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Beta\"/>
    </mc:Choice>
  </mc:AlternateContent>
  <xr:revisionPtr revIDLastSave="0" documentId="13_ncr:1_{58544D4E-5478-4753-8CD2-CBFB146A3773}" xr6:coauthVersionLast="47" xr6:coauthVersionMax="47" xr10:uidLastSave="{00000000-0000-0000-0000-000000000000}"/>
  <bookViews>
    <workbookView xWindow="-28920" yWindow="15"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Stabilito!$B$97:$B$101</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5" i="6" l="1" a="1"/>
  <c r="C35" i="6" s="1"/>
  <c r="C34" i="6" a="1"/>
  <c r="C34" i="6" s="1"/>
  <c r="C14" i="6" a="1"/>
  <c r="C14" i="6" s="1"/>
  <c r="C33" i="6" a="1"/>
  <c r="C33" i="6" s="1"/>
  <c r="C32" i="6" a="1"/>
  <c r="C32" i="6" s="1"/>
  <c r="C28" i="6" a="1"/>
  <c r="C28" i="6" s="1"/>
  <c r="B45" i="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G25" i="7"/>
  <c r="G24" i="7"/>
  <c r="G23" i="7"/>
  <c r="D27" i="7"/>
  <c r="B32" i="6"/>
  <c r="B31" i="6"/>
  <c r="B30" i="6"/>
  <c r="B29" i="6"/>
  <c r="B28" i="6"/>
  <c r="B36" i="6"/>
  <c r="B35" i="6"/>
  <c r="B34" i="6"/>
  <c r="B33" i="6"/>
  <c r="U35" i="7"/>
  <c r="U34" i="7"/>
  <c r="U33" i="7"/>
  <c r="U32" i="7"/>
  <c r="U31" i="7"/>
  <c r="U30" i="7"/>
  <c r="U20" i="7"/>
  <c r="Q17" i="7"/>
  <c r="U16" i="7"/>
  <c r="U13" i="7"/>
  <c r="Q12" i="7"/>
  <c r="U11" i="7"/>
  <c r="Q3" i="7"/>
  <c r="E17" i="7"/>
  <c r="E13" i="7"/>
  <c r="B53" i="1"/>
  <c r="B51" i="1"/>
  <c r="B56" i="1"/>
  <c r="D29" i="1"/>
  <c r="I69" i="7" s="1"/>
  <c r="D25" i="1"/>
  <c r="E30" i="1" s="1"/>
  <c r="C19" i="1"/>
  <c r="H8" i="7" s="1"/>
  <c r="C161" i="6"/>
  <c r="C162" i="6"/>
  <c r="C160" i="6"/>
  <c r="C159" i="6"/>
  <c r="C158" i="6"/>
  <c r="C26" i="6"/>
  <c r="M21"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F85" i="7"/>
  <c r="H118" i="7"/>
  <c r="H111" i="7"/>
  <c r="E102" i="7"/>
  <c r="E103" i="7"/>
  <c r="E104"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S17" i="6"/>
  <c r="S19" i="6"/>
  <c r="S18" i="6"/>
  <c r="S13" i="6"/>
  <c r="S14" i="6"/>
  <c r="S12" i="6"/>
  <c r="T16" i="6"/>
  <c r="T11" i="6"/>
  <c r="L39" i="6"/>
  <c r="B94" i="1"/>
  <c r="B79" i="2"/>
  <c r="H52" i="7"/>
  <c r="D45" i="7"/>
  <c r="D44" i="7"/>
  <c r="D46" i="7"/>
  <c r="D43" i="7"/>
  <c r="E41" i="7"/>
  <c r="E50" i="7"/>
  <c r="H50"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E131" i="6"/>
  <c r="B140"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E100" i="7" l="1"/>
  <c r="E59" i="7"/>
  <c r="E48" i="7"/>
  <c r="P32" i="7"/>
  <c r="E32" i="6"/>
  <c r="E16" i="7"/>
  <c r="P31" i="7"/>
  <c r="J105" i="7"/>
  <c r="E47" i="7"/>
  <c r="E15" i="7"/>
  <c r="E31" i="6"/>
  <c r="E46" i="7"/>
  <c r="Q34" i="7"/>
  <c r="H105" i="7"/>
  <c r="B137" i="6"/>
  <c r="F26" i="7"/>
  <c r="B143" i="6"/>
  <c r="J97" i="7"/>
  <c r="F25" i="7"/>
  <c r="E45" i="7"/>
  <c r="B155" i="6"/>
  <c r="J101" i="7"/>
  <c r="F24" i="7"/>
  <c r="B146" i="6"/>
  <c r="E44" i="7"/>
  <c r="P29" i="7"/>
  <c r="F23" i="7"/>
  <c r="H64" i="7"/>
  <c r="H63" i="7" s="1"/>
  <c r="C36" i="6"/>
  <c r="E27" i="6"/>
  <c r="F97" i="7"/>
  <c r="E43" i="7"/>
  <c r="E116" i="7"/>
  <c r="T18" i="6"/>
  <c r="E51" i="7"/>
  <c r="C130" i="6"/>
  <c r="E55" i="7"/>
  <c r="C131" i="6"/>
  <c r="D24" i="7"/>
  <c r="C140" i="6"/>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Q3" i="4"/>
  <c r="Y4" i="4"/>
  <c r="C133" i="6" l="1"/>
  <c r="C163" i="6"/>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O3" i="4"/>
  <c r="D4" i="4"/>
  <c r="M3" i="4"/>
  <c r="V4" i="4"/>
  <c r="H3" i="4"/>
  <c r="V3" i="4"/>
  <c r="L3" i="4"/>
  <c r="I4" i="4"/>
  <c r="W4" i="4"/>
  <c r="K4" i="4"/>
  <c r="U4" i="4"/>
  <c r="E4" i="4"/>
  <c r="C3" i="4"/>
  <c r="B3" i="4"/>
  <c r="X2" i="4"/>
  <c r="T2" i="4"/>
  <c r="P3" i="4"/>
  <c r="U3" i="4"/>
  <c r="Y3" i="4"/>
  <c r="J4" i="4"/>
  <c r="R3" i="4"/>
  <c r="X4" i="4"/>
  <c r="K3" i="4"/>
  <c r="X3" i="4"/>
  <c r="L2" i="4"/>
  <c r="J3" i="4"/>
  <c r="R2" i="4"/>
  <c r="G4" i="4"/>
  <c r="N3" i="4"/>
  <c r="P2" i="4"/>
  <c r="B4" i="4"/>
  <c r="Z2" i="4"/>
  <c r="F3" i="4"/>
  <c r="L4" i="4"/>
  <c r="N2" i="4"/>
  <c r="S3" i="4"/>
  <c r="H4" i="4"/>
  <c r="O4" i="4"/>
  <c r="M4" i="4"/>
  <c r="W3" i="4"/>
  <c r="V2" i="4"/>
  <c r="Q4" i="4"/>
  <c r="D3" i="4"/>
  <c r="E3" i="4"/>
  <c r="J2" i="4"/>
  <c r="H2" i="4"/>
  <c r="G3" i="4"/>
  <c r="R4" i="4"/>
  <c r="I3" i="4"/>
  <c r="S4" i="4"/>
  <c r="F4" i="4"/>
  <c r="N4" i="4"/>
  <c r="P4" i="4"/>
  <c r="C4" i="4"/>
  <c r="T4"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55" i="6" l="1"/>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H14" i="7"/>
  <c r="B194" i="6"/>
  <c r="H30" i="6"/>
  <c r="H48" i="7" s="1"/>
  <c r="B190" i="6"/>
  <c r="S194" i="4"/>
  <c r="Q196" i="4"/>
  <c r="F108" i="4"/>
  <c r="D233" i="4"/>
  <c r="F233" i="4" s="1"/>
  <c r="F2" i="4"/>
  <c r="S29" i="6" l="1"/>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H15" i="7"/>
  <c r="R196" i="4"/>
  <c r="T194" i="4"/>
  <c r="S30" i="6" l="1"/>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M303" i="3" l="1"/>
  <c r="N303" i="3" s="1"/>
  <c r="J303" i="3"/>
  <c r="L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Z373" i="3"/>
  <c r="AC373" i="3"/>
  <c r="P373" i="3"/>
  <c r="Q373" i="3" s="1"/>
  <c r="R373" i="3" s="1"/>
  <c r="S373" i="3" s="1"/>
  <c r="AA373" i="3"/>
  <c r="L372" i="3" l="1"/>
  <c r="U372" i="3" s="1"/>
  <c r="AD372" i="3"/>
  <c r="T373" i="3"/>
  <c r="Y371" i="3" l="1"/>
  <c r="AH373" i="3"/>
  <c r="D373" i="3"/>
  <c r="G373" i="3" s="1"/>
  <c r="E373" i="3"/>
  <c r="H373" i="3" s="1"/>
  <c r="AG373" i="3"/>
  <c r="F373" i="3" l="1"/>
  <c r="I373" i="3"/>
  <c r="J373" i="3"/>
  <c r="AD373" i="3" s="1"/>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W375" i="3"/>
  <c r="AA376" i="3"/>
  <c r="P376" i="3"/>
  <c r="Q376" i="3" s="1"/>
  <c r="R376" i="3" s="1"/>
  <c r="S376" i="3" s="1"/>
  <c r="AC376" i="3"/>
  <c r="Z376" i="3"/>
  <c r="L375" i="3" l="1"/>
  <c r="U375" i="3" s="1"/>
  <c r="AD375" i="3"/>
  <c r="T376" i="3"/>
  <c r="Y374" i="3" l="1"/>
  <c r="D376" i="3"/>
  <c r="G376" i="3" s="1"/>
  <c r="AG376" i="3"/>
  <c r="AH376" i="3"/>
  <c r="E376" i="3"/>
  <c r="H376" i="3" s="1"/>
  <c r="F376" i="3" l="1"/>
  <c r="I376" i="3"/>
  <c r="J376" i="3"/>
  <c r="AD376" i="3" s="1"/>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P379" i="3"/>
  <c r="Q379" i="3" s="1"/>
  <c r="R379" i="3" s="1"/>
  <c r="S379" i="3" s="1"/>
  <c r="AC379" i="3"/>
  <c r="U378" i="3" l="1"/>
  <c r="Y377" i="3"/>
  <c r="T379" i="3"/>
  <c r="AH379" i="3" s="1"/>
  <c r="E379" i="3" l="1"/>
  <c r="H379" i="3" s="1"/>
  <c r="K379" i="3" s="1"/>
  <c r="AE379" i="3" s="1"/>
  <c r="D379" i="3"/>
  <c r="G379" i="3" s="1"/>
  <c r="AG379" i="3"/>
  <c r="F379" i="3" l="1"/>
  <c r="I379" i="3"/>
  <c r="J379" i="3"/>
  <c r="AD379" i="3" s="1"/>
  <c r="M379" i="3"/>
  <c r="N379" i="3" s="1"/>
  <c r="V379" i="3"/>
  <c r="A380" i="3"/>
  <c r="B380" i="3" s="1"/>
  <c r="W379" i="3" l="1"/>
  <c r="L379" i="3"/>
  <c r="Z380" i="3"/>
  <c r="P380" i="3"/>
  <c r="Q380" i="3" s="1"/>
  <c r="R380" i="3" s="1"/>
  <c r="S380" i="3" s="1"/>
  <c r="AC380" i="3"/>
  <c r="AA380" i="3"/>
  <c r="T380" i="3" l="1"/>
  <c r="AH380" i="3" s="1"/>
  <c r="U379" i="3"/>
  <c r="Y378" i="3"/>
  <c r="AG380" i="3" l="1"/>
  <c r="E380" i="3"/>
  <c r="H380" i="3" s="1"/>
  <c r="K380" i="3" s="1"/>
  <c r="AE380" i="3" s="1"/>
  <c r="D380" i="3"/>
  <c r="V380" i="3" l="1"/>
  <c r="A381" i="3"/>
  <c r="B381" i="3" s="1"/>
  <c r="F380" i="3"/>
  <c r="G380" i="3"/>
  <c r="I380" i="3" l="1"/>
  <c r="W380" i="3" s="1"/>
  <c r="J380" i="3"/>
  <c r="AD380" i="3" s="1"/>
  <c r="M380" i="3"/>
  <c r="N380" i="3" s="1"/>
  <c r="Z381" i="3"/>
  <c r="AA381" i="3"/>
  <c r="AC381" i="3"/>
  <c r="P381" i="3"/>
  <c r="Q381" i="3" s="1"/>
  <c r="R381" i="3" s="1"/>
  <c r="S381" i="3" s="1"/>
  <c r="T381" i="3" l="1"/>
  <c r="L380" i="3"/>
  <c r="U380" i="3" l="1"/>
  <c r="E381" i="3" s="1"/>
  <c r="H381" i="3" s="1"/>
  <c r="AH381" i="3"/>
  <c r="AG381" i="3"/>
  <c r="Y379" i="3"/>
  <c r="K381" i="3" l="1"/>
  <c r="AE381" i="3" s="1"/>
  <c r="D381" i="3"/>
  <c r="V381" i="3" l="1"/>
  <c r="A382" i="3"/>
  <c r="B382" i="3" s="1"/>
  <c r="F381" i="3"/>
  <c r="G381" i="3"/>
  <c r="I381" i="3" l="1"/>
  <c r="W381" i="3" s="1"/>
  <c r="J381" i="3"/>
  <c r="AD381" i="3" s="1"/>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AG476" i="3" l="1"/>
  <c r="Y474"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c r="AH490" i="3" l="1"/>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AD542" i="3" s="1"/>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P592" i="3"/>
  <c r="Q592" i="3" s="1"/>
  <c r="R592" i="3" s="1"/>
  <c r="S592" i="3" s="1"/>
  <c r="U591" i="3" l="1"/>
  <c r="Y590" i="3"/>
  <c r="T592" i="3"/>
  <c r="D592" i="3" l="1"/>
  <c r="G592" i="3" s="1"/>
  <c r="AH592" i="3"/>
  <c r="AG592" i="3"/>
  <c r="E592" i="3"/>
  <c r="H592" i="3" s="1"/>
  <c r="K592" i="3" s="1"/>
  <c r="AE592" i="3" s="1"/>
  <c r="F592" i="3" l="1"/>
  <c r="I592" i="3"/>
  <c r="J592" i="3"/>
  <c r="AD592" i="3" s="1"/>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C612" i="3"/>
  <c r="AA612" i="3"/>
  <c r="T612" i="3" l="1"/>
  <c r="L611" i="3"/>
  <c r="U611" i="3" l="1"/>
  <c r="E612" i="3" s="1"/>
  <c r="H612" i="3" s="1"/>
  <c r="AH612" i="3"/>
  <c r="AG612" i="3"/>
  <c r="Y610" i="3"/>
  <c r="D612" i="3" l="1"/>
  <c r="G612" i="3" s="1"/>
  <c r="K612" i="3"/>
  <c r="AE612" i="3" s="1"/>
  <c r="F612" i="3" l="1"/>
  <c r="V612" i="3"/>
  <c r="A613" i="3"/>
  <c r="B613" i="3" s="1"/>
  <c r="I612" i="3"/>
  <c r="J612" i="3"/>
  <c r="AD612" i="3" s="1"/>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D623" i="3"/>
  <c r="AA623" i="3"/>
  <c r="AC623" i="3"/>
  <c r="L622" i="3" l="1"/>
  <c r="U622" i="3" s="1"/>
  <c r="AD622" i="3"/>
  <c r="T623" i="3"/>
  <c r="Y621" i="3" l="1"/>
  <c r="D623" i="3"/>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P642" i="3"/>
  <c r="Q642" i="3" s="1"/>
  <c r="R642" i="3" s="1"/>
  <c r="S642" i="3" s="1"/>
  <c r="AC642" i="3"/>
  <c r="AA642" i="3"/>
  <c r="T642" i="3" l="1"/>
  <c r="L641" i="3"/>
  <c r="U641" i="3" l="1"/>
  <c r="D642" i="3" s="1"/>
  <c r="AG642" i="3"/>
  <c r="AH642" i="3"/>
  <c r="Y640" i="3"/>
  <c r="E642" i="3" l="1"/>
  <c r="H642" i="3" s="1"/>
  <c r="K642" i="3" s="1"/>
  <c r="AE642" i="3" s="1"/>
  <c r="G642" i="3"/>
  <c r="F642" i="3" l="1"/>
  <c r="I642" i="3"/>
  <c r="J642" i="3"/>
  <c r="AD642" i="3" s="1"/>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U651" i="3" l="1"/>
  <c r="Y650" i="3"/>
  <c r="T652" i="3"/>
  <c r="E652" i="3" l="1"/>
  <c r="H652" i="3" s="1"/>
  <c r="K652" i="3" s="1"/>
  <c r="AE652" i="3" s="1"/>
  <c r="AH652" i="3"/>
  <c r="AG652" i="3"/>
  <c r="D652" i="3"/>
  <c r="G652" i="3" s="1"/>
  <c r="F652" i="3" l="1"/>
  <c r="V652" i="3"/>
  <c r="A653" i="3"/>
  <c r="B653" i="3" s="1"/>
  <c r="I652" i="3"/>
  <c r="J652" i="3"/>
  <c r="AD652" i="3" s="1"/>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A662" i="3"/>
  <c r="AC662" i="3"/>
  <c r="T662" i="3" l="1"/>
  <c r="L661" i="3"/>
  <c r="AH662" i="3" l="1"/>
  <c r="AG662" i="3"/>
  <c r="U661" i="3"/>
  <c r="E662" i="3" s="1"/>
  <c r="H662" i="3" s="1"/>
  <c r="Y660" i="3"/>
  <c r="D662" i="3" l="1"/>
  <c r="F662" i="3" s="1"/>
  <c r="K662" i="3"/>
  <c r="AE662" i="3" s="1"/>
  <c r="G662" i="3" l="1"/>
  <c r="I662" i="3" s="1"/>
  <c r="V662" i="3"/>
  <c r="A663" i="3"/>
  <c r="B663" i="3" s="1"/>
  <c r="J662" i="3" l="1"/>
  <c r="M662" i="3"/>
  <c r="N662" i="3" s="1"/>
  <c r="W662" i="3"/>
  <c r="AA663" i="3"/>
  <c r="Z663" i="3"/>
  <c r="P663" i="3"/>
  <c r="Q663" i="3" s="1"/>
  <c r="R663" i="3" s="1"/>
  <c r="S663" i="3" s="1"/>
  <c r="AC663" i="3"/>
  <c r="AD663" i="3"/>
  <c r="L662" i="3" l="1"/>
  <c r="U662" i="3" s="1"/>
  <c r="AD662" i="3"/>
  <c r="T663" i="3"/>
  <c r="Y661" i="3" l="1"/>
  <c r="E663" i="3"/>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<sst xmlns="http://schemas.openxmlformats.org/spreadsheetml/2006/main" count="1735" uniqueCount="576">
  <si>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</si>
  <si>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</si>
  <si>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</si>
  <si>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</si>
  <si>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</si>
  <si>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</si>
  <si>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</si>
  <si>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</si>
  <si>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</si>
  <si>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</si>
  <si>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</si>
  <si>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</si>
  <si>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</si>
  <si>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</si>
  <si>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</si>
  <si>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</si>
  <si>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</si>
  <si>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</si>
  <si>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</si>
  <si>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</si>
  <si>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</si>
  <si>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</si>
  <si>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</si>
  <si>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</si>
  <si>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</si>
  <si>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</si>
  <si>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</si>
  <si>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</si>
  <si>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</si>
  <si>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</si>
  <si>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</si>
  <si>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</si>
  <si>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</si>
  <si>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</si>
  <si>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</si>
  <si>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</si>
  <si>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</si>
  <si>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</si>
  <si>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</si>
  <si>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</si>
  <si>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</si>
  <si>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</si>
  <si>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</si>
  <si>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</si>
  <si>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</si>
  <si>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</si>
  <si>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</si>
  <si>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</si>
  <si>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</si>
  <si>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</si>
  <si>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</si>
  <si>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</si>
  <si>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</si>
  <si>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</si>
  <si>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</si>
  <si>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</si>
  <si>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</si>
  <si>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</si>
  <si>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</si>
  <si>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</si>
  <si>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</si>
  <si>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</si>
  <si>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</si>
  <si>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</si>
  <si>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</si>
  <si>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</si>
  <si>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</si>
  <si>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</si>
  <si>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</si>
  <si>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</si>
  <si>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</si>
  <si>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</si>
  <si>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</si>
  <si>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</si>
  <si>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</si>
  <si>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</si>
  <si>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</si>
  <si>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</si>
  <si>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</si>
  <si>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</si>
  <si>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</si>
  <si>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</si>
  <si>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</si>
  <si>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</si>
  <si>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</si>
  <si>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</si>
  <si>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</si>
  <si>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</si>
  <si>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</si>
  <si>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</si>
  <si>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</si>
  <si>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</si>
  <si>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</si>
  <si>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</si>
  <si>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</si>
  <si>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</si>
  <si>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</si>
  <si>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</si>
  <si>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</si>
  <si>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</si>
  <si>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</si>
  <si>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</si>
  <si>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</si>
  <si>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</si>
  <si>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</si>
  <si>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</si>
  <si>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</si>
  <si>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</si>
  <si>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</si>
  <si>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</si>
  <si>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</si>
  <si>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</si>
  <si>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</si>
  <si>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</si>
  <si>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</si>
  <si>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</si>
  <si>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</si>
  <si>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</si>
  <si>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</si>
  <si>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</si>
  <si>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</si>
  <si>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</si>
  <si>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</si>
  <si>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</si>
  <si>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</si>
  <si>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</si>
  <si>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</si>
  <si>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</si>
  <si>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</si>
  <si>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</si>
  <si>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</si>
  <si>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</si>
  <si>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</si>
  <si>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</si>
  <si>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</si>
  <si>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</si>
  <si>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</si>
  <si>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</si>
  <si>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</si>
  <si>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</si>
  <si>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</si>
  <si>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</si>
  <si>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</si>
  <si>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</si>
  <si>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</si>
  <si>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</si>
  <si>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</si>
  <si>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</si>
  <si>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</si>
  <si>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</si>
  <si>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</si>
  <si>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</si>
  <si>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</si>
  <si>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</si>
  <si>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</si>
  <si>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</si>
  <si>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</si>
  <si>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</si>
  <si>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</si>
  <si>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</si>
  <si>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</si>
  <si>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</si>
  <si>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</si>
  <si>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</si>
  <si>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</si>
  <si>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</si>
  <si>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</si>
  <si>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</si>
  <si>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</si>
  <si>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</si>
  <si>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</si>
  <si>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</si>
  <si>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</si>
  <si>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</si>
  <si>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</si>
  <si>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</si>
  <si>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</si>
  <si>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</si>
  <si>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</si>
  <si>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</si>
  <si>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</si>
  <si>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</si>
  <si>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</si>
  <si>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</si>
  <si>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</si>
  <si>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</si>
  <si>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</si>
  <si>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</si>
  <si>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</si>
  <si>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</si>
  <si>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</si>
  <si>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</si>
  <si>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</si>
  <si>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</si>
  <si>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</si>
  <si>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</si>
  <si>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</si>
  <si>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</si>
  <si>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</si>
  <si>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</si>
  <si>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</si>
  <si>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</si>
  <si>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</si>
  <si>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</si>
  <si>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</si>
  <si>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</si>
  <si>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</si>
  <si>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</si>
  <si>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</si>
  <si>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</si>
  <si>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</si>
  <si>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</si>
  <si>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</si>
  <si>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</si>
  <si>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</si>
  <si>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</si>
  <si>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</si>
  <si>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</si>
  <si>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</si>
  <si>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</si>
  <si>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</si>
  <si>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</si>
  <si>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</si>
  <si>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</si>
  <si>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</si>
  <si>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</si>
  <si>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</si>
  <si>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</si>
  <si>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</si>
  <si>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</si>
  <si>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</si>
  <si>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</si>
  <si>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</si>
  <si>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</si>
  <si>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</si>
  <si>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</si>
  <si>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</si>
  <si>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</si>
  <si>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</si>
  <si>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</si>
  <si>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</si>
  <si>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</si>
  <si>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</si>
  <si>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</si>
  <si>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</si>
  <si>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</si>
  <si>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</si>
  <si>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</si>
  <si>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</si>
  <si>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</si>
  <si>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</si>
  <si>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</si>
  <si>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</si>
  <si>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</si>
  <si>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</si>
  <si>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</si>
  <si>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</si>
  <si>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</si>
  <si>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</si>
  <si>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</si>
  <si>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</si>
  <si>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</si>
  <si>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</si>
  <si>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</si>
  <si>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</si>
  <si>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</si>
  <si>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</si>
  <si>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</si>
  <si>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</si>
  <si>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</si>
  <si>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</si>
  <si>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</si>
  <si>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</si>
  <si>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</si>
  <si>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</si>
  <si>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</si>
  <si>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</si>
  <si>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</si>
  <si>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</si>
  <si>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</si>
  <si>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</si>
  <si>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</si>
  <si>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</si>
  <si>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</si>
  <si>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</si>
  <si>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</si>
  <si>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</si>
  <si>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</si>
  <si>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</si>
  <si>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</si>
  <si>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</si>
  <si>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</si>
  <si>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</si>
  <si>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</si>
  <si>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</si>
  <si>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</si>
  <si>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</si>
  <si>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</si>
  <si>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</si>
  <si>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</si>
  <si>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</si>
  <si>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</si>
  <si>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</si>
  <si>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</si>
  <si>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</si>
  <si>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</si>
  <si>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</si>
  <si>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</si>
  <si>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</si>
  <si>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</si>
  <si>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</si>
  <si>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</si>
  <si>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</si>
  <si>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</si>
  <si>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</si>
  <si>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</si>
  <si>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</si>
  <si>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</si>
  <si>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</si>
  <si>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</si>
  <si>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</si>
  <si>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</si>
  <si>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</si>
  <si>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</si>
  <si>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</si>
  <si>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</si>
  <si>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</si>
  <si>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</si>
  <si>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</si>
  <si>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</si>
  <si>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</si>
  <si>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</si>
  <si>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</si>
  <si>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</si>
  <si>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</si>
  <si>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</si>
  <si>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</si>
  <si>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</si>
  <si>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</si>
  <si>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</si>
  <si>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</si>
  <si>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</si>
  <si>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</si>
  <si>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</si>
  <si>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</si>
  <si>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</si>
  <si>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</si>
  <si>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</si>
  <si>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</si>
  <si>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</si>
  <si>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</si>
  <si>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</si>
  <si>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</si>
  <si>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</si>
  <si>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</si>
  <si>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</si>
  <si>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</si>
  <si>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</si>
  <si>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</si>
  <si>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</si>
  <si>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</si>
  <si>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</si>
  <si>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</si>
  <si>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</si>
  <si>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</si>
  <si>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</si>
  <si>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</si>
  <si>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</si>
  <si>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</si>
  <si>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</si>
  <si>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</si>
  <si>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</si>
  <si>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</si>
  <si>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</si>
  <si>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</si>
  <si>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</si>
  <si>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</si>
  <si>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</si>
  <si>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</si>
  <si>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</si>
  <si>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</si>
  <si>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</si>
  <si>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</si>
  <si>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</si>
  <si>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</si>
  <si>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</si>
  <si>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</si>
  <si>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</si>
  <si>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</si>
  <si>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</si>
  <si>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</si>
  <si>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</si>
  <si>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</si>
  <si>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</si>
  <si>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</si>
  <si>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</si>
  <si>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</si>
  <si>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</si>
  <si>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</si>
  <si>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</si>
  <si>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</si>
  <si>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</si>
  <si>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</si>
  <si>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</si>
  <si>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</si>
  <si>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</si>
  <si>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</si>
  <si>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</si>
  <si>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</si>
  <si>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</si>
  <si>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</si>
  <si>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</si>
  <si>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</si>
  <si>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</si>
  <si>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</si>
  <si>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</si>
  <si>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</si>
  <si>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</si>
  <si>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</si>
  <si>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</si>
  <si>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</si>
  <si>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</si>
  <si>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</si>
  <si>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</si>
  <si>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</si>
  <si>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</si>
  <si>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</si>
  <si>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</si>
  <si>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</si>
  <si>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</si>
  <si>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</si>
  <si>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</si>
  <si>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</si>
  <si>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</si>
  <si>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</si>
  <si>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</si>
  <si>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</si>
  <si>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</si>
  <si>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</si>
  <si>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</si>
  <si>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</si>
  <si>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</si>
  <si>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</si>
  <si>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</si>
  <si>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</si>
  <si>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</si>
  <si>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</si>
  <si>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</si>
  <si>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</si>
  <si>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</si>
  <si>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</si>
  <si>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</si>
  <si>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</si>
  <si>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</si>
  <si>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</si>
  <si>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</si>
  <si>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</si>
  <si>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</si>
  <si>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</si>
  <si>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</si>
  <si>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</si>
  <si>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</si>
  <si>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</si>
  <si>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</si>
  <si>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</si>
  <si>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</si>
  <si>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</si>
  <si>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</si>
  <si>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</si>
  <si>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</si>
  <si>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</si>
  <si>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</si>
  <si>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</si>
  <si>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</si>
  <si>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</si>
  <si>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</si>
  <si>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</si>
  <si>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</si>
  <si>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</si>
  <si>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</si>
  <si>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</si>
  <si>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</si>
  <si>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</si>
  <si>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</si>
  <si>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</si>
  <si>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</si>
  <si>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</si>
  <si>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</si>
  <si>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</si>
  <si>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</si>
  <si>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</si>
  <si>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</si>
  <si>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</si>
  <si>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</si>
  <si>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</si>
  <si>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</si>
  <si>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</si>
  <si>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</si>
  <si>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</si>
  <si>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</si>
  <si>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</si>
  <si>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</si>
  <si>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</si>
  <si>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</si>
  <si>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</si>
  <si>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</si>
  <si>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</si>
  <si>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</si>
  <si>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</si>
  <si>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</si>
  <si>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</si>
  <si>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</si>
  <si>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</si>
  <si>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</si>
  <si>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</si>
  <si>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</si>
  <si>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</si>
  <si>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</si>
  <si>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</si>
  <si>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</si>
  <si>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</si>
  <si>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</si>
  <si>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</si>
  <si>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</si>
  <si>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</si>
  <si>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</si>
  <si>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</si>
  <si>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</si>
  <si>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</si>
  <si>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</si>
  <si>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</si>
  <si>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</si>
  <si>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</si>
  <si>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</si>
  <si>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</si>
  <si>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</si>
  <si>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</si>
  <si>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</si>
  <si>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</si>
  <si>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</si>
  <si>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</si>
  <si>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</si>
  <si>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</si>
  <si>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</si>
  <si>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</si>
  <si>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</si>
  <si>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</si>
  <si>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</si>
  <si>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</si>
  <si>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</si>
  <si>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</si>
  <si>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</si>
  <si>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</si>
  <si>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</si>
  <si>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</si>
  <si>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</si>
  <si>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</si>
  <si>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</si>
  <si>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</si>
  <si>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</si>
  <si>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</si>
  <si>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</si>
  <si>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</si>
  <si>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</si>
  <si>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</si>
  <si>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</si>
  <si>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</si>
  <si>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</si>
  <si>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</si>
  <si>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</si>
  <si>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</si>
  <si>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OpenRocket</t>
  </si>
  <si>
    <t>MS</t>
  </si>
  <si>
    <t>Cnalpha</t>
  </si>
  <si>
    <t>Fusée expérimentale.</t>
  </si>
  <si>
    <t>SP02-Beta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</si>
</sst>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-558.13048241973502</c:v>
                </c:pt>
                <c:pt idx="1">
                  <c:v>-551.18223614753265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-757.93658029244398</c:v>
                </c:pt>
                <c:pt idx="1">
                  <c:v>-757.93658029244398</c:v>
                </c:pt>
                <c:pt idx="2">
                  <c:v>-757.93658029244398</c:v>
                </c:pt>
                <c:pt idx="3">
                  <c:v>-757.93658029244398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330.66666666666669</c:v>
                </c:pt>
                <c:pt idx="1">
                  <c:v>-330.66666666666669</c:v>
                </c:pt>
              </c:numCache>
            </c:numRef>
          </c:xVal>
          <c:yVal>
            <c:numRef>
              <c:f>Stabilito!$C$168:$C$169</c:f>
              <c:numCache>
                <c:formatCode>0</c:formatCode>
                <c:ptCount val="2"/>
                <c:pt idx="0">
                  <c:v>-1001.92</c:v>
                </c:pt>
                <c:pt idx="1">
                  <c:v>-1001.92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-12</c:v>
                </c:pt>
                <c:pt idx="1">
                  <c:v>12</c:v>
                </c:pt>
                <c:pt idx="2">
                  <c:v>12</c:v>
                </c:pt>
                <c:pt idx="3">
                  <c:v>-12</c:v>
                </c:pt>
                <c:pt idx="4">
                  <c:v>-12</c:v>
                </c:pt>
              </c:numCache>
            </c:numRef>
          </c:xVal>
          <c:yVal>
            <c:numRef>
              <c:f>Stabilito!$C$170:$C$174</c:f>
              <c:numCache>
                <c:formatCode>0</c:formatCode>
                <c:ptCount val="5"/>
                <c:pt idx="0">
                  <c:v>-714</c:v>
                </c:pt>
                <c:pt idx="1">
                  <c:v>-714</c:v>
                </c:pt>
                <c:pt idx="2">
                  <c:v>-942</c:v>
                </c:pt>
                <c:pt idx="3">
                  <c:v>-942</c:v>
                </c:pt>
                <c:pt idx="4">
                  <c:v>-714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-995.06666666666672</c:v>
                </c:pt>
                <c:pt idx="1">
                  <c:v>-995.06666666666672</c:v>
                </c:pt>
                <c:pt idx="2">
                  <c:v>-995.06666666666672</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-180.06666666666666</c:v>
                </c:pt>
                <c:pt idx="1">
                  <c:v>-180.06666666666666</c:v>
                </c:pt>
                <c:pt idx="2">
                  <c:v>-180.06666666666666</c:v>
                </c:pt>
              </c:numCache>
            </c:numRef>
          </c:xVal>
          <c:yVal>
            <c:numRef>
              <c:f>Stabilito!$C$143:$C$145</c:f>
              <c:numCache>
                <c:formatCode>0</c:formatCode>
                <c:ptCount val="3"/>
                <c:pt idx="0">
                  <c:v>-762</c:v>
                </c:pt>
                <c:pt idx="1">
                  <c:v>-822</c:v>
                </c:pt>
                <c:pt idx="2">
                  <c:v>-882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-196.6</c:v>
                </c:pt>
                <c:pt idx="1">
                  <c:v>-196.6</c:v>
                </c:pt>
                <c:pt idx="2">
                  <c:v>-196.6</c:v>
                </c:pt>
              </c:numCache>
            </c:numRef>
          </c:xVal>
          <c:yVal>
            <c:numRef>
              <c:f>Stabilito!$C$146:$C$148</c:f>
              <c:numCache>
                <c:formatCode>0</c:formatCode>
                <c:ptCount val="3"/>
                <c:pt idx="0">
                  <c:v>-882</c:v>
                </c:pt>
                <c:pt idx="1">
                  <c:v>-922</c:v>
                </c:pt>
                <c:pt idx="2">
                  <c:v>-962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196.6</c:v>
                </c:pt>
                <c:pt idx="1">
                  <c:v>196.6</c:v>
                </c:pt>
                <c:pt idx="2">
                  <c:v>196.6</c:v>
                </c:pt>
              </c:numCache>
            </c:numRef>
          </c:xVal>
          <c:yVal>
            <c:numRef>
              <c:f>Stabilito!$C$140:$C$142</c:f>
              <c:numCache>
                <c:formatCode>0</c:formatCode>
                <c:ptCount val="3"/>
                <c:pt idx="0">
                  <c:v>-762</c:v>
                </c:pt>
                <c:pt idx="1">
                  <c:v>-847</c:v>
                </c:pt>
                <c:pt idx="2">
                  <c:v>-932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-196.6</c:v>
                </c:pt>
                <c:pt idx="1">
                  <c:v>-196.6</c:v>
                </c:pt>
                <c:pt idx="2">
                  <c:v>-196.6</c:v>
                </c:pt>
              </c:numCache>
            </c:numRef>
          </c:xVal>
          <c:yVal>
            <c:numRef>
              <c:f>Stabilito!$C$155:$C$157</c:f>
              <c:numCache>
                <c:formatCode>0</c:formatCode>
                <c:ptCount val="3"/>
                <c:pt idx="0">
                  <c:v>-554.65635928363383</c:v>
                </c:pt>
                <c:pt idx="1">
                  <c:v>-656.29646978803885</c:v>
                </c:pt>
                <c:pt idx="2">
                  <c:v>-757.93658029244398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2.3786440222941545</c:v>
                </c:pt>
                <c:pt idx="1">
                  <c:v>2.3786440222941545</c:v>
                </c:pt>
                <c:pt idx="2">
                  <c:v>2.461361239820373</c:v>
                </c:pt>
                <c:pt idx="3">
                  <c:v>2.461361239820373</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2.461361239820373</c:v>
                </c:pt>
                <c:pt idx="1">
                  <c:v>2.3786440222941545</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2-5321-498C-81FE-E91675A8766E}"/>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1499.9647297372512</c:v>
                </c:pt>
              </c:numCache>
            </c:numRef>
          </c:xVal>
          <c:yVal>
            <c:numRef>
              <c:f>Trajecto!$C$121</c:f>
              <c:numCache>
                <c:formatCode>0</c:formatCode>
                <c:ptCount val="1"/>
                <c:pt idx="0">
                  <c:v>1499.9647297372512</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74.748859790257967</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97.301724156308865</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117.76866152370511</c:v>
                </c:pt>
                <c:pt idx="205">
                  <c:v>#N/A</c:v>
                </c:pt>
                <c:pt idx="206">
                  <c:v>#N/A</c:v>
                </c:pt>
                <c:pt idx="207">
                  <c:v>#N/A</c:v>
                </c:pt>
                <c:pt idx="208">
                  <c:v>#N/A</c:v>
                </c:pt>
                <c:pt idx="209">
                  <c:v>#N/A</c:v>
                </c:pt>
                <c:pt idx="210">
                  <c:v>#N/A</c:v>
                </c:pt>
                <c:pt idx="211">
                  <c:v>#N/A</c:v>
                </c:pt>
                <c:pt idx="212">
                  <c:v>#N/A</c:v>
                </c:pt>
                <c:pt idx="213">
                  <c:v>#N/A</c:v>
                </c:pt>
                <c:pt idx="214">
                  <c:v>136.22172816209775</c:v>
                </c:pt>
                <c:pt idx="215">
                  <c:v>#N/A</c:v>
                </c:pt>
                <c:pt idx="216">
                  <c:v>#N/A</c:v>
                </c:pt>
                <c:pt idx="217">
                  <c:v>#N/A</c:v>
                </c:pt>
                <c:pt idx="218">
                  <c:v>#N/A</c:v>
                </c:pt>
                <c:pt idx="219">
                  <c:v>#N/A</c:v>
                </c:pt>
                <c:pt idx="220">
                  <c:v>#N/A</c:v>
                </c:pt>
                <c:pt idx="221">
                  <c:v>#N/A</c:v>
                </c:pt>
                <c:pt idx="222">
                  <c:v>#N/A</c:v>
                </c:pt>
                <c:pt idx="223">
                  <c:v>#N/A</c:v>
                </c:pt>
                <c:pt idx="224">
                  <c:v>153.15429600722064</c:v>
                </c:pt>
                <c:pt idx="225">
                  <c:v>#N/A</c:v>
                </c:pt>
                <c:pt idx="226">
                  <c:v>#N/A</c:v>
                </c:pt>
                <c:pt idx="227">
                  <c:v>#N/A</c:v>
                </c:pt>
                <c:pt idx="228">
                  <c:v>#N/A</c:v>
                </c:pt>
                <c:pt idx="229">
                  <c:v>#N/A</c:v>
                </c:pt>
                <c:pt idx="230">
                  <c:v>#N/A</c:v>
                </c:pt>
                <c:pt idx="231">
                  <c:v>#N/A</c:v>
                </c:pt>
                <c:pt idx="232">
                  <c:v>#N/A</c:v>
                </c:pt>
                <c:pt idx="233">
                  <c:v>#N/A</c:v>
                </c:pt>
                <c:pt idx="234">
                  <c:v>168.91967446421145</c:v>
                </c:pt>
                <c:pt idx="235">
                  <c:v>#N/A</c:v>
                </c:pt>
                <c:pt idx="236">
                  <c:v>#N/A</c:v>
                </c:pt>
                <c:pt idx="237">
                  <c:v>#N/A</c:v>
                </c:pt>
                <c:pt idx="238">
                  <c:v>#N/A</c:v>
                </c:pt>
                <c:pt idx="239">
                  <c:v>#N/A</c:v>
                </c:pt>
                <c:pt idx="240">
                  <c:v>#N/A</c:v>
                </c:pt>
                <c:pt idx="241">
                  <c:v>#N/A</c:v>
                </c:pt>
                <c:pt idx="242">
                  <c:v>#N/A</c:v>
                </c:pt>
                <c:pt idx="243">
                  <c:v>#N/A</c:v>
                </c:pt>
                <c:pt idx="244">
                  <c:v>183.77921321173818</c:v>
                </c:pt>
                <c:pt idx="245">
                  <c:v>#N/A</c:v>
                </c:pt>
                <c:pt idx="246">
                  <c:v>#N/A</c:v>
                </c:pt>
                <c:pt idx="247">
                  <c:v>#N/A</c:v>
                </c:pt>
                <c:pt idx="248">
                  <c:v>#N/A</c:v>
                </c:pt>
                <c:pt idx="249">
                  <c:v>#N/A</c:v>
                </c:pt>
                <c:pt idx="250">
                  <c:v>#N/A</c:v>
                </c:pt>
                <c:pt idx="251">
                  <c:v>#N/A</c:v>
                </c:pt>
                <c:pt idx="252">
                  <c:v>#N/A</c:v>
                </c:pt>
                <c:pt idx="253">
                  <c:v>#N/A</c:v>
                </c:pt>
                <c:pt idx="254">
                  <c:v>197.93396504868232</c:v>
                </c:pt>
                <c:pt idx="255">
                  <c:v>#N/A</c:v>
                </c:pt>
                <c:pt idx="256">
                  <c:v>#N/A</c:v>
                </c:pt>
                <c:pt idx="257">
                  <c:v>#N/A</c:v>
                </c:pt>
                <c:pt idx="258">
                  <c:v>#N/A</c:v>
                </c:pt>
                <c:pt idx="259">
                  <c:v>#N/A</c:v>
                </c:pt>
                <c:pt idx="260">
                  <c:v>#N/A</c:v>
                </c:pt>
                <c:pt idx="261">
                  <c:v>#N/A</c:v>
                </c:pt>
                <c:pt idx="262">
                  <c:v>#N/A</c:v>
                </c:pt>
                <c:pt idx="263">
                  <c:v>#N/A</c:v>
                </c:pt>
                <c:pt idx="264">
                  <c:v>211.54400676536608</c:v>
                </c:pt>
                <c:pt idx="265">
                  <c:v>#N/A</c:v>
                </c:pt>
                <c:pt idx="266">
                  <c:v>#N/A</c:v>
                </c:pt>
                <c:pt idx="267">
                  <c:v>#N/A</c:v>
                </c:pt>
                <c:pt idx="268">
                  <c:v>#N/A</c:v>
                </c:pt>
                <c:pt idx="269">
                  <c:v>#N/A</c:v>
                </c:pt>
                <c:pt idx="270">
                  <c:v>#N/A</c:v>
                </c:pt>
                <c:pt idx="271">
                  <c:v>#N/A</c:v>
                </c:pt>
                <c:pt idx="272">
                  <c:v>#N/A</c:v>
                </c:pt>
                <c:pt idx="273">
                  <c:v>#N/A</c:v>
                </c:pt>
                <c:pt idx="274">
                  <c:v>224.74064449589034</c:v>
                </c:pt>
                <c:pt idx="275">
                  <c:v>#N/A</c:v>
                </c:pt>
                <c:pt idx="276">
                  <c:v>#N/A</c:v>
                </c:pt>
                <c:pt idx="277">
                  <c:v>#N/A</c:v>
                </c:pt>
                <c:pt idx="278">
                  <c:v>#N/A</c:v>
                </c:pt>
                <c:pt idx="279">
                  <c:v>#N/A</c:v>
                </c:pt>
                <c:pt idx="280">
                  <c:v>#N/A</c:v>
                </c:pt>
                <c:pt idx="281">
                  <c:v>#N/A</c:v>
                </c:pt>
                <c:pt idx="282">
                  <c:v>#N/A</c:v>
                </c:pt>
                <c:pt idx="283">
                  <c:v>#N/A</c:v>
                </c:pt>
                <c:pt idx="284">
                  <c:v>237.63393050147243</c:v>
                </c:pt>
                <c:pt idx="285">
                  <c:v>#N/A</c:v>
                </c:pt>
                <c:pt idx="286">
                  <c:v>#N/A</c:v>
                </c:pt>
                <c:pt idx="287">
                  <c:v>#N/A</c:v>
                </c:pt>
                <c:pt idx="288">
                  <c:v>#N/A</c:v>
                </c:pt>
                <c:pt idx="289">
                  <c:v>#N/A</c:v>
                </c:pt>
                <c:pt idx="290">
                  <c:v>#N/A</c:v>
                </c:pt>
                <c:pt idx="291">
                  <c:v>#N/A</c:v>
                </c:pt>
                <c:pt idx="292">
                  <c:v>#N/A</c:v>
                </c:pt>
                <c:pt idx="293">
                  <c:v>#N/A</c:v>
                </c:pt>
                <c:pt idx="294">
                  <c:v>250.31570445934457</c:v>
                </c:pt>
                <c:pt idx="295">
                  <c:v>#N/A</c:v>
                </c:pt>
                <c:pt idx="296">
                  <c:v>#N/A</c:v>
                </c:pt>
                <c:pt idx="297">
                  <c:v>#N/A</c:v>
                </c:pt>
                <c:pt idx="298">
                  <c:v>#N/A</c:v>
                </c:pt>
                <c:pt idx="299">
                  <c:v>#N/A</c:v>
                </c:pt>
                <c:pt idx="300">
                  <c:v>#N/A</c:v>
                </c:pt>
                <c:pt idx="301">
                  <c:v>#N/A</c:v>
                </c:pt>
                <c:pt idx="302">
                  <c:v>#N/A</c:v>
                </c:pt>
                <c:pt idx="303">
                  <c:v>#N/A</c:v>
                </c:pt>
                <c:pt idx="304">
                  <c:v>262.85405815509802</c:v>
                </c:pt>
                <c:pt idx="305">
                  <c:v>#N/A</c:v>
                </c:pt>
                <c:pt idx="306">
                  <c:v>#N/A</c:v>
                </c:pt>
                <c:pt idx="307">
                  <c:v>#N/A</c:v>
                </c:pt>
                <c:pt idx="308">
                  <c:v>#N/A</c:v>
                </c:pt>
                <c:pt idx="309">
                  <c:v>#N/A</c:v>
                </c:pt>
                <c:pt idx="310">
                  <c:v>#N/A</c:v>
                </c:pt>
                <c:pt idx="311">
                  <c:v>#N/A</c:v>
                </c:pt>
                <c:pt idx="312">
                  <c:v>#N/A</c:v>
                </c:pt>
                <c:pt idx="313">
                  <c:v>#N/A</c:v>
                </c:pt>
                <c:pt idx="314">
                  <c:v>275.27192255203397</c:v>
                </c:pt>
                <c:pt idx="315">
                  <c:v>#N/A</c:v>
                </c:pt>
                <c:pt idx="316">
                  <c:v>#N/A</c:v>
                </c:pt>
                <c:pt idx="317">
                  <c:v>#N/A</c:v>
                </c:pt>
                <c:pt idx="318">
                  <c:v>#N/A</c:v>
                </c:pt>
                <c:pt idx="319">
                  <c:v>#N/A</c:v>
                </c:pt>
                <c:pt idx="320">
                  <c:v>#N/A</c:v>
                </c:pt>
                <c:pt idx="321">
                  <c:v>#N/A</c:v>
                </c:pt>
                <c:pt idx="322">
                  <c:v>#N/A</c:v>
                </c:pt>
                <c:pt idx="323">
                  <c:v>#N/A</c:v>
                </c:pt>
                <c:pt idx="324">
                  <c:v>287.53614414463505</c:v>
                </c:pt>
                <c:pt idx="325">
                  <c:v>#N/A</c:v>
                </c:pt>
                <c:pt idx="326">
                  <c:v>#N/A</c:v>
                </c:pt>
                <c:pt idx="327">
                  <c:v>#N/A</c:v>
                </c:pt>
                <c:pt idx="328">
                  <c:v>#N/A</c:v>
                </c:pt>
                <c:pt idx="329">
                  <c:v>#N/A</c:v>
                </c:pt>
                <c:pt idx="330">
                  <c:v>#N/A</c:v>
                </c:pt>
                <c:pt idx="331">
                  <c:v>#N/A</c:v>
                </c:pt>
                <c:pt idx="332">
                  <c:v>#N/A</c:v>
                </c:pt>
                <c:pt idx="333">
                  <c:v>#N/A</c:v>
                </c:pt>
                <c:pt idx="334">
                  <c:v>299.58426664933319</c:v>
                </c:pt>
                <c:pt idx="335">
                  <c:v>#N/A</c:v>
                </c:pt>
                <c:pt idx="336">
                  <c:v>#N/A</c:v>
                </c:pt>
                <c:pt idx="337">
                  <c:v>#N/A</c:v>
                </c:pt>
                <c:pt idx="338">
                  <c:v>#N/A</c:v>
                </c:pt>
                <c:pt idx="339">
                  <c:v>#N/A</c:v>
                </c:pt>
                <c:pt idx="340">
                  <c:v>#N/A</c:v>
                </c:pt>
                <c:pt idx="341">
                  <c:v>#N/A</c:v>
                </c:pt>
                <c:pt idx="342">
                  <c:v>#N/A</c:v>
                </c:pt>
                <c:pt idx="343">
                  <c:v>#N/A</c:v>
                </c:pt>
                <c:pt idx="344">
                  <c:v>311.34814983215335</c:v>
                </c:pt>
                <c:pt idx="345">
                  <c:v>#N/A</c:v>
                </c:pt>
                <c:pt idx="346">
                  <c:v>#N/A</c:v>
                </c:pt>
                <c:pt idx="347">
                  <c:v>#N/A</c:v>
                </c:pt>
                <c:pt idx="348">
                  <c:v>#N/A</c:v>
                </c:pt>
                <c:pt idx="349">
                  <c:v>#N/A</c:v>
                </c:pt>
                <c:pt idx="350">
                  <c:v>#N/A</c:v>
                </c:pt>
                <c:pt idx="351">
                  <c:v>#N/A</c:v>
                </c:pt>
                <c:pt idx="352">
                  <c:v>#N/A</c:v>
                </c:pt>
                <c:pt idx="353">
                  <c:v>#N/A</c:v>
                </c:pt>
                <c:pt idx="354">
                  <c:v>322.76331273494054</c:v>
                </c:pt>
                <c:pt idx="355">
                  <c:v>#N/A</c:v>
                </c:pt>
                <c:pt idx="356">
                  <c:v>#N/A</c:v>
                </c:pt>
                <c:pt idx="357">
                  <c:v>#N/A</c:v>
                </c:pt>
                <c:pt idx="358">
                  <c:v>#N/A</c:v>
                </c:pt>
                <c:pt idx="359">
                  <c:v>#N/A</c:v>
                </c:pt>
                <c:pt idx="360">
                  <c:v>#N/A</c:v>
                </c:pt>
                <c:pt idx="361">
                  <c:v>#N/A</c:v>
                </c:pt>
                <c:pt idx="362">
                  <c:v>#N/A</c:v>
                </c:pt>
                <c:pt idx="363">
                  <c:v>#N/A</c:v>
                </c:pt>
                <c:pt idx="364">
                  <c:v>333.77284710929172</c:v>
                </c:pt>
                <c:pt idx="365">
                  <c:v>#N/A</c:v>
                </c:pt>
                <c:pt idx="366">
                  <c:v>#N/A</c:v>
                </c:pt>
                <c:pt idx="367">
                  <c:v>#N/A</c:v>
                </c:pt>
                <c:pt idx="368">
                  <c:v>#N/A</c:v>
                </c:pt>
                <c:pt idx="369">
                  <c:v>#N/A</c:v>
                </c:pt>
                <c:pt idx="370">
                  <c:v>#N/A</c:v>
                </c:pt>
                <c:pt idx="371">
                  <c:v>#N/A</c:v>
                </c:pt>
                <c:pt idx="372">
                  <c:v>#N/A</c:v>
                </c:pt>
                <c:pt idx="373">
                  <c:v>#N/A</c:v>
                </c:pt>
                <c:pt idx="374">
                  <c:v>344.32932656331724</c:v>
                </c:pt>
                <c:pt idx="375">
                  <c:v>#N/A</c:v>
                </c:pt>
                <c:pt idx="376">
                  <c:v>#N/A</c:v>
                </c:pt>
                <c:pt idx="377">
                  <c:v>#N/A</c:v>
                </c:pt>
                <c:pt idx="378">
                  <c:v>#N/A</c:v>
                </c:pt>
                <c:pt idx="379">
                  <c:v>#N/A</c:v>
                </c:pt>
                <c:pt idx="380">
                  <c:v>#N/A</c:v>
                </c:pt>
                <c:pt idx="381">
                  <c:v>#N/A</c:v>
                </c:pt>
                <c:pt idx="382">
                  <c:v>#N/A</c:v>
                </c:pt>
                <c:pt idx="383">
                  <c:v>#N/A</c:v>
                </c:pt>
                <c:pt idx="384">
                  <c:v>354.39564100886878</c:v>
                </c:pt>
                <c:pt idx="385">
                  <c:v>#N/A</c:v>
                </c:pt>
                <c:pt idx="386">
                  <c:v>#N/A</c:v>
                </c:pt>
                <c:pt idx="387">
                  <c:v>#N/A</c:v>
                </c:pt>
                <c:pt idx="388">
                  <c:v>#N/A</c:v>
                </c:pt>
                <c:pt idx="389">
                  <c:v>#N/A</c:v>
                </c:pt>
                <c:pt idx="390">
                  <c:v>#N/A</c:v>
                </c:pt>
                <c:pt idx="391">
                  <c:v>#N/A</c:v>
                </c:pt>
                <c:pt idx="392">
                  <c:v>#N/A</c:v>
                </c:pt>
                <c:pt idx="393">
                  <c:v>#N/A</c:v>
                </c:pt>
                <c:pt idx="394">
                  <c:v>363.94509654203654</c:v>
                </c:pt>
                <c:pt idx="395">
                  <c:v>#N/A</c:v>
                </c:pt>
                <c:pt idx="396">
                  <c:v>#N/A</c:v>
                </c:pt>
                <c:pt idx="397">
                  <c:v>#N/A</c:v>
                </c:pt>
                <c:pt idx="398">
                  <c:v>#N/A</c:v>
                </c:pt>
                <c:pt idx="399">
                  <c:v>#N/A</c:v>
                </c:pt>
                <c:pt idx="400">
                  <c:v>#N/A</c:v>
                </c:pt>
                <c:pt idx="401">
                  <c:v>#N/A</c:v>
                </c:pt>
                <c:pt idx="402">
                  <c:v>#N/A</c:v>
                </c:pt>
                <c:pt idx="403">
                  <c:v>#N/A</c:v>
                </c:pt>
                <c:pt idx="404">
                  <c:v>372.96097710524498</c:v>
                </c:pt>
                <c:pt idx="405">
                  <c:v>#N/A</c:v>
                </c:pt>
                <c:pt idx="406">
                  <c:v>#N/A</c:v>
                </c:pt>
                <c:pt idx="407">
                  <c:v>#N/A</c:v>
                </c:pt>
                <c:pt idx="408">
                  <c:v>#N/A</c:v>
                </c:pt>
                <c:pt idx="409">
                  <c:v>#N/A</c:v>
                </c:pt>
                <c:pt idx="410">
                  <c:v>#N/A</c:v>
                </c:pt>
                <c:pt idx="411">
                  <c:v>#N/A</c:v>
                </c:pt>
                <c:pt idx="412">
                  <c:v>#N/A</c:v>
                </c:pt>
                <c:pt idx="413">
                  <c:v>#N/A</c:v>
                </c:pt>
                <c:pt idx="414">
                  <c:v>381.43572355738957</c:v>
                </c:pt>
                <c:pt idx="415">
                  <c:v>#N/A</c:v>
                </c:pt>
                <c:pt idx="416">
                  <c:v>#N/A</c:v>
                </c:pt>
                <c:pt idx="417">
                  <c:v>#N/A</c:v>
                </c:pt>
                <c:pt idx="418">
                  <c:v>#N/A</c:v>
                </c:pt>
                <c:pt idx="419">
                  <c:v>#N/A</c:v>
                </c:pt>
                <c:pt idx="420">
                  <c:v>#N/A</c:v>
                </c:pt>
                <c:pt idx="421">
                  <c:v>#N/A</c:v>
                </c:pt>
                <c:pt idx="422">
                  <c:v>#N/A</c:v>
                </c:pt>
                <c:pt idx="423">
                  <c:v>#N/A</c:v>
                </c:pt>
                <c:pt idx="424">
                  <c:v>389.36986622442475</c:v>
                </c:pt>
                <c:pt idx="425">
                  <c:v>#N/A</c:v>
                </c:pt>
                <c:pt idx="426">
                  <c:v>#N/A</c:v>
                </c:pt>
                <c:pt idx="427">
                  <c:v>#N/A</c:v>
                </c:pt>
                <c:pt idx="428">
                  <c:v>#N/A</c:v>
                </c:pt>
                <c:pt idx="429">
                  <c:v>#N/A</c:v>
                </c:pt>
                <c:pt idx="430">
                  <c:v>#N/A</c:v>
                </c:pt>
                <c:pt idx="431">
                  <c:v>#N/A</c:v>
                </c:pt>
                <c:pt idx="432">
                  <c:v>#N/A</c:v>
                </c:pt>
                <c:pt idx="433">
                  <c:v>#N/A</c:v>
                </c:pt>
                <c:pt idx="434">
                  <c:v>396.77082816920989</c:v>
                </c:pt>
                <c:pt idx="435">
                  <c:v>#N/A</c:v>
                </c:pt>
                <c:pt idx="436">
                  <c:v>#N/A</c:v>
                </c:pt>
                <c:pt idx="437">
                  <c:v>#N/A</c:v>
                </c:pt>
                <c:pt idx="438">
                  <c:v>#N/A</c:v>
                </c:pt>
                <c:pt idx="439">
                  <c:v>#N/A</c:v>
                </c:pt>
                <c:pt idx="440">
                  <c:v>#N/A</c:v>
                </c:pt>
                <c:pt idx="441">
                  <c:v>#N/A</c:v>
                </c:pt>
                <c:pt idx="442">
                  <c:v>#N/A</c:v>
                </c:pt>
                <c:pt idx="443">
                  <c:v>#N/A</c:v>
                </c:pt>
                <c:pt idx="444">
                  <c:v>403.65169479047046</c:v>
                </c:pt>
                <c:pt idx="445">
                  <c:v>#N/A</c:v>
                </c:pt>
                <c:pt idx="446">
                  <c:v>#N/A</c:v>
                </c:pt>
                <c:pt idx="447">
                  <c:v>#N/A</c:v>
                </c:pt>
                <c:pt idx="448">
                  <c:v>#N/A</c:v>
                </c:pt>
                <c:pt idx="449">
                  <c:v>#N/A</c:v>
                </c:pt>
                <c:pt idx="450">
                  <c:v>#N/A</c:v>
                </c:pt>
                <c:pt idx="451">
                  <c:v>#N/A</c:v>
                </c:pt>
                <c:pt idx="452">
                  <c:v>#N/A</c:v>
                </c:pt>
                <c:pt idx="453">
                  <c:v>#N/A</c:v>
                </c:pt>
                <c:pt idx="454">
                  <c:v>410.03002227447041</c:v>
                </c:pt>
                <c:pt idx="455">
                  <c:v>#N/A</c:v>
                </c:pt>
                <c:pt idx="456">
                  <c:v>#N/A</c:v>
                </c:pt>
                <c:pt idx="457">
                  <c:v>#N/A</c:v>
                </c:pt>
                <c:pt idx="458">
                  <c:v>#N/A</c:v>
                </c:pt>
                <c:pt idx="459">
                  <c:v>#N/A</c:v>
                </c:pt>
                <c:pt idx="460">
                  <c:v>#N/A</c:v>
                </c:pt>
                <c:pt idx="461">
                  <c:v>#N/A</c:v>
                </c:pt>
                <c:pt idx="462">
                  <c:v>#N/A</c:v>
                </c:pt>
                <c:pt idx="463">
                  <c:v>#N/A</c:v>
                </c:pt>
                <c:pt idx="464">
                  <c:v>415.92673513876269</c:v>
                </c:pt>
                <c:pt idx="465">
                  <c:v>#N/A</c:v>
                </c:pt>
                <c:pt idx="466">
                  <c:v>#N/A</c:v>
                </c:pt>
                <c:pt idx="467">
                  <c:v>#N/A</c:v>
                </c:pt>
                <c:pt idx="468">
                  <c:v>#N/A</c:v>
                </c:pt>
                <c:pt idx="469">
                  <c:v>#N/A</c:v>
                </c:pt>
                <c:pt idx="470">
                  <c:v>#N/A</c:v>
                </c:pt>
                <c:pt idx="471">
                  <c:v>#N/A</c:v>
                </c:pt>
                <c:pt idx="472">
                  <c:v>#N/A</c:v>
                </c:pt>
                <c:pt idx="473">
                  <c:v>#N/A</c:v>
                </c:pt>
                <c:pt idx="474">
                  <c:v>421.36514344724947</c:v>
                </c:pt>
                <c:pt idx="475">
                  <c:v>#N/A</c:v>
                </c:pt>
                <c:pt idx="476">
                  <c:v>#N/A</c:v>
                </c:pt>
                <c:pt idx="477">
                  <c:v>#N/A</c:v>
                </c:pt>
                <c:pt idx="478">
                  <c:v>#N/A</c:v>
                </c:pt>
                <c:pt idx="479">
                  <c:v>#N/A</c:v>
                </c:pt>
                <c:pt idx="480">
                  <c:v>#N/A</c:v>
                </c:pt>
                <c:pt idx="481">
                  <c:v>#N/A</c:v>
                </c:pt>
                <c:pt idx="482">
                  <c:v>#N/A</c:v>
                </c:pt>
                <c:pt idx="483">
                  <c:v>#N/A</c:v>
                </c:pt>
                <c:pt idx="484">
                  <c:v>426.37009426377261</c:v>
                </c:pt>
                <c:pt idx="485">
                  <c:v>#N/A</c:v>
                </c:pt>
                <c:pt idx="486">
                  <c:v>#N/A</c:v>
                </c:pt>
                <c:pt idx="487">
                  <c:v>#N/A</c:v>
                </c:pt>
                <c:pt idx="488">
                  <c:v>#N/A</c:v>
                </c:pt>
                <c:pt idx="489">
                  <c:v>#N/A</c:v>
                </c:pt>
                <c:pt idx="490">
                  <c:v>#N/A</c:v>
                </c:pt>
                <c:pt idx="491">
                  <c:v>#N/A</c:v>
                </c:pt>
                <c:pt idx="492">
                  <c:v>#N/A</c:v>
                </c:pt>
                <c:pt idx="493">
                  <c:v>#N/A</c:v>
                </c:pt>
                <c:pt idx="494">
                  <c:v>430.96725983148235</c:v>
                </c:pt>
                <c:pt idx="495">
                  <c:v>#N/A</c:v>
                </c:pt>
                <c:pt idx="496">
                  <c:v>#N/A</c:v>
                </c:pt>
                <c:pt idx="497">
                  <c:v>#N/A</c:v>
                </c:pt>
                <c:pt idx="498">
                  <c:v>#N/A</c:v>
                </c:pt>
                <c:pt idx="499">
                  <c:v>#N/A</c:v>
                </c:pt>
                <c:pt idx="500">
                  <c:v>#N/A</c:v>
                </c:pt>
                <c:pt idx="501">
                  <c:v>#N/A</c:v>
                </c:pt>
                <c:pt idx="502">
                  <c:v>#N/A</c:v>
                </c:pt>
                <c:pt idx="503">
                  <c:v>#N/A</c:v>
                </c:pt>
                <c:pt idx="504">
                  <c:v>435.18255657039896</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1499.5797714296064</c:v>
                </c:pt>
                <c:pt idx="300">
                  <c:v>1499.8214137943874</c:v>
                </c:pt>
                <c:pt idx="301">
                  <c:v>1499.9647297372512</c:v>
                </c:pt>
                <c:pt idx="302">
                  <c:v>1500.0098130681165</c:v>
                </c:pt>
                <c:pt idx="303">
                  <c:v>1499.9567549495916</c:v>
                </c:pt>
                <c:pt idx="304">
                  <c:v>1499.8056455351189</c:v>
                </c:pt>
                <c:pt idx="305">
                  <c:v>1499.5565756227995</c:v>
                </c:pt>
                <c:pt idx="306">
                  <c:v>1499.2096382760765</c:v>
                </c:pt>
                <c:pt idx="307">
                  <c:v>1498.7649303654143</c:v>
                </c:pt>
                <c:pt idx="308">
                  <c:v>1498.2225539932506</c:v>
                </c:pt>
                <c:pt idx="309">
                  <c:v>1497.58261777593</c:v>
                </c:pt>
                <c:pt idx="310">
                  <c:v>1496.8452379686905</c:v>
                </c:pt>
                <c:pt idx="311">
                  <c:v>1496.0105394309899</c:v>
                </c:pt>
                <c:pt idx="312">
                  <c:v>1495.0786564382418</c:v>
                </c:pt>
                <c:pt idx="313">
                  <c:v>1494.0497333519079</c:v>
                </c:pt>
                <c:pt idx="314">
                  <c:v>1492.9239251630813</c:v>
                </c:pt>
                <c:pt idx="315">
                  <c:v>1491.7013979257542</c:v>
                </c:pt>
                <c:pt idx="316">
                  <c:v>1490.3823290955522</c:v>
                </c:pt>
                <c:pt idx="317">
                  <c:v>1488.9669077884232</c:v>
                </c:pt>
                <c:pt idx="318">
                  <c:v>1487.4553349720652</c:v>
                </c:pt>
                <c:pt idx="319">
                  <c:v>1485.8478236010537</c:v>
                </c:pt>
                <c:pt idx="320">
                  <c:v>1484.1445987048812</c:v>
                </c:pt>
                <c:pt idx="321">
                  <c:v>1482.3458974365535</c:v>
                </c:pt>
                <c:pt idx="322">
                  <c:v>1480.4519690880247</c:v>
                </c:pt>
                <c:pt idx="323">
                  <c:v>1478.4630750776037</c:v>
                </c:pt>
                <c:pt idx="324">
                  <c:v>1476.3794889135195</c:v>
                </c:pt>
                <c:pt idx="325">
                  <c:v>1474.201496137056</c:v>
                </c:pt>
                <c:pt idx="326">
                  <c:v>1471.9293942480397</c:v>
                </c:pt>
                <c:pt idx="327">
                  <c:v>1469.5634926149589</c:v>
                </c:pt>
                <c:pt idx="328">
                  <c:v>1467.1041123715897</c:v>
                </c:pt>
                <c:pt idx="329">
                  <c:v>1464.5515863016758</c:v>
                </c:pt>
                <c:pt idx="330">
                  <c:v>1461.9062587129547</c:v>
                </c:pt>
                <c:pt idx="331">
                  <c:v>1459.1684853016113</c:v>
                </c:pt>
                <c:pt idx="332">
                  <c:v>1456.3386330080762</c:v>
                </c:pt>
                <c:pt idx="333">
                  <c:v>1453.4170798649502</c:v>
                </c:pt>
                <c:pt idx="334">
                  <c:v>1450.4042148377341</c:v>
                </c:pt>
                <c:pt idx="335">
                  <c:v>1447.3004376589483</c:v>
                </c:pt>
                <c:pt idx="336">
                  <c:v>1444.1061586561664</c:v>
                </c:pt>
                <c:pt idx="337">
                  <c:v>1440.8217985744232</c:v>
                </c:pt>
                <c:pt idx="338">
                  <c:v>1437.4477883934151</c:v>
                </c:pt>
                <c:pt idx="339">
                  <c:v>1433.9845691398723</c:v>
                </c:pt>
                <c:pt idx="340">
                  <c:v>1430.4325916954524</c:v>
                </c:pt>
                <c:pt idx="341">
                  <c:v>1426.7923166004775</c:v>
                </c:pt>
                <c:pt idx="342">
                  <c:v>1423.0642138538194</c:v>
                </c:pt>
                <c:pt idx="343">
                  <c:v>1419.2487627092162</c:v>
                </c:pt>
                <c:pt idx="344">
                  <c:v>1415.3464514682939</c:v>
                </c:pt>
                <c:pt idx="345">
                  <c:v>1411.3577772705485</c:v>
                </c:pt>
                <c:pt idx="346">
                  <c:v>1407.2832458805372</c:v>
                </c:pt>
                <c:pt idx="347">
                  <c:v>1403.1233714725208</c:v>
                </c:pt>
                <c:pt idx="348">
                  <c:v>1398.8786764127835</c:v>
                </c:pt>
                <c:pt idx="349">
                  <c:v>1394.5496910398583</c:v>
                </c:pt>
                <c:pt idx="350">
                  <c:v>1390.1369534428741</c:v>
                </c:pt>
                <c:pt idx="351">
                  <c:v>1385.6410092382382</c:v>
                </c:pt>
                <c:pt idx="352">
                  <c:v>1381.06241134486</c:v>
                </c:pt>
                <c:pt idx="353">
                  <c:v>1376.4017197581211</c:v>
                </c:pt>
                <c:pt idx="354">
                  <c:v>1371.659501322787</c:v>
                </c:pt>
                <c:pt idx="355">
                  <c:v>1366.8363295050565</c:v>
                </c:pt>
                <c:pt idx="356">
                  <c:v>1361.9327841639381</c:v>
                </c:pt>
                <c:pt idx="357">
                  <c:v>1356.949451322138</c:v>
                </c:pt>
                <c:pt idx="358">
                  <c:v>1351.886922936643</c:v>
                </c:pt>
                <c:pt idx="359">
                  <c:v>1346.7457966691752</c:v>
                </c:pt>
                <c:pt idx="360">
                  <c:v>1341.5266756566921</c:v>
                </c:pt>
                <c:pt idx="361">
                  <c:v>1336.230168282103</c:v>
                </c:pt>
                <c:pt idx="362">
                  <c:v>1330.8568879453671</c:v>
                </c:pt>
                <c:pt idx="363">
                  <c:v>1325.4074528351341</c:v>
                </c:pt>
                <c:pt idx="364">
                  <c:v>1319.8824857010886</c:v>
                </c:pt>
                <c:pt idx="365">
                  <c:v>1314.2826136271476</c:v>
                </c:pt>
                <c:pt idx="366">
                  <c:v>1308.6084678056654</c:v>
                </c:pt>
                <c:pt idx="367">
                  <c:v>1302.8606833127876</c:v>
                </c:pt>
                <c:pt idx="368">
                  <c:v>1297.0398988850982</c:v>
                </c:pt>
                <c:pt idx="369">
                  <c:v>1291.1467566976964</c:v>
                </c:pt>
                <c:pt idx="370">
                  <c:v>1285.181902143835</c:v>
                </c:pt>
                <c:pt idx="371">
                  <c:v>1279.1459836162489</c:v>
                </c:pt>
                <c:pt idx="372">
                  <c:v>1273.0396522902997</c:v>
                </c:pt>
                <c:pt idx="373">
                  <c:v>1266.8635619090535</c:v>
                </c:pt>
                <c:pt idx="374">
                  <c:v>1260.6183685704095</c:v>
                </c:pt>
                <c:pt idx="375">
                  <c:v>1254.304730516388</c:v>
                </c:pt>
                <c:pt idx="376">
                  <c:v>1247.9233079246856</c:v>
                </c:pt>
                <c:pt idx="377">
                  <c:v>1241.474762702599</c:v>
                </c:pt>
                <c:pt idx="378">
                  <c:v>1234.9597582834153</c:v>
                </c:pt>
                <c:pt idx="379">
                  <c:v>1228.3789594253594</c:v>
                </c:pt>
                <c:pt idx="380">
                  <c:v>1221.73303201319</c:v>
                </c:pt>
                <c:pt idx="381">
                  <c:v>1215.0226428625256</c:v>
                </c:pt>
                <c:pt idx="382">
                  <c:v>1208.2484595269807</c:v>
                </c:pt>
                <c:pt idx="383">
                  <c:v>1201.4111501081882</c:v>
                </c:pt>
                <c:pt idx="384">
                  <c:v>1194.5113830687758</c:v>
                </c:pt>
                <c:pt idx="385">
                  <c:v>1187.5498270483658</c:v>
                </c:pt>
                <c:pt idx="386">
                  <c:v>1180.5271506826575</c:v>
                </c:pt>
                <c:pt idx="387">
                  <c:v>1173.4440224256509</c:v>
                </c:pt>
                <c:pt idx="388">
                  <c:v>1166.3011103750646</c:v>
                </c:pt>
                <c:pt idx="389">
                  <c:v>1159.0990821009977</c:v>
                </c:pt>
                <c:pt idx="390">
                  <c:v>1151.8386044778792</c:v>
                </c:pt>
                <c:pt idx="391">
                  <c:v>1144.520343519747</c:v>
                </c:pt>
                <c:pt idx="392">
                  <c:v>1137.1449642188923</c:v>
                </c:pt>
                <c:pt idx="393">
                  <c:v>1129.713130387903</c:v>
                </c:pt>
                <c:pt idx="394">
                  <c:v>1122.2255045051349</c:v>
                </c:pt>
                <c:pt idx="395">
                  <c:v>1114.6827475636358</c:v>
                </c:pt>
                <c:pt idx="396">
                  <c:v>1107.0855189235428</c:v>
                </c:pt>
                <c:pt idx="397">
                  <c:v>1099.4344761679749</c:v>
                </c:pt>
                <c:pt idx="398">
                  <c:v>1091.7302749624278</c:v>
                </c:pt>
                <c:pt idx="399">
                  <c:v>1083.9735689176898</c:v>
                </c:pt>
                <c:pt idx="400">
                  <c:v>1076.1650094562806</c:v>
                </c:pt>
                <c:pt idx="401">
                  <c:v>1068.3052456824191</c:v>
                </c:pt>
                <c:pt idx="402">
                  <c:v>1060.3949242555218</c:v>
                </c:pt>
                <c:pt idx="403">
                  <c:v>1052.4346892672286</c:v>
                </c:pt>
                <c:pt idx="404">
                  <c:v>1044.4251821219514</c:v>
                </c:pt>
                <c:pt idx="405">
                  <c:v>1036.367041420938</c:v>
                </c:pt>
                <c:pt idx="406">
                  <c:v>1028.2609028498391</c:v>
                </c:pt>
                <c:pt idx="407">
                  <c:v>1020.1073990697663</c:v>
                </c:pt>
                <c:pt idx="408">
                  <c:v>1011.9071596118238</c:v>
                </c:pt>
                <c:pt idx="409">
                  <c:v>1003.6608107750968</c:v>
                </c:pt>
                <c:pt idx="410">
                  <c:v>995.36897552807397</c:v>
                </c:pt>
                <c:pt idx="411">
                  <c:v>987.03227341348111</c:v>
                </c:pt>
                <c:pt idx="412">
                  <c:v>978.65132045650103</c:v>
                </c:pt>
                <c:pt idx="413">
                  <c:v>970.2267290763516</c:v>
                </c:pt>
                <c:pt idx="414">
                  <c:v>961.75910800119186</c:v>
                </c:pt>
                <c:pt idx="415">
                  <c:v>953.24906218632555</c:v>
                </c:pt>
                <c:pt idx="416">
                  <c:v>944.69719273566807</c:v>
                </c:pt>
                <c:pt idx="417">
                  <c:v>936.10409682644161</c:v>
                </c:pt>
                <c:pt idx="418">
                  <c:v>927.4703676370624</c:v>
                </c:pt>
                <c:pt idx="419">
                  <c:v>918.79659427818081</c:v>
                </c:pt>
                <c:pt idx="420">
                  <c:v>910.08336172683573</c:v>
                </c:pt>
                <c:pt idx="421">
                  <c:v>901.33125076368106</c:v>
                </c:pt>
                <c:pt idx="422">
                  <c:v>892.54083791324274</c:v>
                </c:pt>
                <c:pt idx="423">
                  <c:v>883.71269538716228</c:v>
                </c:pt>
                <c:pt idx="424">
                  <c:v>874.8473910303826</c:v>
                </c:pt>
                <c:pt idx="425">
                  <c:v>865.94548827023038</c:v>
                </c:pt>
                <c:pt idx="426">
                  <c:v>857.00754606834823</c:v>
                </c:pt>
                <c:pt idx="427">
                  <c:v>848.03411887542939</c:v>
                </c:pt>
                <c:pt idx="428">
                  <c:v>839.02575658870694</c:v>
                </c:pt>
                <c:pt idx="429">
                  <c:v>829.98300451214857</c:v>
                </c:pt>
                <c:pt idx="430">
                  <c:v>820.90640331930729</c:v>
                </c:pt>
                <c:pt idx="431">
                  <c:v>811.79648901877806</c:v>
                </c:pt>
                <c:pt idx="432">
                  <c:v>802.65379292221041</c:v>
                </c:pt>
                <c:pt idx="433">
                  <c:v>793.47884161482511</c:v>
                </c:pt>
                <c:pt idx="434">
                  <c:v>784.27215692838479</c:v>
                </c:pt>
                <c:pt idx="435">
                  <c:v>775.03425591656583</c:v>
                </c:pt>
                <c:pt idx="436">
                  <c:v>765.7656508326811</c:v>
                </c:pt>
                <c:pt idx="437">
                  <c:v>756.46684910970021</c:v>
                </c:pt>
                <c:pt idx="438">
                  <c:v>747.13835334251621</c:v>
                </c:pt>
                <c:pt idx="439">
                  <c:v>737.78066127240675</c:v>
                </c:pt>
                <c:pt idx="440">
                  <c:v>728.39426577363702</c:v>
                </c:pt>
                <c:pt idx="441">
                  <c:v>718.97965484215285</c:v>
                </c:pt>
                <c:pt idx="442">
                  <c:v>709.53731158631217</c:v>
                </c:pt>
                <c:pt idx="443">
                  <c:v>700.06771421960298</c:v>
                </c:pt>
                <c:pt idx="444">
                  <c:v>690.57133605529634</c:v>
                </c:pt>
                <c:pt idx="445">
                  <c:v>681.04864550298316</c:v>
                </c:pt>
                <c:pt idx="446">
                  <c:v>671.5001060669432</c:v>
                </c:pt>
                <c:pt idx="447">
                  <c:v>661.9261763462971</c:v>
                </c:pt>
                <c:pt idx="448">
                  <c:v>652.32731003688878</c:v>
                </c:pt>
                <c:pt idx="449">
                  <c:v>642.7039559348508</c:v>
                </c:pt>
                <c:pt idx="450">
                  <c:v>633.05655794180143</c:v>
                </c:pt>
                <c:pt idx="451">
                  <c:v>623.38555507162448</c:v>
                </c:pt>
                <c:pt idx="452">
                  <c:v>613.69138145878446</c:v>
                </c:pt>
                <c:pt idx="453">
                  <c:v>603.97446636812799</c:v>
                </c:pt>
                <c:pt idx="454">
                  <c:v>594.23523420612366</c:v>
                </c:pt>
                <c:pt idx="455">
                  <c:v>584.4741045334946</c:v>
                </c:pt>
                <c:pt idx="456">
                  <c:v>574.69149207919645</c:v>
                </c:pt>
                <c:pt idx="457">
                  <c:v>564.88780675569478</c:v>
                </c:pt>
                <c:pt idx="458">
                  <c:v>555.06345367549727</c:v>
                </c:pt>
                <c:pt idx="459">
                  <c:v>545.21883316889659</c:v>
                </c:pt>
                <c:pt idx="460">
                  <c:v>535.35434080287837</c:v>
                </c:pt>
                <c:pt idx="461">
                  <c:v>525.47036740115323</c:v>
                </c:pt>
                <c:pt idx="462">
                  <c:v>515.56729906526857</c:v>
                </c:pt>
                <c:pt idx="463">
                  <c:v>505.64551719675922</c:v>
                </c:pt>
                <c:pt idx="464">
                  <c:v>495.70539852029583</c:v>
                </c:pt>
                <c:pt idx="465">
                  <c:v>485.74731510779009</c:v>
                </c:pt>
                <c:pt idx="466">
                  <c:v>475.77163440341724</c:v>
                </c:pt>
                <c:pt idx="467">
                  <c:v>465.77871924951739</c:v>
                </c:pt>
                <c:pt idx="468">
                  <c:v>455.76892791333682</c:v>
                </c:pt>
                <c:pt idx="469">
                  <c:v>445.74261411457206</c:v>
                </c:pt>
                <c:pt idx="470">
                  <c:v>435.70012705367998</c:v>
                </c:pt>
                <c:pt idx="471">
                  <c:v>425.64181144091793</c:v>
                </c:pt>
                <c:pt idx="472">
                  <c:v>415.56800752607859</c:v>
                </c:pt>
                <c:pt idx="473">
                  <c:v>405.47905112888515</c:v>
                </c:pt>
                <c:pt idx="474">
                  <c:v>395.37527367001292</c:v>
                </c:pt>
                <c:pt idx="475">
                  <c:v>385.25700220270471</c:v>
                </c:pt>
                <c:pt idx="476">
                  <c:v>375.12455944494718</c:v>
                </c:pt>
                <c:pt idx="477">
                  <c:v>364.97826381217737</c:v>
                </c:pt>
                <c:pt idx="478">
                  <c:v>354.81842945048817</c:v>
                </c:pt>
                <c:pt idx="479">
                  <c:v>344.64536627030253</c:v>
                </c:pt>
                <c:pt idx="480">
                  <c:v>334.45937998048811</c:v>
                </c:pt>
                <c:pt idx="481">
                  <c:v>324.26077212288243</c:v>
                </c:pt>
                <c:pt idx="482">
                  <c:v>314.04984010720204</c:v>
                </c:pt>
                <c:pt idx="483">
                  <c:v>303.82687724630773</c:v>
                </c:pt>
                <c:pt idx="484">
                  <c:v>293.59217279179978</c:v>
                </c:pt>
                <c:pt idx="485">
                  <c:v>283.34601196991736</c:v>
                </c:pt>
                <c:pt idx="486">
                  <c:v>273.08867601771749</c:v>
                </c:pt>
                <c:pt idx="487">
                  <c:v>262.82044221950872</c:v>
                </c:pt>
                <c:pt idx="488">
                  <c:v>252.54158394351666</c:v>
                </c:pt>
                <c:pt idx="489">
                  <c:v>242.25237067875759</c:v>
                </c:pt>
                <c:pt idx="490">
                  <c:v>231.9530680720986</c:v>
                </c:pt>
                <c:pt idx="491">
                  <c:v>221.64393796548245</c:v>
                </c:pt>
                <c:pt idx="492">
                  <c:v>211.32523843329599</c:v>
                </c:pt>
                <c:pt idx="493">
                  <c:v>200.99722381986228</c:v>
                </c:pt>
                <c:pt idx="494">
                  <c:v>190.66014477703629</c:v>
                </c:pt>
                <c:pt idx="495">
                  <c:v>180.31424830188541</c:v>
                </c:pt>
                <c:pt idx="496">
                  <c:v>169.95977777443642</c:v>
                </c:pt>
                <c:pt idx="497">
                  <c:v>159.59697299547071</c:v>
                </c:pt>
                <c:pt idx="498">
                  <c:v>149.22607022435096</c:v>
                </c:pt>
                <c:pt idx="499">
                  <c:v>138.84730221686229</c:v>
                </c:pt>
                <c:pt idx="500">
                  <c:v>128.460898263052</c:v>
                </c:pt>
                <c:pt idx="501">
                  <c:v>118.06708422505228</c:v>
                </c:pt>
                <c:pt idx="502">
                  <c:v>107.66608257487087</c:v>
                </c:pt>
                <c:pt idx="503">
                  <c:v>97.258112432135363</c:v>
                </c:pt>
                <c:pt idx="504">
                  <c:v>86.843389601777204</c:v>
                </c:pt>
                <c:pt idx="505">
                  <c:v>76.422126611641886</c:v>
                </c:pt>
                <c:pt idx="506">
                  <c:v>65.99453275001261</c:v>
                </c:pt>
                <c:pt idx="507">
                  <c:v>55.560814103034929</c:v>
                </c:pt>
                <c:pt idx="508">
                  <c:v>45.121173592030495</c:v>
                </c:pt>
                <c:pt idx="509">
                  <c:v>34.67581101068852</c:v>
                </c:pt>
                <c:pt idx="510">
                  <c:v>24.224923062123949</c:v>
                </c:pt>
                <c:pt idx="511">
                  <c:v>13.768703395791844</c:v>
                </c:pt>
                <c:pt idx="512">
                  <c:v>3.307342644247937</c:v>
                </c:pt>
                <c:pt idx="513">
                  <c:v>-7.158971540254301</c:v>
                </c:pt>
                <c:pt idx="514">
                  <c:v>-7.1694402869510254</c:v>
                </c:pt>
                <c:pt idx="515">
                  <c:v>-7.1799090383247615</c:v>
                </c:pt>
                <c:pt idx="516">
                  <c:v>-7.1903777943753298</c:v>
                </c:pt>
                <c:pt idx="517">
                  <c:v>-7.2008465551025491</c:v>
                </c:pt>
                <c:pt idx="518">
                  <c:v>-7.2113153205062401</c:v>
                </c:pt>
                <c:pt idx="519">
                  <c:v>-7.2217840905862216</c:v>
                </c:pt>
                <c:pt idx="520">
                  <c:v>-7.2322528653423142</c:v>
                </c:pt>
                <c:pt idx="521">
                  <c:v>-7.2427216447743374</c:v>
                </c:pt>
                <c:pt idx="522">
                  <c:v>-7.2531904288821112</c:v>
                </c:pt>
                <c:pt idx="523">
                  <c:v>-7.263659217665456</c:v>
                </c:pt>
                <c:pt idx="524">
                  <c:v>-7.2741280111241906</c:v>
                </c:pt>
                <c:pt idx="525">
                  <c:v>-7.2845968092581357</c:v>
                </c:pt>
                <c:pt idx="526">
                  <c:v>-7.2950656120671109</c:v>
                </c:pt>
                <c:pt idx="527">
                  <c:v>-7.305534419550936</c:v>
                </c:pt>
                <c:pt idx="528">
                  <c:v>-7.3160032317094306</c:v>
                </c:pt>
                <c:pt idx="529">
                  <c:v>-7.3264720485424144</c:v>
                </c:pt>
                <c:pt idx="530">
                  <c:v>-7.3369408700497081</c:v>
                </c:pt>
                <c:pt idx="531">
                  <c:v>-7.3474096962311304</c:v>
                </c:pt>
                <c:pt idx="532">
                  <c:v>-7.3578785270865019</c:v>
                </c:pt>
                <c:pt idx="533">
                  <c:v>-7.3683473626156433</c:v>
                </c:pt>
                <c:pt idx="534">
                  <c:v>-7.3788162028183732</c:v>
                </c:pt>
                <c:pt idx="535">
                  <c:v>-7.3892850476945124</c:v>
                </c:pt>
                <c:pt idx="536">
                  <c:v>-7.3997538972438797</c:v>
                </c:pt>
                <c:pt idx="537">
                  <c:v>-7.4102227514662955</c:v>
                </c:pt>
                <c:pt idx="538">
                  <c:v>-7.4206916103615805</c:v>
                </c:pt>
                <c:pt idx="539">
                  <c:v>-7.4311604739295536</c:v>
                </c:pt>
                <c:pt idx="540">
                  <c:v>-7.4416293421700352</c:v>
                </c:pt>
                <c:pt idx="541">
                  <c:v>-7.4520982150828443</c:v>
                </c:pt>
                <c:pt idx="542">
                  <c:v>-7.4625670926678023</c:v>
                </c:pt>
                <c:pt idx="543">
                  <c:v>-7.4730359749247279</c:v>
                </c:pt>
                <c:pt idx="544">
                  <c:v>-7.483504861853441</c:v>
                </c:pt>
                <c:pt idx="545">
                  <c:v>-7.493973753453762</c:v>
                </c:pt>
                <c:pt idx="546">
                  <c:v>-7.5044426497255108</c:v>
                </c:pt>
                <c:pt idx="547">
                  <c:v>-7.5149115506685078</c:v>
                </c:pt>
                <c:pt idx="548">
                  <c:v>-7.5253804562825719</c:v>
                </c:pt>
                <c:pt idx="549">
                  <c:v>-7.5358493665675237</c:v>
                </c:pt>
                <c:pt idx="550">
                  <c:v>-7.5463182815231828</c:v>
                </c:pt>
                <c:pt idx="551">
                  <c:v>-7.5567872011493691</c:v>
                </c:pt>
                <c:pt idx="552">
                  <c:v>-7.567256125445903</c:v>
                </c:pt>
                <c:pt idx="553">
                  <c:v>-7.5777250544126042</c:v>
                </c:pt>
                <c:pt idx="554">
                  <c:v>-7.5881939880492926</c:v>
                </c:pt>
                <c:pt idx="555">
                  <c:v>-7.5986629263557877</c:v>
                </c:pt>
                <c:pt idx="556">
                  <c:v>-7.6091318693319101</c:v>
                </c:pt>
                <c:pt idx="557">
                  <c:v>-7.6196008169774796</c:v>
                </c:pt>
                <c:pt idx="558">
                  <c:v>-7.6300697692923158</c:v>
                </c:pt>
                <c:pt idx="559">
                  <c:v>-7.6405387262762385</c:v>
                </c:pt>
                <c:pt idx="560">
                  <c:v>-7.6510076879290683</c:v>
                </c:pt>
                <c:pt idx="561">
                  <c:v>-7.6614766542506247</c:v>
                </c:pt>
                <c:pt idx="562">
                  <c:v>-7.6719456252407277</c:v>
                </c:pt>
                <c:pt idx="563">
                  <c:v>-7.6824146008991976</c:v>
                </c:pt>
                <c:pt idx="564">
                  <c:v>-7.6928835812258543</c:v>
                </c:pt>
                <c:pt idx="565">
                  <c:v>-7.7033525662205173</c:v>
                </c:pt>
                <c:pt idx="566">
                  <c:v>-7.7138215558830074</c:v>
                </c:pt>
                <c:pt idx="567">
                  <c:v>-7.7242905502131434</c:v>
                </c:pt>
                <c:pt idx="568">
                  <c:v>-7.7347595492107457</c:v>
                </c:pt>
                <c:pt idx="569">
                  <c:v>-7.7452285528756351</c:v>
                </c:pt>
                <c:pt idx="570">
                  <c:v>-7.7556975612076311</c:v>
                </c:pt>
                <c:pt idx="571">
                  <c:v>-7.7661665742065535</c:v>
                </c:pt>
                <c:pt idx="572">
                  <c:v>-7.7766355918722221</c:v>
                </c:pt>
                <c:pt idx="573">
                  <c:v>-7.7871046142044573</c:v>
                </c:pt>
                <c:pt idx="574">
                  <c:v>-7.7975736412030789</c:v>
                </c:pt>
                <c:pt idx="575">
                  <c:v>-7.8080426728679067</c:v>
                </c:pt>
                <c:pt idx="576">
                  <c:v>-7.818511709198761</c:v>
                </c:pt>
                <c:pt idx="577">
                  <c:v>-7.8289807501954618</c:v>
                </c:pt>
                <c:pt idx="578">
                  <c:v>-7.8394497958578295</c:v>
                </c:pt>
                <c:pt idx="579">
                  <c:v>-7.849918846185683</c:v>
                </c:pt>
                <c:pt idx="580">
                  <c:v>-7.8603879011788438</c:v>
                </c:pt>
                <c:pt idx="581">
                  <c:v>-7.8708569608371306</c:v>
                </c:pt>
                <c:pt idx="582">
                  <c:v>-7.8813260251603641</c:v>
                </c:pt>
                <c:pt idx="583">
                  <c:v>-7.8917950941483639</c:v>
                </c:pt>
                <c:pt idx="584">
                  <c:v>-7.9022641678009506</c:v>
                </c:pt>
                <c:pt idx="585">
                  <c:v>-7.9127332461179432</c:v>
                </c:pt>
                <c:pt idx="586">
                  <c:v>-7.9232023290991629</c:v>
                </c:pt>
                <c:pt idx="587">
                  <c:v>-7.9336714167444287</c:v>
                </c:pt>
                <c:pt idx="588">
                  <c:v>-7.9441405090535611</c:v>
                </c:pt>
                <c:pt idx="589">
                  <c:v>-7.9546096060263807</c:v>
                </c:pt>
                <c:pt idx="590">
                  <c:v>-7.9650787076627072</c:v>
                </c:pt>
                <c:pt idx="591">
                  <c:v>-7.9755478139623603</c:v>
                </c:pt>
                <c:pt idx="592">
                  <c:v>-7.9860169249251598</c:v>
                </c:pt>
                <c:pt idx="593">
                  <c:v>-7.9964860405509262</c:v>
                </c:pt>
                <c:pt idx="594">
                  <c:v>-8.00695516083948</c:v>
                </c:pt>
                <c:pt idx="595">
                  <c:v>-8.017424285790641</c:v>
                </c:pt>
                <c:pt idx="596">
                  <c:v>-8.027893415404229</c:v>
                </c:pt>
                <c:pt idx="597">
                  <c:v>-8.0383625496800626</c:v>
                </c:pt>
                <c:pt idx="598">
                  <c:v>-8.0488316886179643</c:v>
                </c:pt>
                <c:pt idx="599">
                  <c:v>-8.0593008322177528</c:v>
                </c:pt>
                <c:pt idx="600">
                  <c:v>-8.0697699804792489</c:v>
                </c:pt>
                <c:pt idx="601">
                  <c:v>-8.080239133402273</c:v>
                </c:pt>
                <c:pt idx="602">
                  <c:v>-8.0907082909866439</c:v>
                </c:pt>
                <c:pt idx="603">
                  <c:v>-8.1011774532321823</c:v>
                </c:pt>
                <c:pt idx="604">
                  <c:v>-8.1116466201387087</c:v>
                </c:pt>
                <c:pt idx="605">
                  <c:v>-8.122115791706042</c:v>
                </c:pt>
                <c:pt idx="606">
                  <c:v>-8.1325849679340028</c:v>
                </c:pt>
                <c:pt idx="607">
                  <c:v>-8.1430541488224115</c:v>
                </c:pt>
                <c:pt idx="608">
                  <c:v>-8.1535233343710889</c:v>
                </c:pt>
                <c:pt idx="609">
                  <c:v>-8.1639925245798537</c:v>
                </c:pt>
                <c:pt idx="610">
                  <c:v>-8.1744617194485265</c:v>
                </c:pt>
                <c:pt idx="611">
                  <c:v>-8.1849309189769279</c:v>
                </c:pt>
                <c:pt idx="612">
                  <c:v>-8.1954001231648768</c:v>
                </c:pt>
                <c:pt idx="613">
                  <c:v>-8.2058693320121936</c:v>
                </c:pt>
                <c:pt idx="614">
                  <c:v>-8.216338545518699</c:v>
                </c:pt>
                <c:pt idx="615">
                  <c:v>-8.2268077636842136</c:v>
                </c:pt>
                <c:pt idx="616">
                  <c:v>-8.237276986508558</c:v>
                </c:pt>
                <c:pt idx="617">
                  <c:v>-8.2477462139915509</c:v>
                </c:pt>
                <c:pt idx="618">
                  <c:v>-8.2582154461330131</c:v>
                </c:pt>
                <c:pt idx="619">
                  <c:v>-8.2686846829327632</c:v>
                </c:pt>
                <c:pt idx="620">
                  <c:v>-8.2791539243906218</c:v>
                </c:pt>
                <c:pt idx="621">
                  <c:v>-8.2896231705064114</c:v>
                </c:pt>
                <c:pt idx="622">
                  <c:v>-8.300092421279949</c:v>
                </c:pt>
                <c:pt idx="623">
                  <c:v>-8.3105616767110568</c:v>
                </c:pt>
                <c:pt idx="624">
                  <c:v>-8.3210309367995539</c:v>
                </c:pt>
                <c:pt idx="625">
                  <c:v>-8.3315002015452606</c:v>
                </c:pt>
                <c:pt idx="626">
                  <c:v>-8.3419694709479977</c:v>
                </c:pt>
                <c:pt idx="627">
                  <c:v>-8.3524387450075857</c:v>
                </c:pt>
                <c:pt idx="628">
                  <c:v>-8.3629080237238433</c:v>
                </c:pt>
                <c:pt idx="629">
                  <c:v>-8.3733773070965913</c:v>
                </c:pt>
                <c:pt idx="630">
                  <c:v>-8.3838465951256502</c:v>
                </c:pt>
                <c:pt idx="631">
                  <c:v>-8.3943158878108388</c:v>
                </c:pt>
                <c:pt idx="632">
                  <c:v>-8.4047851851519795</c:v>
                </c:pt>
                <c:pt idx="633">
                  <c:v>-8.415254487148891</c:v>
                </c:pt>
                <c:pt idx="634">
                  <c:v>-8.425723793801394</c:v>
                </c:pt>
                <c:pt idx="635">
                  <c:v>-8.4361931051093073</c:v>
                </c:pt>
                <c:pt idx="636">
                  <c:v>-8.4466624210724532</c:v>
                </c:pt>
                <c:pt idx="637">
                  <c:v>-8.4571317416906506</c:v>
                </c:pt>
                <c:pt idx="638">
                  <c:v>-8.4676010669637201</c:v>
                </c:pt>
                <c:pt idx="639">
                  <c:v>-8.4780703968914803</c:v>
                </c:pt>
                <c:pt idx="640">
                  <c:v>-8.4885397314737538</c:v>
                </c:pt>
                <c:pt idx="641">
                  <c:v>-8.4990090707103594</c:v>
                </c:pt>
                <c:pt idx="642">
                  <c:v>-8.5094784146011175</c:v>
                </c:pt>
                <c:pt idx="643">
                  <c:v>-8.5199477631458489</c:v>
                </c:pt>
                <c:pt idx="644">
                  <c:v>-8.5304171163443723</c:v>
                </c:pt>
                <c:pt idx="645">
                  <c:v>-8.54088647419651</c:v>
                </c:pt>
                <c:pt idx="646">
                  <c:v>-8.551355836702081</c:v>
                </c:pt>
                <c:pt idx="647">
                  <c:v>-8.5618252038609057</c:v>
                </c:pt>
                <c:pt idx="648">
                  <c:v>-8.5722945756728031</c:v>
                </c:pt>
                <c:pt idx="649">
                  <c:v>-8.5827639521375954</c:v>
                </c:pt>
                <c:pt idx="650">
                  <c:v>-8.5932333332551014</c:v>
                </c:pt>
                <c:pt idx="651">
                  <c:v>-8.6037027190251418</c:v>
                </c:pt>
                <c:pt idx="652">
                  <c:v>-8.6141721094475372</c:v>
                </c:pt>
                <c:pt idx="653">
                  <c:v>-8.6246415045221081</c:v>
                </c:pt>
                <c:pt idx="654">
                  <c:v>-8.6351109042486733</c:v>
                </c:pt>
                <c:pt idx="655">
                  <c:v>-8.6455803086270535</c:v>
                </c:pt>
                <c:pt idx="656">
                  <c:v>-8.6560497176570692</c:v>
                </c:pt>
                <c:pt idx="657">
                  <c:v>-8.666519131338541</c:v>
                </c:pt>
                <c:pt idx="658">
                  <c:v>-8.6769885496712895</c:v>
                </c:pt>
                <c:pt idx="659">
                  <c:v>-8.6874579726551335</c:v>
                </c:pt>
                <c:pt idx="660">
                  <c:v>-8.6979274002898936</c:v>
                </c:pt>
                <c:pt idx="661">
                  <c:v>-8.7083968325753904</c:v>
                </c:pt>
                <c:pt idx="662">
                  <c:v>-8.7188662695114445</c:v>
                </c:pt>
                <c:pt idx="663">
                  <c:v>-8.7293357110978764</c:v>
                </c:pt>
                <c:pt idx="664">
                  <c:v>-8.739805157334505</c:v>
                </c:pt>
                <c:pt idx="665">
                  <c:v>-8.7502746082211509</c:v>
                </c:pt>
                <c:pt idx="666">
                  <c:v>-8.7607440637576346</c:v>
                </c:pt>
                <c:pt idx="667">
                  <c:v>-8.7712135239437767</c:v>
                </c:pt>
                <c:pt idx="668">
                  <c:v>-8.7816829887793979</c:v>
                </c:pt>
                <c:pt idx="669">
                  <c:v>-8.7921524582643169</c:v>
                </c:pt>
                <c:pt idx="670">
                  <c:v>-8.8026219323983561</c:v>
                </c:pt>
                <c:pt idx="671">
                  <c:v>-8.8130914111813343</c:v>
                </c:pt>
                <c:pt idx="672">
                  <c:v>-8.8235608946130721</c:v>
                </c:pt>
                <c:pt idx="673">
                  <c:v>-8.8340303826933884</c:v>
                </c:pt>
                <c:pt idx="674">
                  <c:v>-8.8444998754221054</c:v>
                </c:pt>
                <c:pt idx="675">
                  <c:v>-8.8549693727990419</c:v>
                </c:pt>
                <c:pt idx="676">
                  <c:v>-8.8654388748240205</c:v>
                </c:pt>
                <c:pt idx="677">
                  <c:v>-8.8759083814968598</c:v>
                </c:pt>
                <c:pt idx="678">
                  <c:v>-8.8863778928173804</c:v>
                </c:pt>
                <c:pt idx="679">
                  <c:v>-8.8968474087854013</c:v>
                </c:pt>
                <c:pt idx="680">
                  <c:v>-8.9073169294007446</c:v>
                </c:pt>
                <c:pt idx="681">
                  <c:v>-8.9177864546632293</c:v>
                </c:pt>
                <c:pt idx="682">
                  <c:v>-8.9282559845726777</c:v>
                </c:pt>
                <c:pt idx="683">
                  <c:v>-8.9387255191289086</c:v>
                </c:pt>
                <c:pt idx="684">
                  <c:v>-8.9491950583317426</c:v>
                </c:pt>
                <c:pt idx="685">
                  <c:v>-8.9596646021809985</c:v>
                </c:pt>
                <c:pt idx="686">
                  <c:v>-8.9701341506764987</c:v>
                </c:pt>
                <c:pt idx="687">
                  <c:v>-8.9806037038180619</c:v>
                </c:pt>
                <c:pt idx="688">
                  <c:v>-8.9910732616055107</c:v>
                </c:pt>
                <c:pt idx="689">
                  <c:v>-9.0015428240386637</c:v>
                </c:pt>
                <c:pt idx="690">
                  <c:v>-9.0120123911173415</c:v>
                </c:pt>
                <c:pt idx="691">
                  <c:v>-9.0224819628413648</c:v>
                </c:pt>
                <c:pt idx="692">
                  <c:v>-9.0329515392105542</c:v>
                </c:pt>
                <c:pt idx="693">
                  <c:v>-9.0434211202247283</c:v>
                </c:pt>
                <c:pt idx="694">
                  <c:v>-9.0538907058837079</c:v>
                </c:pt>
                <c:pt idx="695">
                  <c:v>-9.0643602961873153</c:v>
                </c:pt>
                <c:pt idx="696">
                  <c:v>-9.0748298911353693</c:v>
                </c:pt>
                <c:pt idx="697">
                  <c:v>-9.0852994907276905</c:v>
                </c:pt>
                <c:pt idx="698">
                  <c:v>-9.0957690949640995</c:v>
                </c:pt>
                <c:pt idx="699">
                  <c:v>-9.106238703844415</c:v>
                </c:pt>
                <c:pt idx="700">
                  <c:v>-9.1167083173684595</c:v>
                </c:pt>
                <c:pt idx="701">
                  <c:v>-9.1271779355360536</c:v>
                </c:pt>
                <c:pt idx="702">
                  <c:v>-9.137647558347016</c:v>
                </c:pt>
                <c:pt idx="703">
                  <c:v>-9.1481171858011674</c:v>
                </c:pt>
                <c:pt idx="704">
                  <c:v>-9.1585868178983283</c:v>
                </c:pt>
                <c:pt idx="705">
                  <c:v>-9.1690564546383193</c:v>
                </c:pt>
                <c:pt idx="706">
                  <c:v>-9.179526096020961</c:v>
                </c:pt>
                <c:pt idx="707">
                  <c:v>-9.1899957420460741</c:v>
                </c:pt>
                <c:pt idx="708">
                  <c:v>-9.2004653927134772</c:v>
                </c:pt>
                <c:pt idx="709">
                  <c:v>-9.2109350480229928</c:v>
                </c:pt>
                <c:pt idx="710">
                  <c:v>-9.2214047079744397</c:v>
                </c:pt>
                <c:pt idx="711">
                  <c:v>-9.2318743725676384</c:v>
                </c:pt>
                <c:pt idx="712">
                  <c:v>-9.2423440418024096</c:v>
                </c:pt>
                <c:pt idx="713">
                  <c:v>-9.2528137156785739</c:v>
                </c:pt>
                <c:pt idx="714">
                  <c:v>-9.2632833941959518</c:v>
                </c:pt>
                <c:pt idx="715">
                  <c:v>-9.2737530773543639</c:v>
                </c:pt>
                <c:pt idx="716">
                  <c:v>-9.2842227651536309</c:v>
                </c:pt>
                <c:pt idx="717">
                  <c:v>-9.2946924575935714</c:v>
                </c:pt>
                <c:pt idx="718">
                  <c:v>-9.305162154674008</c:v>
                </c:pt>
                <c:pt idx="719">
                  <c:v>-9.3156318563947593</c:v>
                </c:pt>
                <c:pt idx="720">
                  <c:v>-9.3261015627556461</c:v>
                </c:pt>
                <c:pt idx="721">
                  <c:v>-9.3365712737564888</c:v>
                </c:pt>
                <c:pt idx="722">
                  <c:v>-9.347040989397108</c:v>
                </c:pt>
                <c:pt idx="723">
                  <c:v>-9.3575107096773245</c:v>
                </c:pt>
                <c:pt idx="724">
                  <c:v>-9.3679804345969586</c:v>
                </c:pt>
                <c:pt idx="725">
                  <c:v>-9.3784501641558311</c:v>
                </c:pt>
                <c:pt idx="726">
                  <c:v>-9.3889198983537625</c:v>
                </c:pt>
                <c:pt idx="727">
                  <c:v>-9.3993896371905716</c:v>
                </c:pt>
                <c:pt idx="728">
                  <c:v>-9.4098593806660809</c:v>
                </c:pt>
                <c:pt idx="729">
                  <c:v>-9.420329128780109</c:v>
                </c:pt>
                <c:pt idx="730">
                  <c:v>-9.4307988815324784</c:v>
                </c:pt>
                <c:pt idx="731">
                  <c:v>-9.4412686389230078</c:v>
                </c:pt>
                <c:pt idx="732">
                  <c:v>-9.451738400951518</c:v>
                </c:pt>
                <c:pt idx="733">
                  <c:v>-9.4622081676178293</c:v>
                </c:pt>
                <c:pt idx="734">
                  <c:v>-9.4726779389217626</c:v>
                </c:pt>
                <c:pt idx="735">
                  <c:v>-9.4831477148631382</c:v>
                </c:pt>
                <c:pt idx="736">
                  <c:v>-9.4936174954417769</c:v>
                </c:pt>
                <c:pt idx="737">
                  <c:v>-9.5040872806574974</c:v>
                </c:pt>
                <c:pt idx="738">
                  <c:v>-9.5145570705101221</c:v>
                </c:pt>
                <c:pt idx="739">
                  <c:v>-9.5250268649994716</c:v>
                </c:pt>
                <c:pt idx="740">
                  <c:v>-9.5354966641253647</c:v>
                </c:pt>
                <c:pt idx="741">
                  <c:v>-9.5459664678876237</c:v>
                </c:pt>
                <c:pt idx="742">
                  <c:v>-9.5564362762860675</c:v>
                </c:pt>
                <c:pt idx="743">
                  <c:v>-9.5669060893205184</c:v>
                </c:pt>
                <c:pt idx="744">
                  <c:v>-9.5773759069907953</c:v>
                </c:pt>
                <c:pt idx="745">
                  <c:v>-9.5878457292967187</c:v>
                </c:pt>
                <c:pt idx="746">
                  <c:v>-9.5983155562381093</c:v>
                </c:pt>
                <c:pt idx="747">
                  <c:v>-9.6087853878147875</c:v>
                </c:pt>
                <c:pt idx="748">
                  <c:v>-9.6192552240265741</c:v>
                </c:pt>
                <c:pt idx="749">
                  <c:v>-9.6297250648732895</c:v>
                </c:pt>
                <c:pt idx="750">
                  <c:v>-9.6401949103547544</c:v>
                </c:pt>
                <c:pt idx="751">
                  <c:v>-9.6506647604707894</c:v>
                </c:pt>
                <c:pt idx="752">
                  <c:v>-9.661134615221215</c:v>
                </c:pt>
                <c:pt idx="753">
                  <c:v>-9.6716044746058518</c:v>
                </c:pt>
                <c:pt idx="754">
                  <c:v>-9.6820743386245187</c:v>
                </c:pt>
                <c:pt idx="755">
                  <c:v>-9.692544207277038</c:v>
                </c:pt>
                <c:pt idx="756">
                  <c:v>-9.7030140805632303</c:v>
                </c:pt>
                <c:pt idx="757">
                  <c:v>-9.7134839584829145</c:v>
                </c:pt>
                <c:pt idx="758">
                  <c:v>-9.7239538410359128</c:v>
                </c:pt>
                <c:pt idx="759">
                  <c:v>-9.734423728222044</c:v>
                </c:pt>
                <c:pt idx="760">
                  <c:v>-9.7448936200411307</c:v>
                </c:pt>
                <c:pt idx="761">
                  <c:v>-9.7553635164929915</c:v>
                </c:pt>
                <c:pt idx="762">
                  <c:v>-9.7658334175774488</c:v>
                </c:pt>
                <c:pt idx="763">
                  <c:v>-9.7763033232943215</c:v>
                </c:pt>
                <c:pt idx="764">
                  <c:v>-9.7867732336434301</c:v>
                </c:pt>
                <c:pt idx="765">
                  <c:v>-9.797243148624597</c:v>
                </c:pt>
                <c:pt idx="766">
                  <c:v>-9.807713068237641</c:v>
                </c:pt>
                <c:pt idx="767">
                  <c:v>-9.8181829924823827</c:v>
                </c:pt>
                <c:pt idx="768">
                  <c:v>-9.8286529213586444</c:v>
                </c:pt>
                <c:pt idx="769">
                  <c:v>-9.839122854866245</c:v>
                </c:pt>
                <c:pt idx="770">
                  <c:v>-9.8495927930050051</c:v>
                </c:pt>
                <c:pt idx="771">
                  <c:v>-9.8600627357747452</c:v>
                </c:pt>
                <c:pt idx="772">
                  <c:v>-9.870532683175286</c:v>
                </c:pt>
                <c:pt idx="773">
                  <c:v>-9.8810026352064479</c:v>
                </c:pt>
                <c:pt idx="774">
                  <c:v>-9.8914725918680535</c:v>
                </c:pt>
                <c:pt idx="775">
                  <c:v>-9.9019425531599214</c:v>
                </c:pt>
                <c:pt idx="776">
                  <c:v>-9.9124125190818724</c:v>
                </c:pt>
                <c:pt idx="777">
                  <c:v>-9.9228824896337269</c:v>
                </c:pt>
                <c:pt idx="778">
                  <c:v>-9.9333524648153055</c:v>
                </c:pt>
                <c:pt idx="779">
                  <c:v>-9.9438224446264289</c:v>
                </c:pt>
                <c:pt idx="780">
                  <c:v>-9.9542924290669177</c:v>
                </c:pt>
                <c:pt idx="781">
                  <c:v>-9.9647624181365924</c:v>
                </c:pt>
                <c:pt idx="782">
                  <c:v>-9.9752324118352735</c:v>
                </c:pt>
                <c:pt idx="783">
                  <c:v>-9.9857024101627818</c:v>
                </c:pt>
                <c:pt idx="784">
                  <c:v>-9.9961724131189378</c:v>
                </c:pt>
                <c:pt idx="785">
                  <c:v>-10.006642420703562</c:v>
                </c:pt>
                <c:pt idx="786">
                  <c:v>-10.017112432916475</c:v>
                </c:pt>
                <c:pt idx="787">
                  <c:v>-10.027582449757498</c:v>
                </c:pt>
                <c:pt idx="788">
                  <c:v>-10.03805247122645</c:v>
                </c:pt>
                <c:pt idx="789">
                  <c:v>-10.048522497323154</c:v>
                </c:pt>
                <c:pt idx="790">
                  <c:v>-10.058992528047428</c:v>
                </c:pt>
                <c:pt idx="791">
                  <c:v>-10.069462563399094</c:v>
                </c:pt>
                <c:pt idx="792">
                  <c:v>-10.079932603377975</c:v>
                </c:pt>
                <c:pt idx="793">
                  <c:v>-10.090402647983888</c:v>
                </c:pt>
                <c:pt idx="794">
                  <c:v>-10.100872697216655</c:v>
                </c:pt>
                <c:pt idx="795">
                  <c:v>-10.111342751076096</c:v>
                </c:pt>
                <c:pt idx="796">
                  <c:v>-10.121812809562032</c:v>
                </c:pt>
                <c:pt idx="797">
                  <c:v>-10.132282872674283</c:v>
                </c:pt>
                <c:pt idx="798">
                  <c:v>-10.142752940412672</c:v>
                </c:pt>
                <c:pt idx="799">
                  <c:v>-10.153223012777017</c:v>
                </c:pt>
                <c:pt idx="800">
                  <c:v>-10.16369308976714</c:v>
                </c:pt>
                <c:pt idx="801">
                  <c:v>-10.17416317138286</c:v>
                </c:pt>
                <c:pt idx="802">
                  <c:v>-10.184633257624</c:v>
                </c:pt>
                <c:pt idx="803">
                  <c:v>-10.195103348490379</c:v>
                </c:pt>
                <c:pt idx="804">
                  <c:v>-10.205573443981818</c:v>
                </c:pt>
                <c:pt idx="805">
                  <c:v>-10.216043544098138</c:v>
                </c:pt>
                <c:pt idx="806">
                  <c:v>-10.226513648839159</c:v>
                </c:pt>
                <c:pt idx="807">
                  <c:v>-10.236983758204703</c:v>
                </c:pt>
                <c:pt idx="808">
                  <c:v>-10.247453872194589</c:v>
                </c:pt>
                <c:pt idx="809">
                  <c:v>-10.257923990808639</c:v>
                </c:pt>
                <c:pt idx="810">
                  <c:v>-10.268394114046671</c:v>
                </c:pt>
                <c:pt idx="811">
                  <c:v>-10.27886424190851</c:v>
                </c:pt>
                <c:pt idx="812">
                  <c:v>-10.289334374393974</c:v>
                </c:pt>
                <c:pt idx="813">
                  <c:v>-10.299804511502883</c:v>
                </c:pt>
                <c:pt idx="814">
                  <c:v>-10.310274653235059</c:v>
                </c:pt>
                <c:pt idx="815">
                  <c:v>-10.320744799590322</c:v>
                </c:pt>
                <c:pt idx="816">
                  <c:v>-10.331214950568494</c:v>
                </c:pt>
                <c:pt idx="817">
                  <c:v>-10.341685106169395</c:v>
                </c:pt>
                <c:pt idx="818">
                  <c:v>-10.352155266392845</c:v>
                </c:pt>
                <c:pt idx="819">
                  <c:v>-10.362625431238666</c:v>
                </c:pt>
                <c:pt idx="820">
                  <c:v>-10.373095600706677</c:v>
                </c:pt>
                <c:pt idx="821">
                  <c:v>-10.383565774796699</c:v>
                </c:pt>
                <c:pt idx="822">
                  <c:v>-10.394035953508553</c:v>
                </c:pt>
                <c:pt idx="823">
                  <c:v>-10.404506136842061</c:v>
                </c:pt>
                <c:pt idx="824">
                  <c:v>-10.414976324797042</c:v>
                </c:pt>
                <c:pt idx="825">
                  <c:v>-10.425446517373317</c:v>
                </c:pt>
                <c:pt idx="826">
                  <c:v>-10.435916714570707</c:v>
                </c:pt>
                <c:pt idx="827">
                  <c:v>-10.446386916389033</c:v>
                </c:pt>
                <c:pt idx="828">
                  <c:v>-10.456857122828115</c:v>
                </c:pt>
                <c:pt idx="829">
                  <c:v>-10.467327333887775</c:v>
                </c:pt>
                <c:pt idx="830">
                  <c:v>-10.477797549567834</c:v>
                </c:pt>
                <c:pt idx="831">
                  <c:v>-10.488267769868109</c:v>
                </c:pt>
                <c:pt idx="832">
                  <c:v>-10.498737994788424</c:v>
                </c:pt>
                <c:pt idx="833">
                  <c:v>-10.509208224328599</c:v>
                </c:pt>
                <c:pt idx="834">
                  <c:v>-10.519678458488455</c:v>
                </c:pt>
                <c:pt idx="835">
                  <c:v>-10.530148697267812</c:v>
                </c:pt>
                <c:pt idx="836">
                  <c:v>-10.540618940666493</c:v>
                </c:pt>
                <c:pt idx="837">
                  <c:v>-10.551089188684315</c:v>
                </c:pt>
                <c:pt idx="838">
                  <c:v>-10.561559441321101</c:v>
                </c:pt>
                <c:pt idx="839">
                  <c:v>-10.572029698576673</c:v>
                </c:pt>
                <c:pt idx="840">
                  <c:v>-10.58249996045085</c:v>
                </c:pt>
                <c:pt idx="841">
                  <c:v>-10.592970226943452</c:v>
                </c:pt>
                <c:pt idx="842">
                  <c:v>-10.603440498054301</c:v>
                </c:pt>
                <c:pt idx="843">
                  <c:v>-10.613910773783218</c:v>
                </c:pt>
                <c:pt idx="844">
                  <c:v>-10.624381054130023</c:v>
                </c:pt>
                <c:pt idx="845">
                  <c:v>-10.634851339094537</c:v>
                </c:pt>
                <c:pt idx="846">
                  <c:v>-10.64532162867658</c:v>
                </c:pt>
                <c:pt idx="847">
                  <c:v>-10.655791922875974</c:v>
                </c:pt>
                <c:pt idx="848">
                  <c:v>-10.66626222169254</c:v>
                </c:pt>
                <c:pt idx="849">
                  <c:v>-10.676732525126097</c:v>
                </c:pt>
                <c:pt idx="850">
                  <c:v>-10.687202833176467</c:v>
                </c:pt>
                <c:pt idx="851">
                  <c:v>-10.697673145843471</c:v>
                </c:pt>
                <c:pt idx="852">
                  <c:v>-10.708143463126929</c:v>
                </c:pt>
                <c:pt idx="853">
                  <c:v>-10.718613785026662</c:v>
                </c:pt>
                <c:pt idx="854">
                  <c:v>-10.729084111542491</c:v>
                </c:pt>
                <c:pt idx="855">
                  <c:v>-10.739554442674237</c:v>
                </c:pt>
                <c:pt idx="856">
                  <c:v>-10.75002477842172</c:v>
                </c:pt>
                <c:pt idx="857">
                  <c:v>-10.760495118784762</c:v>
                </c:pt>
                <c:pt idx="858">
                  <c:v>-10.770965463763183</c:v>
                </c:pt>
                <c:pt idx="859">
                  <c:v>-10.781435813356804</c:v>
                </c:pt>
                <c:pt idx="860">
                  <c:v>-10.791906167565445</c:v>
                </c:pt>
                <c:pt idx="861">
                  <c:v>-10.802376526388928</c:v>
                </c:pt>
                <c:pt idx="862">
                  <c:v>-10.812846889827073</c:v>
                </c:pt>
                <c:pt idx="863">
                  <c:v>-10.823317257879701</c:v>
                </c:pt>
                <c:pt idx="864">
                  <c:v>-10.833787630546635</c:v>
                </c:pt>
                <c:pt idx="865">
                  <c:v>-10.844258007827692</c:v>
                </c:pt>
                <c:pt idx="866">
                  <c:v>-10.854728389722695</c:v>
                </c:pt>
                <c:pt idx="867">
                  <c:v>-10.865198776231464</c:v>
                </c:pt>
                <c:pt idx="868">
                  <c:v>-10.875669167353822</c:v>
                </c:pt>
                <c:pt idx="869">
                  <c:v>-10.886139563089587</c:v>
                </c:pt>
                <c:pt idx="870">
                  <c:v>-10.896609963438582</c:v>
                </c:pt>
                <c:pt idx="871">
                  <c:v>-10.907080368400626</c:v>
                </c:pt>
                <c:pt idx="872">
                  <c:v>-10.91755077797554</c:v>
                </c:pt>
                <c:pt idx="873">
                  <c:v>-10.928021192163145</c:v>
                </c:pt>
                <c:pt idx="874">
                  <c:v>-10.938491610963263</c:v>
                </c:pt>
                <c:pt idx="875">
                  <c:v>-10.948962034375715</c:v>
                </c:pt>
                <c:pt idx="876">
                  <c:v>-10.95943246240032</c:v>
                </c:pt>
                <c:pt idx="877">
                  <c:v>-10.969902895036901</c:v>
                </c:pt>
                <c:pt idx="878">
                  <c:v>-10.980373332285277</c:v>
                </c:pt>
                <c:pt idx="879">
                  <c:v>-10.990843774145269</c:v>
                </c:pt>
                <c:pt idx="880">
                  <c:v>-11.001314220616697</c:v>
                </c:pt>
                <c:pt idx="881">
                  <c:v>-11.011784671699385</c:v>
                </c:pt>
                <c:pt idx="882">
                  <c:v>-11.022255127393151</c:v>
                </c:pt>
                <c:pt idx="883">
                  <c:v>-11.032725587697819</c:v>
                </c:pt>
                <c:pt idx="884">
                  <c:v>-11.043196052613206</c:v>
                </c:pt>
                <c:pt idx="885">
                  <c:v>-11.053666522139135</c:v>
                </c:pt>
                <c:pt idx="886">
                  <c:v>-11.064136996275428</c:v>
                </c:pt>
                <c:pt idx="887">
                  <c:v>-11.074607475021903</c:v>
                </c:pt>
                <c:pt idx="888">
                  <c:v>-11.085077958378383</c:v>
                </c:pt>
                <c:pt idx="889">
                  <c:v>-11.095548446344688</c:v>
                </c:pt>
                <c:pt idx="890">
                  <c:v>-11.10601893892064</c:v>
                </c:pt>
                <c:pt idx="891">
                  <c:v>-11.116489436106058</c:v>
                </c:pt>
                <c:pt idx="892">
                  <c:v>-11.126959937900764</c:v>
                </c:pt>
                <c:pt idx="893">
                  <c:v>-11.137430444304579</c:v>
                </c:pt>
                <c:pt idx="894">
                  <c:v>-11.147900955317324</c:v>
                </c:pt>
                <c:pt idx="895">
                  <c:v>-11.158371470938819</c:v>
                </c:pt>
                <c:pt idx="896">
                  <c:v>-11.168841991168886</c:v>
                </c:pt>
                <c:pt idx="897">
                  <c:v>-11.179312516007345</c:v>
                </c:pt>
                <c:pt idx="898">
                  <c:v>-11.189783045454018</c:v>
                </c:pt>
                <c:pt idx="899">
                  <c:v>-11.200253579508724</c:v>
                </c:pt>
                <c:pt idx="900">
                  <c:v>-11.210724118171285</c:v>
                </c:pt>
                <c:pt idx="901">
                  <c:v>-11.221194661441523</c:v>
                </c:pt>
                <c:pt idx="902">
                  <c:v>-11.231665209319258</c:v>
                </c:pt>
                <c:pt idx="903">
                  <c:v>-11.242135761804311</c:v>
                </c:pt>
                <c:pt idx="904">
                  <c:v>-11.252606318896504</c:v>
                </c:pt>
                <c:pt idx="905">
                  <c:v>-11.263076880595655</c:v>
                </c:pt>
                <c:pt idx="906">
                  <c:v>-11.273547446901587</c:v>
                </c:pt>
                <c:pt idx="907">
                  <c:v>-11.284018017814121</c:v>
                </c:pt>
                <c:pt idx="908">
                  <c:v>-11.294488593333078</c:v>
                </c:pt>
                <c:pt idx="909">
                  <c:v>-11.304959173458279</c:v>
                </c:pt>
                <c:pt idx="910">
                  <c:v>-11.315429758189543</c:v>
                </c:pt>
                <c:pt idx="911">
                  <c:v>-11.325900347526693</c:v>
                </c:pt>
                <c:pt idx="912">
                  <c:v>-11.33637094146955</c:v>
                </c:pt>
                <c:pt idx="913">
                  <c:v>-11.346841540017934</c:v>
                </c:pt>
                <c:pt idx="914">
                  <c:v>-11.357312143171667</c:v>
                </c:pt>
                <c:pt idx="915">
                  <c:v>-11.367782750930568</c:v>
                </c:pt>
                <c:pt idx="916">
                  <c:v>-11.378253363294458</c:v>
                </c:pt>
                <c:pt idx="917">
                  <c:v>-11.388723980263162</c:v>
                </c:pt>
                <c:pt idx="918">
                  <c:v>-11.399194601836497</c:v>
                </c:pt>
                <c:pt idx="919">
                  <c:v>-11.409665228014285</c:v>
                </c:pt>
                <c:pt idx="920">
                  <c:v>-11.420135858796348</c:v>
                </c:pt>
                <c:pt idx="921">
                  <c:v>-11.430606494182506</c:v>
                </c:pt>
                <c:pt idx="922">
                  <c:v>-11.441077134172579</c:v>
                </c:pt>
                <c:pt idx="923">
                  <c:v>-11.45154777876639</c:v>
                </c:pt>
                <c:pt idx="924">
                  <c:v>-11.462018427963757</c:v>
                </c:pt>
                <c:pt idx="925">
                  <c:v>-11.472489081764504</c:v>
                </c:pt>
                <c:pt idx="926">
                  <c:v>-11.482959740168452</c:v>
                </c:pt>
                <c:pt idx="927">
                  <c:v>-11.49343040317542</c:v>
                </c:pt>
                <c:pt idx="928">
                  <c:v>-11.503901070785231</c:v>
                </c:pt>
                <c:pt idx="929">
                  <c:v>-11.514371742997705</c:v>
                </c:pt>
                <c:pt idx="930">
                  <c:v>-11.524842419812662</c:v>
                </c:pt>
                <c:pt idx="931">
                  <c:v>-11.535313101229924</c:v>
                </c:pt>
                <c:pt idx="932">
                  <c:v>-11.545783787249313</c:v>
                </c:pt>
                <c:pt idx="933">
                  <c:v>-11.556254477870649</c:v>
                </c:pt>
                <c:pt idx="934">
                  <c:v>-11.566725173093753</c:v>
                </c:pt>
                <c:pt idx="935">
                  <c:v>-11.577195872918445</c:v>
                </c:pt>
                <c:pt idx="936">
                  <c:v>-11.587666577344548</c:v>
                </c:pt>
                <c:pt idx="937">
                  <c:v>-11.59813728637188</c:v>
                </c:pt>
                <c:pt idx="938">
                  <c:v>-11.608608000000265</c:v>
                </c:pt>
                <c:pt idx="939">
                  <c:v>-11.619078718229524</c:v>
                </c:pt>
                <c:pt idx="940">
                  <c:v>-11.629549441059476</c:v>
                </c:pt>
                <c:pt idx="941">
                  <c:v>-11.640020168489944</c:v>
                </c:pt>
                <c:pt idx="942">
                  <c:v>-11.650490900520747</c:v>
                </c:pt>
                <c:pt idx="943">
                  <c:v>-11.66096163715171</c:v>
                </c:pt>
                <c:pt idx="944">
                  <c:v>-11.671432378382649</c:v>
                </c:pt>
                <c:pt idx="945">
                  <c:v>-11.681903124213388</c:v>
                </c:pt>
                <c:pt idx="946">
                  <c:v>-11.692373874643748</c:v>
                </c:pt>
                <c:pt idx="947">
                  <c:v>-11.702844629673548</c:v>
                </c:pt>
                <c:pt idx="948">
                  <c:v>-11.713315389302611</c:v>
                </c:pt>
                <c:pt idx="949">
                  <c:v>-11.723786153530758</c:v>
                </c:pt>
                <c:pt idx="950">
                  <c:v>-11.73425692235781</c:v>
                </c:pt>
                <c:pt idx="951">
                  <c:v>-11.744727695783586</c:v>
                </c:pt>
                <c:pt idx="952">
                  <c:v>-11.75519847380791</c:v>
                </c:pt>
                <c:pt idx="953">
                  <c:v>-11.765669256430602</c:v>
                </c:pt>
                <c:pt idx="954">
                  <c:v>-11.776140043651482</c:v>
                </c:pt>
                <c:pt idx="955">
                  <c:v>-11.786610835470373</c:v>
                </c:pt>
                <c:pt idx="956">
                  <c:v>-11.797081631887094</c:v>
                </c:pt>
                <c:pt idx="957">
                  <c:v>-11.807552432901467</c:v>
                </c:pt>
                <c:pt idx="958">
                  <c:v>-11.818023238513314</c:v>
                </c:pt>
                <c:pt idx="959">
                  <c:v>-11.828494048722455</c:v>
                </c:pt>
                <c:pt idx="960">
                  <c:v>-11.838964863528711</c:v>
                </c:pt>
                <c:pt idx="961">
                  <c:v>-11.849435682931903</c:v>
                </c:pt>
                <c:pt idx="962">
                  <c:v>-11.859906506931853</c:v>
                </c:pt>
                <c:pt idx="963">
                  <c:v>-11.870377335528381</c:v>
                </c:pt>
                <c:pt idx="964">
                  <c:v>-11.880848168721309</c:v>
                </c:pt>
                <c:pt idx="965">
                  <c:v>-11.891319006510459</c:v>
                </c:pt>
                <c:pt idx="966">
                  <c:v>-11.90178984889565</c:v>
                </c:pt>
                <c:pt idx="967">
                  <c:v>-11.912260695876704</c:v>
                </c:pt>
                <c:pt idx="968">
                  <c:v>-11.922731547453441</c:v>
                </c:pt>
                <c:pt idx="969">
                  <c:v>-11.933202403625685</c:v>
                </c:pt>
                <c:pt idx="970">
                  <c:v>-11.943673264393254</c:v>
                </c:pt>
                <c:pt idx="971">
                  <c:v>-11.954144129755971</c:v>
                </c:pt>
                <c:pt idx="972">
                  <c:v>-11.964614999713657</c:v>
                </c:pt>
                <c:pt idx="973">
                  <c:v>-11.975085874266131</c:v>
                </c:pt>
                <c:pt idx="974">
                  <c:v>-11.985556753413217</c:v>
                </c:pt>
                <c:pt idx="975">
                  <c:v>-11.996027637154736</c:v>
                </c:pt>
                <c:pt idx="976">
                  <c:v>-12.006498525490507</c:v>
                </c:pt>
                <c:pt idx="977">
                  <c:v>-12.016969418420352</c:v>
                </c:pt>
                <c:pt idx="978">
                  <c:v>-12.027440315944093</c:v>
                </c:pt>
                <c:pt idx="979">
                  <c:v>-12.03791121806155</c:v>
                </c:pt>
                <c:pt idx="980">
                  <c:v>-12.048382124772544</c:v>
                </c:pt>
                <c:pt idx="981">
                  <c:v>-12.058853036076899</c:v>
                </c:pt>
                <c:pt idx="982">
                  <c:v>-12.069323951974432</c:v>
                </c:pt>
                <c:pt idx="983">
                  <c:v>-12.079794872464968</c:v>
                </c:pt>
                <c:pt idx="984">
                  <c:v>-12.090265797548325</c:v>
                </c:pt>
                <c:pt idx="985">
                  <c:v>-12.100736727224325</c:v>
                </c:pt>
                <c:pt idx="986">
                  <c:v>-12.11120766149279</c:v>
                </c:pt>
                <c:pt idx="987">
                  <c:v>-12.12167860035354</c:v>
                </c:pt>
                <c:pt idx="988">
                  <c:v>-12.132149543806397</c:v>
                </c:pt>
                <c:pt idx="989">
                  <c:v>-12.142620491851183</c:v>
                </c:pt>
                <c:pt idx="990">
                  <c:v>-12.153091444487718</c:v>
                </c:pt>
                <c:pt idx="991">
                  <c:v>-12.163562401715822</c:v>
                </c:pt>
                <c:pt idx="992">
                  <c:v>-12.174033363535319</c:v>
                </c:pt>
                <c:pt idx="993">
                  <c:v>-12.184504329946028</c:v>
                </c:pt>
                <c:pt idx="994">
                  <c:v>-12.194975300947771</c:v>
                </c:pt>
                <c:pt idx="995">
                  <c:v>-12.20544627654037</c:v>
                </c:pt>
                <c:pt idx="996">
                  <c:v>-12.215917256723644</c:v>
                </c:pt>
                <c:pt idx="997">
                  <c:v>-12.226388241497416</c:v>
                </c:pt>
                <c:pt idx="998">
                  <c:v>-12.236859230861507</c:v>
                </c:pt>
                <c:pt idx="999">
                  <c:v>-12.247330224815737</c:v>
                </c:pt>
                <c:pt idx="1000">
                  <c:v>-12.257801223359928</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66.474311534521419</c:v>
                </c:pt>
                <c:pt idx="1">
                  <c:v>66.669616184270822</c:v>
                </c:pt>
                <c:pt idx="2">
                  <c:v>66.865211454135476</c:v>
                </c:pt>
                <c:pt idx="3">
                  <c:v>67.061471174663112</c:v>
                </c:pt>
                <c:pt idx="4">
                  <c:v>67.258463224672298</c:v>
                </c:pt>
                <c:pt idx="5">
                  <c:v>67.456122663373449</c:v>
                </c:pt>
                <c:pt idx="6">
                  <c:v>67.654425010875897</c:v>
                </c:pt>
                <c:pt idx="7">
                  <c:v>67.853366025850249</c:v>
                </c:pt>
                <c:pt idx="8">
                  <c:v>68.052941464554351</c:v>
                </c:pt>
                <c:pt idx="9">
                  <c:v>68.253147080971729</c:v>
                </c:pt>
                <c:pt idx="10">
                  <c:v>68.45397862694864</c:v>
                </c:pt>
                <c:pt idx="11">
                  <c:v>68.655431852329642</c:v>
                </c:pt>
                <c:pt idx="12">
                  <c:v>68.857502505091745</c:v>
                </c:pt>
                <c:pt idx="13">
                  <c:v>69.060186331477198</c:v>
                </c:pt>
                <c:pt idx="14">
                  <c:v>69.263479076124781</c:v>
                </c:pt>
                <c:pt idx="15">
                  <c:v>69.467376482199782</c:v>
                </c:pt>
                <c:pt idx="16">
                  <c:v>69.671874291522499</c:v>
                </c:pt>
                <c:pt idx="17">
                  <c:v>69.876968244695334</c:v>
                </c:pt>
                <c:pt idx="18">
                  <c:v>70.082654081228569</c:v>
                </c:pt>
                <c:pt idx="19">
                  <c:v>70.28892753966467</c:v>
                </c:pt>
                <c:pt idx="20">
                  <c:v>70.49578435770124</c:v>
                </c:pt>
                <c:pt idx="21">
                  <c:v>70.703220272312578</c:v>
                </c:pt>
                <c:pt idx="22">
                  <c:v>70.911231019869859</c:v>
                </c:pt>
                <c:pt idx="23">
                  <c:v>71.11981233625994</c:v>
                </c:pt>
                <c:pt idx="24">
                  <c:v>71.328959957002823</c:v>
                </c:pt>
                <c:pt idx="25">
                  <c:v>71.538669617367674</c:v>
                </c:pt>
                <c:pt idx="26">
                  <c:v>71.748937052487562</c:v>
                </c:pt>
                <c:pt idx="27">
                  <c:v>71.959757997472835</c:v>
                </c:pt>
                <c:pt idx="28">
                  <c:v>72.171128187523053</c:v>
                </c:pt>
                <c:pt idx="29">
                  <c:v>72.383043358037682</c:v>
                </c:pt>
                <c:pt idx="30">
                  <c:v>72.595499244725374</c:v>
                </c:pt>
                <c:pt idx="31">
                  <c:v>72.808491583711969</c:v>
                </c:pt>
                <c:pt idx="32">
                  <c:v>73.02201611164709</c:v>
                </c:pt>
                <c:pt idx="33">
                  <c:v>73.236068565809447</c:v>
                </c:pt>
                <c:pt idx="34">
                  <c:v>73.450644684210829</c:v>
                </c:pt>
                <c:pt idx="35">
                  <c:v>73.665740205698725</c:v>
                </c:pt>
                <c:pt idx="36">
                  <c:v>73.881350870057716</c:v>
                </c:pt>
                <c:pt idx="37">
                  <c:v>74.097472418109447</c:v>
                </c:pt>
                <c:pt idx="38">
                  <c:v>74.314100591811382</c:v>
                </c:pt>
                <c:pt idx="39">
                  <c:v>74.531231134354201</c:v>
                </c:pt>
                <c:pt idx="40">
                  <c:v>74.748859790257967</c:v>
                </c:pt>
                <c:pt idx="41">
                  <c:v>74.9669823054669</c:v>
                </c:pt>
                <c:pt idx="42">
                  <c:v>75.185594427442979</c:v>
                </c:pt>
                <c:pt idx="43">
                  <c:v>75.404691905258176</c:v>
                </c:pt>
                <c:pt idx="44">
                  <c:v>75.624270489685443</c:v>
                </c:pt>
                <c:pt idx="45">
                  <c:v>75.844325933288445</c:v>
                </c:pt>
                <c:pt idx="46">
                  <c:v>76.064853990510017</c:v>
                </c:pt>
                <c:pt idx="47">
                  <c:v>76.285850417759363</c:v>
                </c:pt>
                <c:pt idx="48">
                  <c:v>76.507310973497979</c:v>
                </c:pt>
                <c:pt idx="49">
                  <c:v>76.729231418324346</c:v>
                </c:pt>
                <c:pt idx="50">
                  <c:v>76.951607515057376</c:v>
                </c:pt>
                <c:pt idx="51">
                  <c:v>77.174435028818621</c:v>
                </c:pt>
                <c:pt idx="52">
                  <c:v>77.397709727113266</c:v>
                </c:pt>
                <c:pt idx="53">
                  <c:v>77.621427379909861</c:v>
                </c:pt>
                <c:pt idx="54">
                  <c:v>77.845583759718821</c:v>
                </c:pt>
                <c:pt idx="55">
                  <c:v>78.07017464166978</c:v>
                </c:pt>
                <c:pt idx="56">
                  <c:v>78.295195803587646</c:v>
                </c:pt>
                <c:pt idx="57">
                  <c:v>78.520643026067518</c:v>
                </c:pt>
                <c:pt idx="58">
                  <c:v>78.746512092548386</c:v>
                </c:pt>
                <c:pt idx="59">
                  <c:v>78.972798789385592</c:v>
                </c:pt>
                <c:pt idx="60">
                  <c:v>79.199498905922184</c:v>
                </c:pt>
                <c:pt idx="61">
                  <c:v>79.426608234559026</c:v>
                </c:pt>
                <c:pt idx="62">
                  <c:v>79.654122570823745</c:v>
                </c:pt>
                <c:pt idx="63">
                  <c:v>79.882035888840662</c:v>
                </c:pt>
                <c:pt idx="64">
                  <c:v>80.110338516923562</c:v>
                </c:pt>
                <c:pt idx="65">
                  <c:v>80.339018965633542</c:v>
                </c:pt>
                <c:pt idx="66">
                  <c:v>80.56806575581173</c:v>
                </c:pt>
                <c:pt idx="67">
                  <c:v>80.797465742343945</c:v>
                </c:pt>
                <c:pt idx="68">
                  <c:v>81.027202438227604</c:v>
                </c:pt>
                <c:pt idx="69">
                  <c:v>81.257254709532447</c:v>
                </c:pt>
                <c:pt idx="70">
                  <c:v>81.487595471027575</c:v>
                </c:pt>
                <c:pt idx="71">
                  <c:v>81.718194678602586</c:v>
                </c:pt>
                <c:pt idx="72">
                  <c:v>81.949022321182483</c:v>
                </c:pt>
                <c:pt idx="73">
                  <c:v>82.180048421893019</c:v>
                </c:pt>
                <c:pt idx="74">
                  <c:v>82.411243039179624</c:v>
                </c:pt>
                <c:pt idx="75">
                  <c:v>82.642576267880017</c:v>
                </c:pt>
                <c:pt idx="76">
                  <c:v>82.874018240250862</c:v>
                </c:pt>
                <c:pt idx="77">
                  <c:v>83.105539126948571</c:v>
                </c:pt>
                <c:pt idx="78">
                  <c:v>83.337109137964475</c:v>
                </c:pt>
                <c:pt idx="79">
                  <c:v>83.568698523514712</c:v>
                </c:pt>
                <c:pt idx="80">
                  <c:v>83.800277574884973</c:v>
                </c:pt>
                <c:pt idx="81">
                  <c:v>84.031820200813158</c:v>
                </c:pt>
                <c:pt idx="82">
                  <c:v>84.263307500792266</c:v>
                </c:pt>
                <c:pt idx="83">
                  <c:v>84.494724179267124</c:v>
                </c:pt>
                <c:pt idx="84">
                  <c:v>84.726054962544637</c:v>
                </c:pt>
                <c:pt idx="85">
                  <c:v>84.957284598877706</c:v>
                </c:pt>
                <c:pt idx="86">
                  <c:v>85.188397858537797</c:v>
                </c:pt>
                <c:pt idx="87">
                  <c:v>85.419379533876224</c:v>
                </c:pt>
                <c:pt idx="88">
                  <c:v>85.650214439374253</c:v>
                </c:pt>
                <c:pt idx="89">
                  <c:v>85.880888546558566</c:v>
                </c:pt>
                <c:pt idx="90">
                  <c:v>86.11139011779953</c:v>
                </c:pt>
                <c:pt idx="91">
                  <c:v>86.341708567825492</c:v>
                </c:pt>
                <c:pt idx="92">
                  <c:v>86.571833326306219</c:v>
                </c:pt>
                <c:pt idx="93">
                  <c:v>86.801754122207896</c:v>
                </c:pt>
                <c:pt idx="94">
                  <c:v>87.031461267856059</c:v>
                </c:pt>
                <c:pt idx="95">
                  <c:v>87.260945373543692</c:v>
                </c:pt>
                <c:pt idx="96">
                  <c:v>87.490197062419483</c:v>
                </c:pt>
                <c:pt idx="97">
                  <c:v>87.719208110757634</c:v>
                </c:pt>
                <c:pt idx="98">
                  <c:v>87.947972587046095</c:v>
                </c:pt>
                <c:pt idx="99">
                  <c:v>88.17648570785633</c:v>
                </c:pt>
                <c:pt idx="100">
                  <c:v>88.404742694898587</c:v>
                </c:pt>
                <c:pt idx="101">
                  <c:v>88.632738774953239</c:v>
                </c:pt>
                <c:pt idx="102">
                  <c:v>88.860469179801257</c:v>
                </c:pt>
                <c:pt idx="103">
                  <c:v>89.087929146153883</c:v>
                </c:pt>
                <c:pt idx="104">
                  <c:v>89.315113915581406</c:v>
                </c:pt>
                <c:pt idx="105">
                  <c:v>89.542018734441129</c:v>
                </c:pt>
                <c:pt idx="106">
                  <c:v>89.768638853804461</c:v>
                </c:pt>
                <c:pt idx="107">
                  <c:v>89.994969529383212</c:v>
                </c:pt>
                <c:pt idx="108">
                  <c:v>90.221006021454997</c:v>
                </c:pt>
                <c:pt idx="109">
                  <c:v>90.446745030250923</c:v>
                </c:pt>
                <c:pt idx="110">
                  <c:v>90.672186129880657</c:v>
                </c:pt>
                <c:pt idx="111">
                  <c:v>90.897330328238482</c:v>
                </c:pt>
                <c:pt idx="112">
                  <c:v>91.122178628425104</c:v>
                </c:pt>
                <c:pt idx="113">
                  <c:v>91.346732028778661</c:v>
                </c:pt>
                <c:pt idx="114">
                  <c:v>91.57099152290543</c:v>
                </c:pt>
                <c:pt idx="115">
                  <c:v>91.794958099710328</c:v>
                </c:pt>
                <c:pt idx="116">
                  <c:v>92.018632743427162</c:v>
                </c:pt>
                <c:pt idx="117">
                  <c:v>92.242016433648615</c:v>
                </c:pt>
                <c:pt idx="118">
                  <c:v>92.465110145356007</c:v>
                </c:pt>
                <c:pt idx="119">
                  <c:v>92.687914848948836</c:v>
                </c:pt>
                <c:pt idx="120">
                  <c:v>92.910431510274037</c:v>
                </c:pt>
                <c:pt idx="121">
                  <c:v>93.132661090655048</c:v>
                </c:pt>
                <c:pt idx="122">
                  <c:v>93.354604546920612</c:v>
                </c:pt>
                <c:pt idx="123">
                  <c:v>93.576262831433382</c:v>
                </c:pt>
                <c:pt idx="124">
                  <c:v>93.797636892118263</c:v>
                </c:pt>
                <c:pt idx="125">
                  <c:v>94.018727672490584</c:v>
                </c:pt>
                <c:pt idx="126">
                  <c:v>94.239536111683975</c:v>
                </c:pt>
                <c:pt idx="127">
                  <c:v>94.460063144478084</c:v>
                </c:pt>
                <c:pt idx="128">
                  <c:v>94.680309701326024</c:v>
                </c:pt>
                <c:pt idx="129">
                  <c:v>94.900276708381668</c:v>
                </c:pt>
                <c:pt idx="130">
                  <c:v>95.119965087526666</c:v>
                </c:pt>
                <c:pt idx="131">
                  <c:v>95.339375756397288</c:v>
                </c:pt>
                <c:pt idx="132">
                  <c:v>95.558509628411031</c:v>
                </c:pt>
                <c:pt idx="133">
                  <c:v>95.777367612793043</c:v>
                </c:pt>
                <c:pt idx="134">
                  <c:v>95.995950614602307</c:v>
                </c:pt>
                <c:pt idx="135">
                  <c:v>96.214259534757673</c:v>
                </c:pt>
                <c:pt idx="136">
                  <c:v>96.432295270063634</c:v>
                </c:pt>
                <c:pt idx="137">
                  <c:v>96.650058713235936</c:v>
                </c:pt>
                <c:pt idx="138">
                  <c:v>96.867550752926945</c:v>
                </c:pt>
                <c:pt idx="139">
                  <c:v>97.0847722737509</c:v>
                </c:pt>
                <c:pt idx="140">
                  <c:v>97.301724156308865</c:v>
                </c:pt>
                <c:pt idx="141">
                  <c:v>97.518407277213569</c:v>
                </c:pt>
                <c:pt idx="142">
                  <c:v>97.734822509114025</c:v>
                </c:pt>
                <c:pt idx="143">
                  <c:v>97.950970720719951</c:v>
                </c:pt>
                <c:pt idx="144">
                  <c:v>98.166852776826019</c:v>
                </c:pt>
                <c:pt idx="145">
                  <c:v>98.382469538335926</c:v>
                </c:pt>
                <c:pt idx="146">
                  <c:v>98.597821862286239</c:v>
                </c:pt>
                <c:pt idx="147">
                  <c:v>98.812910601870087</c:v>
                </c:pt>
                <c:pt idx="148">
                  <c:v>99.027736606460678</c:v>
                </c:pt>
                <c:pt idx="149">
                  <c:v>99.242300721634621</c:v>
                </c:pt>
                <c:pt idx="150">
                  <c:v>99.4566037891951</c:v>
                </c:pt>
                <c:pt idx="151">
                  <c:v>99.670646647194815</c:v>
                </c:pt>
                <c:pt idx="152">
                  <c:v>99.884430129958773</c:v>
                </c:pt>
                <c:pt idx="153">
                  <c:v>100.09795506810697</c:v>
                </c:pt>
                <c:pt idx="154">
                  <c:v>100.31122228857677</c:v>
                </c:pt>
                <c:pt idx="155">
                  <c:v>100.52423261464527</c:v>
                </c:pt>
                <c:pt idx="156">
                  <c:v>100.73698686595134</c:v>
                </c:pt>
                <c:pt idx="157">
                  <c:v>100.94948585851762</c:v>
                </c:pt>
                <c:pt idx="158">
                  <c:v>101.16173040477229</c:v>
                </c:pt>
                <c:pt idx="159">
                  <c:v>101.37372131357067</c:v>
                </c:pt>
                <c:pt idx="160">
                  <c:v>101.58545939021674</c:v>
                </c:pt>
                <c:pt idx="161">
                  <c:v>101.79694543648436</c:v>
                </c:pt>
                <c:pt idx="162">
                  <c:v>102.00818025063847</c:v>
                </c:pt>
                <c:pt idx="163">
                  <c:v>102.21916462745602</c:v>
                </c:pt>
                <c:pt idx="164">
                  <c:v>102.42989935824681</c:v>
                </c:pt>
                <c:pt idx="165">
                  <c:v>102.64038523087419</c:v>
                </c:pt>
                <c:pt idx="166">
                  <c:v>102.85062302977551</c:v>
                </c:pt>
                <c:pt idx="167">
                  <c:v>103.06061353598254</c:v>
                </c:pt>
                <c:pt idx="168">
                  <c:v>103.27035752714167</c:v>
                </c:pt>
                <c:pt idx="169">
                  <c:v>103.47985577753393</c:v>
                </c:pt>
                <c:pt idx="170">
                  <c:v>103.68910905809494</c:v>
                </c:pt>
                <c:pt idx="171">
                  <c:v>103.89811813643469</c:v>
                </c:pt>
                <c:pt idx="172">
                  <c:v>104.10688377685709</c:v>
                </c:pt>
                <c:pt idx="173">
                  <c:v>104.31540674037953</c:v>
                </c:pt>
                <c:pt idx="174">
                  <c:v>104.52368778475217</c:v>
                </c:pt>
                <c:pt idx="175">
                  <c:v>104.73172766447712</c:v>
                </c:pt>
                <c:pt idx="176">
                  <c:v>104.9395271308275</c:v>
                </c:pt>
                <c:pt idx="177">
                  <c:v>105.14708693186637</c:v>
                </c:pt>
                <c:pt idx="178">
                  <c:v>105.35440781246548</c:v>
                </c:pt>
                <c:pt idx="179">
                  <c:v>105.56149051432389</c:v>
                </c:pt>
                <c:pt idx="180">
                  <c:v>105.76833577598653</c:v>
                </c:pt>
                <c:pt idx="181">
                  <c:v>105.97494433286248</c:v>
                </c:pt>
                <c:pt idx="182">
                  <c:v>106.18131691724327</c:v>
                </c:pt>
                <c:pt idx="183">
                  <c:v>106.38745425832093</c:v>
                </c:pt>
                <c:pt idx="184">
                  <c:v>106.59335708220603</c:v>
                </c:pt>
                <c:pt idx="185">
                  <c:v>106.79902611194541</c:v>
                </c:pt>
                <c:pt idx="186">
                  <c:v>107.00446206754</c:v>
                </c:pt>
                <c:pt idx="187">
                  <c:v>107.20966566596233</c:v>
                </c:pt>
                <c:pt idx="188">
                  <c:v>107.41463762117401</c:v>
                </c:pt>
                <c:pt idx="189">
                  <c:v>107.61937864414304</c:v>
                </c:pt>
                <c:pt idx="190">
                  <c:v>107.82388944286106</c:v>
                </c:pt>
                <c:pt idx="191">
                  <c:v>108.02817072236037</c:v>
                </c:pt>
                <c:pt idx="192">
                  <c:v>108.23222318473096</c:v>
                </c:pt>
                <c:pt idx="193">
                  <c:v>108.43604752913727</c:v>
                </c:pt>
                <c:pt idx="194">
                  <c:v>108.63964445183498</c:v>
                </c:pt>
                <c:pt idx="195">
                  <c:v>108.84301464618757</c:v>
                </c:pt>
                <c:pt idx="196">
                  <c:v>109.0461588026828</c:v>
                </c:pt>
                <c:pt idx="197">
                  <c:v>109.24907760894908</c:v>
                </c:pt>
                <c:pt idx="198">
                  <c:v>109.45177174977174</c:v>
                </c:pt>
                <c:pt idx="199">
                  <c:v>109.65424190710912</c:v>
                </c:pt>
                <c:pt idx="200">
                  <c:v>109.85648876010865</c:v>
                </c:pt>
                <c:pt idx="201">
                  <c:v>111.86672793747455</c:v>
                </c:pt>
                <c:pt idx="202">
                  <c:v>113.85507165479251</c:v>
                </c:pt>
                <c:pt idx="203">
                  <c:v>115.82217365202045</c:v>
                </c:pt>
                <c:pt idx="204">
                  <c:v>117.76866152370511</c:v>
                </c:pt>
                <c:pt idx="205">
                  <c:v>119.69513814300295</c:v>
                </c:pt>
                <c:pt idx="206">
                  <c:v>121.60218299007528</c:v>
                </c:pt>
                <c:pt idx="207">
                  <c:v>123.49035339250679</c:v>
                </c:pt>
                <c:pt idx="208">
                  <c:v>125.36018568469041</c:v>
                </c:pt>
                <c:pt idx="209">
                  <c:v>127.21219629248769</c:v>
                </c:pt>
                <c:pt idx="210">
                  <c:v>129.04688274890657</c:v>
                </c:pt>
                <c:pt idx="211">
                  <c:v>130.86472464602809</c:v>
                </c:pt>
                <c:pt idx="212">
                  <c:v>132.66618452795515</c:v>
                </c:pt>
                <c:pt idx="213">
                  <c:v>134.45170872914289</c:v>
                </c:pt>
                <c:pt idx="214">
                  <c:v>136.22172816209775</c:v>
                </c:pt>
                <c:pt idx="215">
                  <c:v>137.97665905809558</c:v>
                </c:pt>
                <c:pt idx="216">
                  <c:v>139.71690366426444</c:v>
                </c:pt>
                <c:pt idx="217">
                  <c:v>141.44285090010223</c:v>
                </c:pt>
                <c:pt idx="218">
                  <c:v>143.15487697624917</c:v>
                </c:pt>
                <c:pt idx="219">
                  <c:v>144.85334597810791</c:v>
                </c:pt>
                <c:pt idx="220">
                  <c:v>146.53861041669811</c:v>
                </c:pt>
                <c:pt idx="221">
                  <c:v>148.2110117489442</c:v>
                </c:pt>
                <c:pt idx="222">
                  <c:v>149.87088086942435</c:v>
                </c:pt>
                <c:pt idx="223">
                  <c:v>151.51853857545217</c:v>
                </c:pt>
                <c:pt idx="224">
                  <c:v>153.15429600722064</c:v>
                </c:pt>
                <c:pt idx="225">
                  <c:v>154.77845506460741</c:v>
                </c:pt>
                <c:pt idx="226">
                  <c:v>156.39130880212139</c:v>
                </c:pt>
                <c:pt idx="227">
                  <c:v>157.99314180336134</c:v>
                </c:pt>
                <c:pt idx="228">
                  <c:v>159.58423053625756</c:v>
                </c:pt>
                <c:pt idx="229">
                  <c:v>161.16484369027521</c:v>
                </c:pt>
                <c:pt idx="230">
                  <c:v>162.73524249667386</c:v>
                </c:pt>
                <c:pt idx="231">
                  <c:v>164.29568103284049</c:v>
                </c:pt>
                <c:pt idx="232">
                  <c:v>165.84640651164068</c:v>
                </c:pt>
                <c:pt idx="233">
                  <c:v>167.38765955666821</c:v>
                </c:pt>
                <c:pt idx="234">
                  <c:v>168.91967446421145</c:v>
                </c:pt>
                <c:pt idx="235">
                  <c:v>170.44267945269928</c:v>
                </c:pt>
                <c:pt idx="236">
                  <c:v>171.9568969003374</c:v>
                </c:pt>
                <c:pt idx="237">
                  <c:v>173.46254357159773</c:v>
                </c:pt>
                <c:pt idx="238">
                  <c:v>174.95983083317935</c:v>
                </c:pt>
                <c:pt idx="239">
                  <c:v>176.44896486001775</c:v>
                </c:pt>
                <c:pt idx="240">
                  <c:v>177.93014683188142</c:v>
                </c:pt>
                <c:pt idx="241">
                  <c:v>179.40357312105854</c:v>
                </c:pt>
                <c:pt idx="242">
                  <c:v>180.86943547160399</c:v>
                </c:pt>
                <c:pt idx="243">
                  <c:v>182.32792117058537</c:v>
                </c:pt>
                <c:pt idx="244">
                  <c:v>183.77921321173818</c:v>
                </c:pt>
                <c:pt idx="245">
                  <c:v>185.22349045191328</c:v>
                </c:pt>
                <c:pt idx="246">
                  <c:v>186.66092776067381</c:v>
                </c:pt>
                <c:pt idx="247">
                  <c:v>188.09169616337593</c:v>
                </c:pt>
                <c:pt idx="248">
                  <c:v>189.51596297804409</c:v>
                </c:pt>
                <c:pt idx="249">
                  <c:v>190.9338919463313</c:v>
                </c:pt>
                <c:pt idx="250">
                  <c:v>192.34564335883422</c:v>
                </c:pt>
                <c:pt idx="251">
                  <c:v>193.75137417501364</c:v>
                </c:pt>
                <c:pt idx="252">
                  <c:v>195.15123813795324</c:v>
                </c:pt>
                <c:pt idx="253">
                  <c:v>196.54538588417111</c:v>
                </c:pt>
                <c:pt idx="254">
                  <c:v>197.93396504868232</c:v>
                </c:pt>
                <c:pt idx="255">
                  <c:v>199.31712036549391</c:v>
                </c:pt>
                <c:pt idx="256">
                  <c:v>200.69499376369757</c:v>
                </c:pt>
                <c:pt idx="257">
                  <c:v>202.06772445930972</c:v>
                </c:pt>
                <c:pt idx="258">
                  <c:v>203.43544904299281</c:v>
                </c:pt>
                <c:pt idx="259">
                  <c:v>204.79830156377565</c:v>
                </c:pt>
                <c:pt idx="260">
                  <c:v>206.15641360887489</c:v>
                </c:pt>
                <c:pt idx="261">
                  <c:v>207.50991437970342</c:v>
                </c:pt>
                <c:pt idx="262">
                  <c:v>208.85893076413456</c:v>
                </c:pt>
                <c:pt idx="263">
                  <c:v>210.20358740507311</c:v>
                </c:pt>
                <c:pt idx="264">
                  <c:v>211.54400676536608</c:v>
                </c:pt>
                <c:pt idx="265">
                  <c:v>212.88030918906597</c:v>
                </c:pt>
                <c:pt idx="266">
                  <c:v>214.21261295903798</c:v>
                </c:pt>
                <c:pt idx="267">
                  <c:v>215.54103435087939</c:v>
                </c:pt>
                <c:pt idx="268">
                  <c:v>216.86568768309388</c:v>
                </c:pt>
                <c:pt idx="269">
                  <c:v>218.18668536343503</c:v>
                </c:pt>
                <c:pt idx="270">
                  <c:v>219.50413793130181</c:v>
                </c:pt>
                <c:pt idx="271">
                  <c:v>220.81815409603314</c:v>
                </c:pt>
                <c:pt idx="272">
                  <c:v>222.12884077090837</c:v>
                </c:pt>
                <c:pt idx="273">
                  <c:v>223.43630310261474</c:v>
                </c:pt>
                <c:pt idx="274">
                  <c:v>224.74064449589034</c:v>
                </c:pt>
                <c:pt idx="275">
                  <c:v>226.04196663299092</c:v>
                </c:pt>
                <c:pt idx="276">
                  <c:v>227.34036948755971</c:v>
                </c:pt>
                <c:pt idx="277">
                  <c:v>228.63595133239937</c:v>
                </c:pt>
                <c:pt idx="278">
                  <c:v>229.92880874055285</c:v>
                </c:pt>
                <c:pt idx="279">
                  <c:v>231.21903657899338</c:v>
                </c:pt>
                <c:pt idx="280">
                  <c:v>232.50672799410057</c:v>
                </c:pt>
                <c:pt idx="281">
                  <c:v>233.79197438795839</c:v>
                </c:pt>
                <c:pt idx="282">
                  <c:v>235.0748653843483</c:v>
                </c:pt>
                <c:pt idx="283">
                  <c:v>236.35548878312721</c:v>
                </c:pt>
                <c:pt idx="284">
                  <c:v>237.63393050147243</c:v>
                </c:pt>
                <c:pt idx="285">
                  <c:v>238.91027450024731</c:v>
                </c:pt>
                <c:pt idx="286">
                  <c:v>240.1846026934937</c:v>
                </c:pt>
                <c:pt idx="287">
                  <c:v>241.4569948388002</c:v>
                </c:pt>
                <c:pt idx="288">
                  <c:v>242.72752840604201</c:v>
                </c:pt>
                <c:pt idx="289">
                  <c:v>243.996278421765</c:v>
                </c:pt>
                <c:pt idx="290">
                  <c:v>245.26331728633261</c:v>
                </c:pt>
                <c:pt idx="291">
                  <c:v>246.52871456092862</c:v>
                </c:pt>
                <c:pt idx="292">
                  <c:v>247.7925367216979</c:v>
                </c:pt>
                <c:pt idx="293">
                  <c:v>249.05484687882489</c:v>
                </c:pt>
                <c:pt idx="294">
                  <c:v>250.31570445934457</c:v>
                </c:pt>
                <c:pt idx="295">
                  <c:v>251.57516485411975</c:v>
                </c:pt>
                <c:pt idx="296">
                  <c:v>252.83327903186807</c:v>
                </c:pt>
                <c:pt idx="297">
                  <c:v>254.09009312649323</c:v>
                </c:pt>
                <c:pt idx="298">
                  <c:v>255.34564800823895</c:v>
                </c:pt>
                <c:pt idx="299">
                  <c:v>256.59997885407904</c:v>
                </c:pt>
                <c:pt idx="300">
                  <c:v>257.85311473767467</c:v>
                </c:pt>
                <c:pt idx="301">
                  <c:v>259.10507826321009</c:v>
                </c:pt>
                <c:pt idx="302">
                  <c:v>260.35588526925795</c:v>
                </c:pt>
                <c:pt idx="303">
                  <c:v>261.60554462740424</c:v>
                </c:pt>
                <c:pt idx="304">
                  <c:v>262.85405815509802</c:v>
                </c:pt>
                <c:pt idx="305">
                  <c:v>264.10142065344036</c:v>
                </c:pt>
                <c:pt idx="306">
                  <c:v>265.34762006978769</c:v>
                </c:pt>
                <c:pt idx="307">
                  <c:v>266.59263777420773</c:v>
                </c:pt>
                <c:pt idx="308">
                  <c:v>267.83644893008386</c:v>
                </c:pt>
                <c:pt idx="309">
                  <c:v>269.07902293392425</c:v>
                </c:pt>
                <c:pt idx="310">
                  <c:v>270.3203238980563</c:v>
                </c:pt>
                <c:pt idx="311">
                  <c:v>271.56031115179161</c:v>
                </c:pt>
                <c:pt idx="312">
                  <c:v>272.79893974070097</c:v>
                </c:pt>
                <c:pt idx="313">
                  <c:v>274.03616090862948</c:v>
                </c:pt>
                <c:pt idx="314">
                  <c:v>275.27192255203397</c:v>
                </c:pt>
                <c:pt idx="315">
                  <c:v>276.50616964053143</c:v>
                </c:pt>
                <c:pt idx="316">
                  <c:v>277.73884460094007</c:v>
                </c:pt>
                <c:pt idx="317">
                  <c:v>278.96988766454962</c:v>
                </c:pt>
                <c:pt idx="318">
                  <c:v>280.19923717899297</c:v>
                </c:pt>
                <c:pt idx="319">
                  <c:v>281.42682988707259</c:v>
                </c:pt>
                <c:pt idx="320">
                  <c:v>282.65260117539748</c:v>
                </c:pt>
                <c:pt idx="321">
                  <c:v>283.87648529585897</c:v>
                </c:pt>
                <c:pt idx="322">
                  <c:v>285.09841556293208</c:v>
                </c:pt>
                <c:pt idx="323">
                  <c:v>286.31832452962129</c:v>
                </c:pt>
                <c:pt idx="324">
                  <c:v>287.53614414463505</c:v>
                </c:pt>
                <c:pt idx="325">
                  <c:v>288.75180589311003</c:v>
                </c:pt>
                <c:pt idx="326">
                  <c:v>289.96524092294345</c:v>
                </c:pt>
                <c:pt idx="327">
                  <c:v>291.17638015853692</c:v>
                </c:pt>
                <c:pt idx="328">
                  <c:v>292.38515440352518</c:v>
                </c:pt>
                <c:pt idx="329">
                  <c:v>293.59149443385257</c:v>
                </c:pt>
                <c:pt idx="330">
                  <c:v>294.79533108237592</c:v>
                </c:pt>
                <c:pt idx="331">
                  <c:v>295.99659531601043</c:v>
                </c:pt>
                <c:pt idx="332">
                  <c:v>297.19521830629424</c:v>
                </c:pt>
                <c:pt idx="333">
                  <c:v>298.39113149412719</c:v>
                </c:pt>
                <c:pt idx="334">
                  <c:v>299.58426664933319</c:v>
                </c:pt>
                <c:pt idx="335">
                  <c:v>300.77455592560801</c:v>
                </c:pt>
                <c:pt idx="336">
                  <c:v>301.96193191133591</c:v>
                </c:pt>
                <c:pt idx="337">
                  <c:v>303.14632767669428</c:v>
                </c:pt>
                <c:pt idx="338">
                  <c:v>304.3276768174083</c:v>
                </c:pt>
                <c:pt idx="339">
                  <c:v>305.50591349547022</c:v>
                </c:pt>
                <c:pt idx="340">
                  <c:v>306.68097247709596</c:v>
                </c:pt>
                <c:pt idx="341">
                  <c:v>307.85278916815753</c:v>
                </c:pt>
                <c:pt idx="342">
                  <c:v>309.02129964729841</c:v>
                </c:pt>
                <c:pt idx="343">
                  <c:v>310.18644069691356</c:v>
                </c:pt>
                <c:pt idx="344">
                  <c:v>311.34814983215335</c:v>
                </c:pt>
                <c:pt idx="345">
                  <c:v>312.5063653280917</c:v>
                </c:pt>
                <c:pt idx="346">
                  <c:v>313.66102624518118</c:v>
                </c:pt>
                <c:pt idx="347">
                  <c:v>314.81207245310503</c:v>
                </c:pt>
                <c:pt idx="348">
                  <c:v>315.9594446531222</c:v>
                </c:pt>
                <c:pt idx="349">
                  <c:v>317.10308439899183</c:v>
                </c:pt>
                <c:pt idx="350">
                  <c:v>318.24293411655384</c:v>
                </c:pt>
                <c:pt idx="351">
                  <c:v>319.37893712203464</c:v>
                </c:pt>
                <c:pt idx="352">
                  <c:v>320.51103763913954</c:v>
                </c:pt>
                <c:pt idx="353">
                  <c:v>321.63918081498775</c:v>
                </c:pt>
                <c:pt idx="354">
                  <c:v>322.76331273494054</c:v>
                </c:pt>
                <c:pt idx="355">
                  <c:v>323.88338043636861</c:v>
                </c:pt>
                <c:pt idx="356">
                  <c:v>324.99933192140048</c:v>
                </c:pt>
                <c:pt idx="357">
                  <c:v>326.11111616869078</c:v>
                </c:pt>
                <c:pt idx="358">
                  <c:v>327.21868314424341</c:v>
                </c:pt>
                <c:pt idx="359">
                  <c:v>328.32198381132315</c:v>
                </c:pt>
                <c:pt idx="360">
                  <c:v>329.4209701394858</c:v>
                </c:pt>
                <c:pt idx="361">
                  <c:v>330.51559511275582</c:v>
                </c:pt>
                <c:pt idx="362">
                  <c:v>331.60581273697795</c:v>
                </c:pt>
                <c:pt idx="363">
                  <c:v>332.69157804636882</c:v>
                </c:pt>
                <c:pt idx="364">
                  <c:v>333.77284710929172</c:v>
                </c:pt>
                <c:pt idx="365">
                  <c:v>334.84957703327819</c:v>
                </c:pt>
                <c:pt idx="366">
                  <c:v>335.92172596931783</c:v>
                </c:pt>
                <c:pt idx="367">
                  <c:v>336.98925311543735</c:v>
                </c:pt>
                <c:pt idx="368">
                  <c:v>338.05211871958932</c:v>
                </c:pt>
                <c:pt idx="369">
                  <c:v>339.11028408186996</c:v>
                </c:pt>
                <c:pt idx="370">
                  <c:v>340.16371155608471</c:v>
                </c:pt>
                <c:pt idx="371">
                  <c:v>341.21236455068038</c:v>
                </c:pt>
                <c:pt idx="372">
                  <c:v>342.25620752906156</c:v>
                </c:pt>
                <c:pt idx="373">
                  <c:v>343.29520600930908</c:v>
                </c:pt>
                <c:pt idx="374">
                  <c:v>344.32932656331724</c:v>
                </c:pt>
                <c:pt idx="375">
                  <c:v>345.3585368153673</c:v>
                </c:pt>
                <c:pt idx="376">
                  <c:v>346.38280544015339</c:v>
                </c:pt>
                <c:pt idx="377">
                  <c:v>347.4021021602772</c:v>
                </c:pt>
                <c:pt idx="378">
                  <c:v>348.41639774322761</c:v>
                </c:pt>
                <c:pt idx="379">
                  <c:v>349.42566399786136</c:v>
                </c:pt>
                <c:pt idx="380">
                  <c:v>350.42987377039992</c:v>
                </c:pt>
                <c:pt idx="381">
                  <c:v>351.4290009399586</c:v>
                </c:pt>
                <c:pt idx="382">
                  <c:v>352.42302041362268</c:v>
                </c:pt>
                <c:pt idx="383">
                  <c:v>353.41190812108636</c:v>
                </c:pt>
                <c:pt idx="384">
                  <c:v>354.39564100886878</c:v>
                </c:pt>
                <c:pt idx="385">
                  <c:v>355.37419703412263</c:v>
                </c:pt>
                <c:pt idx="386">
                  <c:v>356.3475551580496</c:v>
                </c:pt>
                <c:pt idx="387">
                  <c:v>357.31569533893725</c:v>
                </c:pt>
                <c:pt idx="388">
                  <c:v>358.27859852483181</c:v>
                </c:pt>
                <c:pt idx="389">
                  <c:v>359.23624664586112</c:v>
                </c:pt>
                <c:pt idx="390">
                  <c:v>360.18862260622171</c:v>
                </c:pt>
                <c:pt idx="391">
                  <c:v>361.13571027584385</c:v>
                </c:pt>
                <c:pt idx="392">
                  <c:v>362.07749448174854</c:v>
                </c:pt>
                <c:pt idx="393">
                  <c:v>363.01396099911</c:v>
                </c:pt>
                <c:pt idx="394">
                  <c:v>363.94509654203654</c:v>
                </c:pt>
                <c:pt idx="395">
                  <c:v>364.87088875408415</c:v>
                </c:pt>
                <c:pt idx="396">
                  <c:v>365.79132619851487</c:v>
                </c:pt>
                <c:pt idx="397">
                  <c:v>366.70639834831314</c:v>
                </c:pt>
                <c:pt idx="398">
                  <c:v>367.61609557597319</c:v>
                </c:pt>
                <c:pt idx="399">
                  <c:v>368.52040914306963</c:v>
                </c:pt>
                <c:pt idx="400">
                  <c:v>369.41933118962345</c:v>
                </c:pt>
                <c:pt idx="401">
                  <c:v>370.31285472327613</c:v>
                </c:pt>
                <c:pt idx="402">
                  <c:v>371.20097360828316</c:v>
                </c:pt>
                <c:pt idx="403">
                  <c:v>372.08368255433896</c:v>
                </c:pt>
                <c:pt idx="404">
                  <c:v>372.96097710524498</c:v>
                </c:pt>
                <c:pt idx="405">
                  <c:v>373.83285362743175</c:v>
                </c:pt>
                <c:pt idx="406">
                  <c:v>374.69930929834646</c:v>
                </c:pt>
                <c:pt idx="407">
                  <c:v>375.56034209471653</c:v>
                </c:pt>
                <c:pt idx="408">
                  <c:v>376.4159507807002</c:v>
                </c:pt>
                <c:pt idx="409">
                  <c:v>377.2661348959341</c:v>
                </c:pt>
                <c:pt idx="410">
                  <c:v>378.11089474348853</c:v>
                </c:pt>
                <c:pt idx="411">
                  <c:v>378.9502313777399</c:v>
                </c:pt>
                <c:pt idx="412">
                  <c:v>379.78414659217037</c:v>
                </c:pt>
                <c:pt idx="413">
                  <c:v>380.6126429071042</c:v>
                </c:pt>
                <c:pt idx="414">
                  <c:v>381.43572355738957</c:v>
                </c:pt>
                <c:pt idx="415">
                  <c:v>382.25339248003576</c:v>
                </c:pt>
                <c:pt idx="416">
                  <c:v>383.06565430181359</c:v>
                </c:pt>
                <c:pt idx="417">
                  <c:v>383.8725143268282</c:v>
                </c:pt>
                <c:pt idx="418">
                  <c:v>384.67397852407214</c:v>
                </c:pt>
                <c:pt idx="419">
                  <c:v>385.47005351496739</c:v>
                </c:pt>
                <c:pt idx="420">
                  <c:v>386.26074656090327</c:v>
                </c:pt>
                <c:pt idx="421">
                  <c:v>387.04606555077851</c:v>
                </c:pt>
                <c:pt idx="422">
                  <c:v>387.82601898855461</c:v>
                </c:pt>
                <c:pt idx="423">
                  <c:v>388.60061598082757</c:v>
                </c:pt>
                <c:pt idx="424">
                  <c:v>389.36986622442475</c:v>
                </c:pt>
                <c:pt idx="425">
                  <c:v>390.13377999403383</c:v>
                </c:pt>
                <c:pt idx="426">
                  <c:v>390.89236812986996</c:v>
                </c:pt>
                <c:pt idx="427">
                  <c:v>391.64564202538736</c:v>
                </c:pt>
                <c:pt idx="428">
                  <c:v>392.39361361504132</c:v>
                </c:pt>
                <c:pt idx="429">
                  <c:v>393.13629536210647</c:v>
                </c:pt>
                <c:pt idx="430">
                  <c:v>393.87370024655638</c:v>
                </c:pt>
                <c:pt idx="431">
                  <c:v>394.60584175301045</c:v>
                </c:pt>
                <c:pt idx="432">
                  <c:v>395.33273385875236</c:v>
                </c:pt>
                <c:pt idx="433">
                  <c:v>396.05439102182555</c:v>
                </c:pt>
                <c:pt idx="434">
                  <c:v>396.77082816920989</c:v>
                </c:pt>
                <c:pt idx="435">
                  <c:v>397.48206068508432</c:v>
                </c:pt>
                <c:pt idx="436">
                  <c:v>398.18810439917951</c:v>
                </c:pt>
                <c:pt idx="437">
                  <c:v>398.88897557522438</c:v>
                </c:pt>
                <c:pt idx="438">
                  <c:v>399.58469089949057</c:v>
                </c:pt>
                <c:pt idx="439">
                  <c:v>400.27526746943829</c:v>
                </c:pt>
                <c:pt idx="440">
                  <c:v>400.96072278246686</c:v>
                </c:pt>
                <c:pt idx="441">
                  <c:v>401.64107472477355</c:v>
                </c:pt>
                <c:pt idx="442">
                  <c:v>402.31634156032339</c:v>
                </c:pt>
                <c:pt idx="443">
                  <c:v>402.9865419199329</c:v>
                </c:pt>
                <c:pt idx="444">
                  <c:v>403.65169479047046</c:v>
                </c:pt>
                <c:pt idx="445">
                  <c:v>404.31181950417584</c:v>
                </c:pt>
                <c:pt idx="446">
                  <c:v>404.96693572810119</c:v>
                </c:pt>
                <c:pt idx="447">
                  <c:v>405.61706345367571</c:v>
                </c:pt>
                <c:pt idx="448">
                  <c:v>406.2622229863959</c:v>
                </c:pt>
                <c:pt idx="449">
                  <c:v>406.90243493564344</c:v>
                </c:pt>
                <c:pt idx="450">
                  <c:v>407.53772020463219</c:v>
                </c:pt>
                <c:pt idx="451">
                  <c:v>408.16809998048592</c:v>
                </c:pt>
                <c:pt idx="452">
                  <c:v>408.79359572444849</c:v>
                </c:pt>
                <c:pt idx="453">
                  <c:v>409.41422916222712</c:v>
                </c:pt>
                <c:pt idx="454">
                  <c:v>410.03002227447041</c:v>
                </c:pt>
                <c:pt idx="455">
                  <c:v>410.64099728738211</c:v>
                </c:pt>
                <c:pt idx="456">
                  <c:v>411.24717666347101</c:v>
                </c:pt>
                <c:pt idx="457">
                  <c:v>411.84858309243833</c:v>
                </c:pt>
                <c:pt idx="458">
                  <c:v>412.44523948220285</c:v>
                </c:pt>
                <c:pt idx="459">
                  <c:v>413.03716895006437</c:v>
                </c:pt>
                <c:pt idx="460">
                  <c:v>413.624394814006</c:v>
                </c:pt>
                <c:pt idx="461">
                  <c:v>414.2069405841354</c:v>
                </c:pt>
                <c:pt idx="462">
                  <c:v>414.78482995426538</c:v>
                </c:pt>
                <c:pt idx="463">
                  <c:v>415.35808679363379</c:v>
                </c:pt>
                <c:pt idx="464">
                  <c:v>415.92673513876269</c:v>
                </c:pt>
                <c:pt idx="465">
                  <c:v>416.49079918545686</c:v>
                </c:pt>
                <c:pt idx="466">
                  <c:v>417.05030328094131</c:v>
                </c:pt>
                <c:pt idx="467">
                  <c:v>417.60527191613738</c:v>
                </c:pt>
                <c:pt idx="468">
                  <c:v>418.15572971807774</c:v>
                </c:pt>
                <c:pt idx="469">
                  <c:v>418.70170144245878</c:v>
                </c:pt>
                <c:pt idx="470">
                  <c:v>419.24321196633088</c:v>
                </c:pt>
                <c:pt idx="471">
                  <c:v>419.7802862809254</c:v>
                </c:pt>
                <c:pt idx="472">
                  <c:v>420.31294948461806</c:v>
                </c:pt>
                <c:pt idx="473">
                  <c:v>420.84122677602761</c:v>
                </c:pt>
                <c:pt idx="474">
                  <c:v>421.36514344724947</c:v>
                </c:pt>
                <c:pt idx="475">
                  <c:v>421.88472487722328</c:v>
                </c:pt>
                <c:pt idx="476">
                  <c:v>422.39999652523335</c:v>
                </c:pt>
                <c:pt idx="477">
                  <c:v>422.9109839245412</c:v>
                </c:pt>
                <c:pt idx="478">
                  <c:v>423.41771267614939</c:v>
                </c:pt>
                <c:pt idx="479">
                  <c:v>423.92020844269513</c:v>
                </c:pt>
                <c:pt idx="480">
                  <c:v>424.41849694247298</c:v>
                </c:pt>
                <c:pt idx="481">
                  <c:v>424.91260394358551</c:v>
                </c:pt>
                <c:pt idx="482">
                  <c:v>425.40255525822033</c:v>
                </c:pt>
                <c:pt idx="483">
                  <c:v>425.88837673705274</c:v>
                </c:pt>
                <c:pt idx="484">
                  <c:v>426.37009426377261</c:v>
                </c:pt>
                <c:pt idx="485">
                  <c:v>426.84773374973423</c:v>
                </c:pt>
                <c:pt idx="486">
                  <c:v>427.32132112872756</c:v>
                </c:pt>
                <c:pt idx="487">
                  <c:v>427.79088235187021</c:v>
                </c:pt>
                <c:pt idx="488">
                  <c:v>428.25644338261782</c:v>
                </c:pt>
                <c:pt idx="489">
                  <c:v>428.71803019189258</c:v>
                </c:pt>
                <c:pt idx="490">
                  <c:v>429.17566875332744</c:v>
                </c:pt>
                <c:pt idx="491">
                  <c:v>429.62938503862551</c:v>
                </c:pt>
                <c:pt idx="492">
                  <c:v>430.07920501303221</c:v>
                </c:pt>
                <c:pt idx="493">
                  <c:v>430.52515463091987</c:v>
                </c:pt>
                <c:pt idx="494">
                  <c:v>430.96725983148235</c:v>
                </c:pt>
                <c:pt idx="495">
                  <c:v>431.40554653453847</c:v>
                </c:pt>
                <c:pt idx="496">
                  <c:v>431.84004063644329</c:v>
                </c:pt>
                <c:pt idx="497">
                  <c:v>432.27076800610479</c:v>
                </c:pt>
                <c:pt idx="498">
                  <c:v>432.69775448110539</c:v>
                </c:pt>
                <c:pt idx="499">
                  <c:v>433.12102586392587</c:v>
                </c:pt>
                <c:pt idx="500">
                  <c:v>433.54060791827112</c:v>
                </c:pt>
                <c:pt idx="501">
                  <c:v>433.95652636549539</c:v>
                </c:pt>
                <c:pt idx="502">
                  <c:v>434.36880688112603</c:v>
                </c:pt>
                <c:pt idx="503">
                  <c:v>434.77747509148389</c:v>
                </c:pt>
                <c:pt idx="504">
                  <c:v>435.18255657039896</c:v>
                </c:pt>
                <c:pt idx="505">
                  <c:v>435.58407683601979</c:v>
                </c:pt>
                <c:pt idx="506">
                  <c:v>435.9820613477151</c:v>
                </c:pt>
                <c:pt idx="507">
                  <c:v>436.37653550306595</c:v>
                </c:pt>
                <c:pt idx="508">
                  <c:v>436.76752463494728</c:v>
                </c:pt>
                <c:pt idx="509">
                  <c:v>437.15505400869665</c:v>
                </c:pt>
                <c:pt idx="510">
                  <c:v>437.53914881936976</c:v>
                </c:pt>
                <c:pt idx="511">
                  <c:v>437.91983418907984</c:v>
                </c:pt>
                <c:pt idx="512">
                  <c:v>438.29713516442081</c:v>
                </c:pt>
                <c:pt idx="513">
                  <c:v>438.67107671397167</c:v>
                </c:pt>
                <c:pt idx="514">
                  <c:v>438.67107671397167</c:v>
                </c:pt>
                <c:pt idx="515">
                  <c:v>438.67107671397167</c:v>
                </c:pt>
                <c:pt idx="516">
                  <c:v>438.67107671397167</c:v>
                </c:pt>
                <c:pt idx="517">
                  <c:v>438.67107671397167</c:v>
                </c:pt>
                <c:pt idx="518">
                  <c:v>438.67107671397167</c:v>
                </c:pt>
                <c:pt idx="519">
                  <c:v>438.67107671397167</c:v>
                </c:pt>
                <c:pt idx="520">
                  <c:v>438.67107671397167</c:v>
                </c:pt>
                <c:pt idx="521">
                  <c:v>438.67107671397167</c:v>
                </c:pt>
                <c:pt idx="522">
                  <c:v>438.67107671397167</c:v>
                </c:pt>
                <c:pt idx="523">
                  <c:v>438.67107671397167</c:v>
                </c:pt>
                <c:pt idx="524">
                  <c:v>438.67107671397167</c:v>
                </c:pt>
                <c:pt idx="525">
                  <c:v>438.67107671397167</c:v>
                </c:pt>
                <c:pt idx="526">
                  <c:v>438.67107671397167</c:v>
                </c:pt>
                <c:pt idx="527">
                  <c:v>438.67107671397167</c:v>
                </c:pt>
                <c:pt idx="528">
                  <c:v>438.67107671397167</c:v>
                </c:pt>
                <c:pt idx="529">
                  <c:v>438.67107671397167</c:v>
                </c:pt>
                <c:pt idx="530">
                  <c:v>438.67107671397167</c:v>
                </c:pt>
                <c:pt idx="531">
                  <c:v>438.67107671397167</c:v>
                </c:pt>
                <c:pt idx="532">
                  <c:v>438.67107671397167</c:v>
                </c:pt>
                <c:pt idx="533">
                  <c:v>438.67107671397167</c:v>
                </c:pt>
                <c:pt idx="534">
                  <c:v>438.67107671397167</c:v>
                </c:pt>
                <c:pt idx="535">
                  <c:v>438.67107671397167</c:v>
                </c:pt>
                <c:pt idx="536">
                  <c:v>438.67107671397167</c:v>
                </c:pt>
                <c:pt idx="537">
                  <c:v>438.67107671397167</c:v>
                </c:pt>
                <c:pt idx="538">
                  <c:v>438.67107671397167</c:v>
                </c:pt>
                <c:pt idx="539">
                  <c:v>438.67107671397167</c:v>
                </c:pt>
                <c:pt idx="540">
                  <c:v>438.67107671397167</c:v>
                </c:pt>
                <c:pt idx="541">
                  <c:v>438.67107671397167</c:v>
                </c:pt>
                <c:pt idx="542">
                  <c:v>438.67107671397167</c:v>
                </c:pt>
                <c:pt idx="543">
                  <c:v>438.67107671397167</c:v>
                </c:pt>
                <c:pt idx="544">
                  <c:v>438.67107671397167</c:v>
                </c:pt>
                <c:pt idx="545">
                  <c:v>438.67107671397167</c:v>
                </c:pt>
                <c:pt idx="546">
                  <c:v>438.67107671397167</c:v>
                </c:pt>
                <c:pt idx="547">
                  <c:v>438.67107671397167</c:v>
                </c:pt>
                <c:pt idx="548">
                  <c:v>438.67107671397167</c:v>
                </c:pt>
                <c:pt idx="549">
                  <c:v>438.67107671397167</c:v>
                </c:pt>
                <c:pt idx="550">
                  <c:v>438.67107671397167</c:v>
                </c:pt>
                <c:pt idx="551">
                  <c:v>438.67107671397167</c:v>
                </c:pt>
                <c:pt idx="552">
                  <c:v>438.67107671397167</c:v>
                </c:pt>
                <c:pt idx="553">
                  <c:v>438.67107671397167</c:v>
                </c:pt>
                <c:pt idx="554">
                  <c:v>438.67107671397167</c:v>
                </c:pt>
                <c:pt idx="555">
                  <c:v>438.67107671397167</c:v>
                </c:pt>
                <c:pt idx="556">
                  <c:v>438.67107671397167</c:v>
                </c:pt>
                <c:pt idx="557">
                  <c:v>438.67107671397167</c:v>
                </c:pt>
                <c:pt idx="558">
                  <c:v>438.67107671397167</c:v>
                </c:pt>
                <c:pt idx="559">
                  <c:v>438.67107671397167</c:v>
                </c:pt>
                <c:pt idx="560">
                  <c:v>438.67107671397167</c:v>
                </c:pt>
                <c:pt idx="561">
                  <c:v>438.67107671397167</c:v>
                </c:pt>
                <c:pt idx="562">
                  <c:v>438.67107671397167</c:v>
                </c:pt>
                <c:pt idx="563">
                  <c:v>438.67107671397167</c:v>
                </c:pt>
                <c:pt idx="564">
                  <c:v>438.67107671397167</c:v>
                </c:pt>
                <c:pt idx="565">
                  <c:v>438.67107671397167</c:v>
                </c:pt>
                <c:pt idx="566">
                  <c:v>438.67107671397167</c:v>
                </c:pt>
                <c:pt idx="567">
                  <c:v>438.67107671397167</c:v>
                </c:pt>
                <c:pt idx="568">
                  <c:v>438.67107671397167</c:v>
                </c:pt>
                <c:pt idx="569">
                  <c:v>438.67107671397167</c:v>
                </c:pt>
                <c:pt idx="570">
                  <c:v>438.67107671397167</c:v>
                </c:pt>
                <c:pt idx="571">
                  <c:v>438.67107671397167</c:v>
                </c:pt>
                <c:pt idx="572">
                  <c:v>438.67107671397167</c:v>
                </c:pt>
                <c:pt idx="573">
                  <c:v>438.67107671397167</c:v>
                </c:pt>
                <c:pt idx="574">
                  <c:v>438.67107671397167</c:v>
                </c:pt>
                <c:pt idx="575">
                  <c:v>438.67107671397167</c:v>
                </c:pt>
                <c:pt idx="576">
                  <c:v>438.67107671397167</c:v>
                </c:pt>
                <c:pt idx="577">
                  <c:v>438.67107671397167</c:v>
                </c:pt>
                <c:pt idx="578">
                  <c:v>438.67107671397167</c:v>
                </c:pt>
                <c:pt idx="579">
                  <c:v>438.67107671397167</c:v>
                </c:pt>
                <c:pt idx="580">
                  <c:v>438.67107671397167</c:v>
                </c:pt>
                <c:pt idx="581">
                  <c:v>438.67107671397167</c:v>
                </c:pt>
                <c:pt idx="582">
                  <c:v>438.67107671397167</c:v>
                </c:pt>
                <c:pt idx="583">
                  <c:v>438.67107671397167</c:v>
                </c:pt>
                <c:pt idx="584">
                  <c:v>438.67107671397167</c:v>
                </c:pt>
                <c:pt idx="585">
                  <c:v>438.67107671397167</c:v>
                </c:pt>
                <c:pt idx="586">
                  <c:v>438.67107671397167</c:v>
                </c:pt>
                <c:pt idx="587">
                  <c:v>438.67107671397167</c:v>
                </c:pt>
                <c:pt idx="588">
                  <c:v>438.67107671397167</c:v>
                </c:pt>
                <c:pt idx="589">
                  <c:v>438.67107671397167</c:v>
                </c:pt>
                <c:pt idx="590">
                  <c:v>438.67107671397167</c:v>
                </c:pt>
                <c:pt idx="591">
                  <c:v>438.67107671397167</c:v>
                </c:pt>
                <c:pt idx="592">
                  <c:v>438.67107671397167</c:v>
                </c:pt>
                <c:pt idx="593">
                  <c:v>438.67107671397167</c:v>
                </c:pt>
                <c:pt idx="594">
                  <c:v>438.67107671397167</c:v>
                </c:pt>
                <c:pt idx="595">
                  <c:v>438.67107671397167</c:v>
                </c:pt>
                <c:pt idx="596">
                  <c:v>438.67107671397167</c:v>
                </c:pt>
                <c:pt idx="597">
                  <c:v>438.67107671397167</c:v>
                </c:pt>
                <c:pt idx="598">
                  <c:v>438.67107671397167</c:v>
                </c:pt>
                <c:pt idx="599">
                  <c:v>438.67107671397167</c:v>
                </c:pt>
                <c:pt idx="600">
                  <c:v>438.67107671397167</c:v>
                </c:pt>
                <c:pt idx="601">
                  <c:v>438.67107671397167</c:v>
                </c:pt>
                <c:pt idx="602">
                  <c:v>438.67107671397167</c:v>
                </c:pt>
                <c:pt idx="603">
                  <c:v>438.67107671397167</c:v>
                </c:pt>
                <c:pt idx="604">
                  <c:v>438.67107671397167</c:v>
                </c:pt>
                <c:pt idx="605">
                  <c:v>438.67107671397167</c:v>
                </c:pt>
                <c:pt idx="606">
                  <c:v>438.67107671397167</c:v>
                </c:pt>
                <c:pt idx="607">
                  <c:v>438.67107671397167</c:v>
                </c:pt>
                <c:pt idx="608">
                  <c:v>438.67107671397167</c:v>
                </c:pt>
                <c:pt idx="609">
                  <c:v>438.67107671397167</c:v>
                </c:pt>
                <c:pt idx="610">
                  <c:v>438.67107671397167</c:v>
                </c:pt>
                <c:pt idx="611">
                  <c:v>438.67107671397167</c:v>
                </c:pt>
                <c:pt idx="612">
                  <c:v>438.67107671397167</c:v>
                </c:pt>
                <c:pt idx="613">
                  <c:v>438.67107671397167</c:v>
                </c:pt>
                <c:pt idx="614">
                  <c:v>438.67107671397167</c:v>
                </c:pt>
                <c:pt idx="615">
                  <c:v>438.67107671397167</c:v>
                </c:pt>
                <c:pt idx="616">
                  <c:v>438.67107671397167</c:v>
                </c:pt>
                <c:pt idx="617">
                  <c:v>438.67107671397167</c:v>
                </c:pt>
                <c:pt idx="618">
                  <c:v>438.67107671397167</c:v>
                </c:pt>
                <c:pt idx="619">
                  <c:v>438.67107671397167</c:v>
                </c:pt>
                <c:pt idx="620">
                  <c:v>438.67107671397167</c:v>
                </c:pt>
                <c:pt idx="621">
                  <c:v>438.67107671397167</c:v>
                </c:pt>
                <c:pt idx="622">
                  <c:v>438.67107671397167</c:v>
                </c:pt>
                <c:pt idx="623">
                  <c:v>438.67107671397167</c:v>
                </c:pt>
                <c:pt idx="624">
                  <c:v>438.67107671397167</c:v>
                </c:pt>
                <c:pt idx="625">
                  <c:v>438.67107671397167</c:v>
                </c:pt>
                <c:pt idx="626">
                  <c:v>438.67107671397167</c:v>
                </c:pt>
                <c:pt idx="627">
                  <c:v>438.67107671397167</c:v>
                </c:pt>
                <c:pt idx="628">
                  <c:v>438.67107671397167</c:v>
                </c:pt>
                <c:pt idx="629">
                  <c:v>438.67107671397167</c:v>
                </c:pt>
                <c:pt idx="630">
                  <c:v>438.67107671397167</c:v>
                </c:pt>
                <c:pt idx="631">
                  <c:v>438.67107671397167</c:v>
                </c:pt>
                <c:pt idx="632">
                  <c:v>438.67107671397167</c:v>
                </c:pt>
                <c:pt idx="633">
                  <c:v>438.67107671397167</c:v>
                </c:pt>
                <c:pt idx="634">
                  <c:v>438.67107671397167</c:v>
                </c:pt>
                <c:pt idx="635">
                  <c:v>438.67107671397167</c:v>
                </c:pt>
                <c:pt idx="636">
                  <c:v>438.67107671397167</c:v>
                </c:pt>
                <c:pt idx="637">
                  <c:v>438.67107671397167</c:v>
                </c:pt>
                <c:pt idx="638">
                  <c:v>438.67107671397167</c:v>
                </c:pt>
                <c:pt idx="639">
                  <c:v>438.67107671397167</c:v>
                </c:pt>
                <c:pt idx="640">
                  <c:v>438.67107671397167</c:v>
                </c:pt>
                <c:pt idx="641">
                  <c:v>438.67107671397167</c:v>
                </c:pt>
                <c:pt idx="642">
                  <c:v>438.67107671397167</c:v>
                </c:pt>
                <c:pt idx="643">
                  <c:v>438.67107671397167</c:v>
                </c:pt>
                <c:pt idx="644">
                  <c:v>438.67107671397167</c:v>
                </c:pt>
                <c:pt idx="645">
                  <c:v>438.67107671397167</c:v>
                </c:pt>
                <c:pt idx="646">
                  <c:v>438.67107671397167</c:v>
                </c:pt>
                <c:pt idx="647">
                  <c:v>438.67107671397167</c:v>
                </c:pt>
                <c:pt idx="648">
                  <c:v>438.67107671397167</c:v>
                </c:pt>
                <c:pt idx="649">
                  <c:v>438.67107671397167</c:v>
                </c:pt>
                <c:pt idx="650">
                  <c:v>438.67107671397167</c:v>
                </c:pt>
                <c:pt idx="651">
                  <c:v>438.67107671397167</c:v>
                </c:pt>
                <c:pt idx="652">
                  <c:v>438.67107671397167</c:v>
                </c:pt>
                <c:pt idx="653">
                  <c:v>438.67107671397167</c:v>
                </c:pt>
                <c:pt idx="654">
                  <c:v>438.67107671397167</c:v>
                </c:pt>
                <c:pt idx="655">
                  <c:v>438.67107671397167</c:v>
                </c:pt>
                <c:pt idx="656">
                  <c:v>438.67107671397167</c:v>
                </c:pt>
                <c:pt idx="657">
                  <c:v>438.67107671397167</c:v>
                </c:pt>
                <c:pt idx="658">
                  <c:v>438.67107671397167</c:v>
                </c:pt>
                <c:pt idx="659">
                  <c:v>438.67107671397167</c:v>
                </c:pt>
                <c:pt idx="660">
                  <c:v>438.67107671397167</c:v>
                </c:pt>
                <c:pt idx="661">
                  <c:v>438.67107671397167</c:v>
                </c:pt>
                <c:pt idx="662">
                  <c:v>438.67107671397167</c:v>
                </c:pt>
                <c:pt idx="663">
                  <c:v>438.67107671397167</c:v>
                </c:pt>
                <c:pt idx="664">
                  <c:v>438.67107671397167</c:v>
                </c:pt>
                <c:pt idx="665">
                  <c:v>438.67107671397167</c:v>
                </c:pt>
                <c:pt idx="666">
                  <c:v>438.67107671397167</c:v>
                </c:pt>
                <c:pt idx="667">
                  <c:v>438.67107671397167</c:v>
                </c:pt>
                <c:pt idx="668">
                  <c:v>438.67107671397167</c:v>
                </c:pt>
                <c:pt idx="669">
                  <c:v>438.67107671397167</c:v>
                </c:pt>
                <c:pt idx="670">
                  <c:v>438.67107671397167</c:v>
                </c:pt>
                <c:pt idx="671">
                  <c:v>438.67107671397167</c:v>
                </c:pt>
                <c:pt idx="672">
                  <c:v>438.67107671397167</c:v>
                </c:pt>
                <c:pt idx="673">
                  <c:v>438.67107671397167</c:v>
                </c:pt>
                <c:pt idx="674">
                  <c:v>438.67107671397167</c:v>
                </c:pt>
                <c:pt idx="675">
                  <c:v>438.67107671397167</c:v>
                </c:pt>
                <c:pt idx="676">
                  <c:v>438.67107671397167</c:v>
                </c:pt>
                <c:pt idx="677">
                  <c:v>438.67107671397167</c:v>
                </c:pt>
                <c:pt idx="678">
                  <c:v>438.67107671397167</c:v>
                </c:pt>
                <c:pt idx="679">
                  <c:v>438.67107671397167</c:v>
                </c:pt>
                <c:pt idx="680">
                  <c:v>438.67107671397167</c:v>
                </c:pt>
                <c:pt idx="681">
                  <c:v>438.67107671397167</c:v>
                </c:pt>
                <c:pt idx="682">
                  <c:v>438.67107671397167</c:v>
                </c:pt>
                <c:pt idx="683">
                  <c:v>438.67107671397167</c:v>
                </c:pt>
                <c:pt idx="684">
                  <c:v>438.67107671397167</c:v>
                </c:pt>
                <c:pt idx="685">
                  <c:v>438.67107671397167</c:v>
                </c:pt>
                <c:pt idx="686">
                  <c:v>438.67107671397167</c:v>
                </c:pt>
                <c:pt idx="687">
                  <c:v>438.67107671397167</c:v>
                </c:pt>
                <c:pt idx="688">
                  <c:v>438.67107671397167</c:v>
                </c:pt>
                <c:pt idx="689">
                  <c:v>438.67107671397167</c:v>
                </c:pt>
                <c:pt idx="690">
                  <c:v>438.67107671397167</c:v>
                </c:pt>
                <c:pt idx="691">
                  <c:v>438.67107671397167</c:v>
                </c:pt>
                <c:pt idx="692">
                  <c:v>438.67107671397167</c:v>
                </c:pt>
                <c:pt idx="693">
                  <c:v>438.67107671397167</c:v>
                </c:pt>
                <c:pt idx="694">
                  <c:v>438.67107671397167</c:v>
                </c:pt>
                <c:pt idx="695">
                  <c:v>438.67107671397167</c:v>
                </c:pt>
                <c:pt idx="696">
                  <c:v>438.67107671397167</c:v>
                </c:pt>
                <c:pt idx="697">
                  <c:v>438.67107671397167</c:v>
                </c:pt>
                <c:pt idx="698">
                  <c:v>438.67107671397167</c:v>
                </c:pt>
                <c:pt idx="699">
                  <c:v>438.67107671397167</c:v>
                </c:pt>
                <c:pt idx="700">
                  <c:v>438.67107671397167</c:v>
                </c:pt>
                <c:pt idx="701">
                  <c:v>438.67107671397167</c:v>
                </c:pt>
                <c:pt idx="702">
                  <c:v>438.67107671397167</c:v>
                </c:pt>
                <c:pt idx="703">
                  <c:v>438.67107671397167</c:v>
                </c:pt>
                <c:pt idx="704">
                  <c:v>438.67107671397167</c:v>
                </c:pt>
                <c:pt idx="705">
                  <c:v>438.67107671397167</c:v>
                </c:pt>
                <c:pt idx="706">
                  <c:v>438.67107671397167</c:v>
                </c:pt>
                <c:pt idx="707">
                  <c:v>438.67107671397167</c:v>
                </c:pt>
                <c:pt idx="708">
                  <c:v>438.67107671397167</c:v>
                </c:pt>
                <c:pt idx="709">
                  <c:v>438.67107671397167</c:v>
                </c:pt>
                <c:pt idx="710">
                  <c:v>438.67107671397167</c:v>
                </c:pt>
                <c:pt idx="711">
                  <c:v>438.67107671397167</c:v>
                </c:pt>
                <c:pt idx="712">
                  <c:v>438.67107671397167</c:v>
                </c:pt>
                <c:pt idx="713">
                  <c:v>438.67107671397167</c:v>
                </c:pt>
                <c:pt idx="714">
                  <c:v>438.67107671397167</c:v>
                </c:pt>
                <c:pt idx="715">
                  <c:v>438.67107671397167</c:v>
                </c:pt>
                <c:pt idx="716">
                  <c:v>438.67107671397167</c:v>
                </c:pt>
                <c:pt idx="717">
                  <c:v>438.67107671397167</c:v>
                </c:pt>
                <c:pt idx="718">
                  <c:v>438.67107671397167</c:v>
                </c:pt>
                <c:pt idx="719">
                  <c:v>438.67107671397167</c:v>
                </c:pt>
                <c:pt idx="720">
                  <c:v>438.67107671397167</c:v>
                </c:pt>
                <c:pt idx="721">
                  <c:v>438.67107671397167</c:v>
                </c:pt>
                <c:pt idx="722">
                  <c:v>438.67107671397167</c:v>
                </c:pt>
                <c:pt idx="723">
                  <c:v>438.67107671397167</c:v>
                </c:pt>
                <c:pt idx="724">
                  <c:v>438.67107671397167</c:v>
                </c:pt>
                <c:pt idx="725">
                  <c:v>438.67107671397167</c:v>
                </c:pt>
                <c:pt idx="726">
                  <c:v>438.67107671397167</c:v>
                </c:pt>
                <c:pt idx="727">
                  <c:v>438.67107671397167</c:v>
                </c:pt>
                <c:pt idx="728">
                  <c:v>438.67107671397167</c:v>
                </c:pt>
                <c:pt idx="729">
                  <c:v>438.67107671397167</c:v>
                </c:pt>
                <c:pt idx="730">
                  <c:v>438.67107671397167</c:v>
                </c:pt>
                <c:pt idx="731">
                  <c:v>438.67107671397167</c:v>
                </c:pt>
                <c:pt idx="732">
                  <c:v>438.67107671397167</c:v>
                </c:pt>
                <c:pt idx="733">
                  <c:v>438.67107671397167</c:v>
                </c:pt>
                <c:pt idx="734">
                  <c:v>438.67107671397167</c:v>
                </c:pt>
                <c:pt idx="735">
                  <c:v>438.67107671397167</c:v>
                </c:pt>
                <c:pt idx="736">
                  <c:v>438.67107671397167</c:v>
                </c:pt>
                <c:pt idx="737">
                  <c:v>438.67107671397167</c:v>
                </c:pt>
                <c:pt idx="738">
                  <c:v>438.67107671397167</c:v>
                </c:pt>
                <c:pt idx="739">
                  <c:v>438.67107671397167</c:v>
                </c:pt>
                <c:pt idx="740">
                  <c:v>438.67107671397167</c:v>
                </c:pt>
                <c:pt idx="741">
                  <c:v>438.67107671397167</c:v>
                </c:pt>
                <c:pt idx="742">
                  <c:v>438.67107671397167</c:v>
                </c:pt>
                <c:pt idx="743">
                  <c:v>438.67107671397167</c:v>
                </c:pt>
                <c:pt idx="744">
                  <c:v>438.67107671397167</c:v>
                </c:pt>
                <c:pt idx="745">
                  <c:v>438.67107671397167</c:v>
                </c:pt>
                <c:pt idx="746">
                  <c:v>438.67107671397167</c:v>
                </c:pt>
                <c:pt idx="747">
                  <c:v>438.67107671397167</c:v>
                </c:pt>
                <c:pt idx="748">
                  <c:v>438.67107671397167</c:v>
                </c:pt>
                <c:pt idx="749">
                  <c:v>438.67107671397167</c:v>
                </c:pt>
                <c:pt idx="750">
                  <c:v>438.67107671397167</c:v>
                </c:pt>
                <c:pt idx="751">
                  <c:v>438.67107671397167</c:v>
                </c:pt>
                <c:pt idx="752">
                  <c:v>438.67107671397167</c:v>
                </c:pt>
                <c:pt idx="753">
                  <c:v>438.67107671397167</c:v>
                </c:pt>
                <c:pt idx="754">
                  <c:v>438.67107671397167</c:v>
                </c:pt>
                <c:pt idx="755">
                  <c:v>438.67107671397167</c:v>
                </c:pt>
                <c:pt idx="756">
                  <c:v>438.67107671397167</c:v>
                </c:pt>
                <c:pt idx="757">
                  <c:v>438.67107671397167</c:v>
                </c:pt>
                <c:pt idx="758">
                  <c:v>438.67107671397167</c:v>
                </c:pt>
                <c:pt idx="759">
                  <c:v>438.67107671397167</c:v>
                </c:pt>
                <c:pt idx="760">
                  <c:v>438.67107671397167</c:v>
                </c:pt>
                <c:pt idx="761">
                  <c:v>438.67107671397167</c:v>
                </c:pt>
                <c:pt idx="762">
                  <c:v>438.67107671397167</c:v>
                </c:pt>
                <c:pt idx="763">
                  <c:v>438.67107671397167</c:v>
                </c:pt>
                <c:pt idx="764">
                  <c:v>438.67107671397167</c:v>
                </c:pt>
                <c:pt idx="765">
                  <c:v>438.67107671397167</c:v>
                </c:pt>
                <c:pt idx="766">
                  <c:v>438.67107671397167</c:v>
                </c:pt>
                <c:pt idx="767">
                  <c:v>438.67107671397167</c:v>
                </c:pt>
                <c:pt idx="768">
                  <c:v>438.67107671397167</c:v>
                </c:pt>
                <c:pt idx="769">
                  <c:v>438.67107671397167</c:v>
                </c:pt>
                <c:pt idx="770">
                  <c:v>438.67107671397167</c:v>
                </c:pt>
                <c:pt idx="771">
                  <c:v>438.67107671397167</c:v>
                </c:pt>
                <c:pt idx="772">
                  <c:v>438.67107671397167</c:v>
                </c:pt>
                <c:pt idx="773">
                  <c:v>438.67107671397167</c:v>
                </c:pt>
                <c:pt idx="774">
                  <c:v>438.67107671397167</c:v>
                </c:pt>
                <c:pt idx="775">
                  <c:v>438.67107671397167</c:v>
                </c:pt>
                <c:pt idx="776">
                  <c:v>438.67107671397167</c:v>
                </c:pt>
                <c:pt idx="777">
                  <c:v>438.67107671397167</c:v>
                </c:pt>
                <c:pt idx="778">
                  <c:v>438.67107671397167</c:v>
                </c:pt>
                <c:pt idx="779">
                  <c:v>438.67107671397167</c:v>
                </c:pt>
                <c:pt idx="780">
                  <c:v>438.67107671397167</c:v>
                </c:pt>
                <c:pt idx="781">
                  <c:v>438.67107671397167</c:v>
                </c:pt>
                <c:pt idx="782">
                  <c:v>438.67107671397167</c:v>
                </c:pt>
                <c:pt idx="783">
                  <c:v>438.67107671397167</c:v>
                </c:pt>
                <c:pt idx="784">
                  <c:v>438.67107671397167</c:v>
                </c:pt>
                <c:pt idx="785">
                  <c:v>438.67107671397167</c:v>
                </c:pt>
                <c:pt idx="786">
                  <c:v>438.67107671397167</c:v>
                </c:pt>
                <c:pt idx="787">
                  <c:v>438.67107671397167</c:v>
                </c:pt>
                <c:pt idx="788">
                  <c:v>438.67107671397167</c:v>
                </c:pt>
                <c:pt idx="789">
                  <c:v>438.67107671397167</c:v>
                </c:pt>
                <c:pt idx="790">
                  <c:v>438.67107671397167</c:v>
                </c:pt>
                <c:pt idx="791">
                  <c:v>438.67107671397167</c:v>
                </c:pt>
                <c:pt idx="792">
                  <c:v>438.67107671397167</c:v>
                </c:pt>
                <c:pt idx="793">
                  <c:v>438.67107671397167</c:v>
                </c:pt>
                <c:pt idx="794">
                  <c:v>438.67107671397167</c:v>
                </c:pt>
                <c:pt idx="795">
                  <c:v>438.67107671397167</c:v>
                </c:pt>
                <c:pt idx="796">
                  <c:v>438.67107671397167</c:v>
                </c:pt>
                <c:pt idx="797">
                  <c:v>438.67107671397167</c:v>
                </c:pt>
                <c:pt idx="798">
                  <c:v>438.67107671397167</c:v>
                </c:pt>
                <c:pt idx="799">
                  <c:v>438.67107671397167</c:v>
                </c:pt>
                <c:pt idx="800">
                  <c:v>438.67107671397167</c:v>
                </c:pt>
                <c:pt idx="801">
                  <c:v>438.67107671397167</c:v>
                </c:pt>
                <c:pt idx="802">
                  <c:v>438.67107671397167</c:v>
                </c:pt>
                <c:pt idx="803">
                  <c:v>438.67107671397167</c:v>
                </c:pt>
                <c:pt idx="804">
                  <c:v>438.67107671397167</c:v>
                </c:pt>
                <c:pt idx="805">
                  <c:v>438.67107671397167</c:v>
                </c:pt>
                <c:pt idx="806">
                  <c:v>438.67107671397167</c:v>
                </c:pt>
                <c:pt idx="807">
                  <c:v>438.67107671397167</c:v>
                </c:pt>
                <c:pt idx="808">
                  <c:v>438.67107671397167</c:v>
                </c:pt>
                <c:pt idx="809">
                  <c:v>438.67107671397167</c:v>
                </c:pt>
                <c:pt idx="810">
                  <c:v>438.67107671397167</c:v>
                </c:pt>
                <c:pt idx="811">
                  <c:v>438.67107671397167</c:v>
                </c:pt>
                <c:pt idx="812">
                  <c:v>438.67107671397167</c:v>
                </c:pt>
                <c:pt idx="813">
                  <c:v>438.67107671397167</c:v>
                </c:pt>
                <c:pt idx="814">
                  <c:v>438.67107671397167</c:v>
                </c:pt>
                <c:pt idx="815">
                  <c:v>438.67107671397167</c:v>
                </c:pt>
                <c:pt idx="816">
                  <c:v>438.67107671397167</c:v>
                </c:pt>
                <c:pt idx="817">
                  <c:v>438.67107671397167</c:v>
                </c:pt>
                <c:pt idx="818">
                  <c:v>438.67107671397167</c:v>
                </c:pt>
                <c:pt idx="819">
                  <c:v>438.67107671397167</c:v>
                </c:pt>
                <c:pt idx="820">
                  <c:v>438.67107671397167</c:v>
                </c:pt>
                <c:pt idx="821">
                  <c:v>438.67107671397167</c:v>
                </c:pt>
                <c:pt idx="822">
                  <c:v>438.67107671397167</c:v>
                </c:pt>
                <c:pt idx="823">
                  <c:v>438.67107671397167</c:v>
                </c:pt>
                <c:pt idx="824">
                  <c:v>438.67107671397167</c:v>
                </c:pt>
                <c:pt idx="825">
                  <c:v>438.67107671397167</c:v>
                </c:pt>
                <c:pt idx="826">
                  <c:v>438.67107671397167</c:v>
                </c:pt>
                <c:pt idx="827">
                  <c:v>438.67107671397167</c:v>
                </c:pt>
                <c:pt idx="828">
                  <c:v>438.67107671397167</c:v>
                </c:pt>
                <c:pt idx="829">
                  <c:v>438.67107671397167</c:v>
                </c:pt>
                <c:pt idx="830">
                  <c:v>438.67107671397167</c:v>
                </c:pt>
                <c:pt idx="831">
                  <c:v>438.67107671397167</c:v>
                </c:pt>
                <c:pt idx="832">
                  <c:v>438.67107671397167</c:v>
                </c:pt>
                <c:pt idx="833">
                  <c:v>438.67107671397167</c:v>
                </c:pt>
                <c:pt idx="834">
                  <c:v>438.67107671397167</c:v>
                </c:pt>
                <c:pt idx="835">
                  <c:v>438.67107671397167</c:v>
                </c:pt>
                <c:pt idx="836">
                  <c:v>438.67107671397167</c:v>
                </c:pt>
                <c:pt idx="837">
                  <c:v>438.67107671397167</c:v>
                </c:pt>
                <c:pt idx="838">
                  <c:v>438.67107671397167</c:v>
                </c:pt>
                <c:pt idx="839">
                  <c:v>438.67107671397167</c:v>
                </c:pt>
                <c:pt idx="840">
                  <c:v>438.67107671397167</c:v>
                </c:pt>
                <c:pt idx="841">
                  <c:v>438.67107671397167</c:v>
                </c:pt>
                <c:pt idx="842">
                  <c:v>438.67107671397167</c:v>
                </c:pt>
                <c:pt idx="843">
                  <c:v>438.67107671397167</c:v>
                </c:pt>
                <c:pt idx="844">
                  <c:v>438.67107671397167</c:v>
                </c:pt>
                <c:pt idx="845">
                  <c:v>438.67107671397167</c:v>
                </c:pt>
                <c:pt idx="846">
                  <c:v>438.67107671397167</c:v>
                </c:pt>
                <c:pt idx="847">
                  <c:v>438.67107671397167</c:v>
                </c:pt>
                <c:pt idx="848">
                  <c:v>438.67107671397167</c:v>
                </c:pt>
                <c:pt idx="849">
                  <c:v>438.67107671397167</c:v>
                </c:pt>
                <c:pt idx="850">
                  <c:v>438.67107671397167</c:v>
                </c:pt>
                <c:pt idx="851">
                  <c:v>438.67107671397167</c:v>
                </c:pt>
                <c:pt idx="852">
                  <c:v>438.67107671397167</c:v>
                </c:pt>
                <c:pt idx="853">
                  <c:v>438.67107671397167</c:v>
                </c:pt>
                <c:pt idx="854">
                  <c:v>438.67107671397167</c:v>
                </c:pt>
                <c:pt idx="855">
                  <c:v>438.67107671397167</c:v>
                </c:pt>
                <c:pt idx="856">
                  <c:v>438.67107671397167</c:v>
                </c:pt>
                <c:pt idx="857">
                  <c:v>438.67107671397167</c:v>
                </c:pt>
                <c:pt idx="858">
                  <c:v>438.67107671397167</c:v>
                </c:pt>
                <c:pt idx="859">
                  <c:v>438.67107671397167</c:v>
                </c:pt>
                <c:pt idx="860">
                  <c:v>438.67107671397167</c:v>
                </c:pt>
                <c:pt idx="861">
                  <c:v>438.67107671397167</c:v>
                </c:pt>
                <c:pt idx="862">
                  <c:v>438.67107671397167</c:v>
                </c:pt>
                <c:pt idx="863">
                  <c:v>438.67107671397167</c:v>
                </c:pt>
                <c:pt idx="864">
                  <c:v>438.67107671397167</c:v>
                </c:pt>
                <c:pt idx="865">
                  <c:v>438.67107671397167</c:v>
                </c:pt>
                <c:pt idx="866">
                  <c:v>438.67107671397167</c:v>
                </c:pt>
                <c:pt idx="867">
                  <c:v>438.67107671397167</c:v>
                </c:pt>
                <c:pt idx="868">
                  <c:v>438.67107671397167</c:v>
                </c:pt>
                <c:pt idx="869">
                  <c:v>438.67107671397167</c:v>
                </c:pt>
                <c:pt idx="870">
                  <c:v>438.67107671397167</c:v>
                </c:pt>
                <c:pt idx="871">
                  <c:v>438.67107671397167</c:v>
                </c:pt>
                <c:pt idx="872">
                  <c:v>438.67107671397167</c:v>
                </c:pt>
                <c:pt idx="873">
                  <c:v>438.67107671397167</c:v>
                </c:pt>
                <c:pt idx="874">
                  <c:v>438.67107671397167</c:v>
                </c:pt>
                <c:pt idx="875">
                  <c:v>438.67107671397167</c:v>
                </c:pt>
                <c:pt idx="876">
                  <c:v>438.67107671397167</c:v>
                </c:pt>
                <c:pt idx="877">
                  <c:v>438.67107671397167</c:v>
                </c:pt>
                <c:pt idx="878">
                  <c:v>438.67107671397167</c:v>
                </c:pt>
                <c:pt idx="879">
                  <c:v>438.67107671397167</c:v>
                </c:pt>
                <c:pt idx="880">
                  <c:v>438.67107671397167</c:v>
                </c:pt>
                <c:pt idx="881">
                  <c:v>438.67107671397167</c:v>
                </c:pt>
                <c:pt idx="882">
                  <c:v>438.67107671397167</c:v>
                </c:pt>
                <c:pt idx="883">
                  <c:v>438.67107671397167</c:v>
                </c:pt>
                <c:pt idx="884">
                  <c:v>438.67107671397167</c:v>
                </c:pt>
                <c:pt idx="885">
                  <c:v>438.67107671397167</c:v>
                </c:pt>
                <c:pt idx="886">
                  <c:v>438.67107671397167</c:v>
                </c:pt>
                <c:pt idx="887">
                  <c:v>438.67107671397167</c:v>
                </c:pt>
                <c:pt idx="888">
                  <c:v>438.67107671397167</c:v>
                </c:pt>
                <c:pt idx="889">
                  <c:v>438.67107671397167</c:v>
                </c:pt>
                <c:pt idx="890">
                  <c:v>438.67107671397167</c:v>
                </c:pt>
                <c:pt idx="891">
                  <c:v>438.67107671397167</c:v>
                </c:pt>
                <c:pt idx="892">
                  <c:v>438.67107671397167</c:v>
                </c:pt>
                <c:pt idx="893">
                  <c:v>438.67107671397167</c:v>
                </c:pt>
                <c:pt idx="894">
                  <c:v>438.67107671397167</c:v>
                </c:pt>
                <c:pt idx="895">
                  <c:v>438.67107671397167</c:v>
                </c:pt>
                <c:pt idx="896">
                  <c:v>438.67107671397167</c:v>
                </c:pt>
                <c:pt idx="897">
                  <c:v>438.67107671397167</c:v>
                </c:pt>
                <c:pt idx="898">
                  <c:v>438.67107671397167</c:v>
                </c:pt>
                <c:pt idx="899">
                  <c:v>438.67107671397167</c:v>
                </c:pt>
                <c:pt idx="900">
                  <c:v>438.67107671397167</c:v>
                </c:pt>
                <c:pt idx="901">
                  <c:v>438.67107671397167</c:v>
                </c:pt>
                <c:pt idx="902">
                  <c:v>438.67107671397167</c:v>
                </c:pt>
                <c:pt idx="903">
                  <c:v>438.67107671397167</c:v>
                </c:pt>
                <c:pt idx="904">
                  <c:v>438.67107671397167</c:v>
                </c:pt>
                <c:pt idx="905">
                  <c:v>438.67107671397167</c:v>
                </c:pt>
                <c:pt idx="906">
                  <c:v>438.67107671397167</c:v>
                </c:pt>
                <c:pt idx="907">
                  <c:v>438.67107671397167</c:v>
                </c:pt>
                <c:pt idx="908">
                  <c:v>438.67107671397167</c:v>
                </c:pt>
                <c:pt idx="909">
                  <c:v>438.67107671397167</c:v>
                </c:pt>
                <c:pt idx="910">
                  <c:v>438.67107671397167</c:v>
                </c:pt>
                <c:pt idx="911">
                  <c:v>438.67107671397167</c:v>
                </c:pt>
                <c:pt idx="912">
                  <c:v>438.67107671397167</c:v>
                </c:pt>
                <c:pt idx="913">
                  <c:v>438.67107671397167</c:v>
                </c:pt>
                <c:pt idx="914">
                  <c:v>438.67107671397167</c:v>
                </c:pt>
                <c:pt idx="915">
                  <c:v>438.67107671397167</c:v>
                </c:pt>
                <c:pt idx="916">
                  <c:v>438.67107671397167</c:v>
                </c:pt>
                <c:pt idx="917">
                  <c:v>438.67107671397167</c:v>
                </c:pt>
                <c:pt idx="918">
                  <c:v>438.67107671397167</c:v>
                </c:pt>
                <c:pt idx="919">
                  <c:v>438.67107671397167</c:v>
                </c:pt>
                <c:pt idx="920">
                  <c:v>438.67107671397167</c:v>
                </c:pt>
                <c:pt idx="921">
                  <c:v>438.67107671397167</c:v>
                </c:pt>
                <c:pt idx="922">
                  <c:v>438.67107671397167</c:v>
                </c:pt>
                <c:pt idx="923">
                  <c:v>438.67107671397167</c:v>
                </c:pt>
                <c:pt idx="924">
                  <c:v>438.67107671397167</c:v>
                </c:pt>
                <c:pt idx="925">
                  <c:v>438.67107671397167</c:v>
                </c:pt>
                <c:pt idx="926">
                  <c:v>438.67107671397167</c:v>
                </c:pt>
                <c:pt idx="927">
                  <c:v>438.67107671397167</c:v>
                </c:pt>
                <c:pt idx="928">
                  <c:v>438.67107671397167</c:v>
                </c:pt>
                <c:pt idx="929">
                  <c:v>438.67107671397167</c:v>
                </c:pt>
                <c:pt idx="930">
                  <c:v>438.67107671397167</c:v>
                </c:pt>
                <c:pt idx="931">
                  <c:v>438.67107671397167</c:v>
                </c:pt>
                <c:pt idx="932">
                  <c:v>438.67107671397167</c:v>
                </c:pt>
                <c:pt idx="933">
                  <c:v>438.67107671397167</c:v>
                </c:pt>
                <c:pt idx="934">
                  <c:v>438.67107671397167</c:v>
                </c:pt>
                <c:pt idx="935">
                  <c:v>438.67107671397167</c:v>
                </c:pt>
                <c:pt idx="936">
                  <c:v>438.67107671397167</c:v>
                </c:pt>
                <c:pt idx="937">
                  <c:v>438.67107671397167</c:v>
                </c:pt>
                <c:pt idx="938">
                  <c:v>438.67107671397167</c:v>
                </c:pt>
                <c:pt idx="939">
                  <c:v>438.67107671397167</c:v>
                </c:pt>
                <c:pt idx="940">
                  <c:v>438.67107671397167</c:v>
                </c:pt>
                <c:pt idx="941">
                  <c:v>438.67107671397167</c:v>
                </c:pt>
                <c:pt idx="942">
                  <c:v>438.67107671397167</c:v>
                </c:pt>
                <c:pt idx="943">
                  <c:v>438.67107671397167</c:v>
                </c:pt>
                <c:pt idx="944">
                  <c:v>438.67107671397167</c:v>
                </c:pt>
                <c:pt idx="945">
                  <c:v>438.67107671397167</c:v>
                </c:pt>
                <c:pt idx="946">
                  <c:v>438.67107671397167</c:v>
                </c:pt>
                <c:pt idx="947">
                  <c:v>438.67107671397167</c:v>
                </c:pt>
                <c:pt idx="948">
                  <c:v>438.67107671397167</c:v>
                </c:pt>
                <c:pt idx="949">
                  <c:v>438.67107671397167</c:v>
                </c:pt>
                <c:pt idx="950">
                  <c:v>438.67107671397167</c:v>
                </c:pt>
                <c:pt idx="951">
                  <c:v>438.67107671397167</c:v>
                </c:pt>
                <c:pt idx="952">
                  <c:v>438.67107671397167</c:v>
                </c:pt>
                <c:pt idx="953">
                  <c:v>438.67107671397167</c:v>
                </c:pt>
                <c:pt idx="954">
                  <c:v>438.67107671397167</c:v>
                </c:pt>
                <c:pt idx="955">
                  <c:v>438.67107671397167</c:v>
                </c:pt>
                <c:pt idx="956">
                  <c:v>438.67107671397167</c:v>
                </c:pt>
                <c:pt idx="957">
                  <c:v>438.67107671397167</c:v>
                </c:pt>
                <c:pt idx="958">
                  <c:v>438.67107671397167</c:v>
                </c:pt>
                <c:pt idx="959">
                  <c:v>438.67107671397167</c:v>
                </c:pt>
                <c:pt idx="960">
                  <c:v>438.67107671397167</c:v>
                </c:pt>
                <c:pt idx="961">
                  <c:v>438.67107671397167</c:v>
                </c:pt>
                <c:pt idx="962">
                  <c:v>438.67107671397167</c:v>
                </c:pt>
                <c:pt idx="963">
                  <c:v>438.67107671397167</c:v>
                </c:pt>
                <c:pt idx="964">
                  <c:v>438.67107671397167</c:v>
                </c:pt>
                <c:pt idx="965">
                  <c:v>438.67107671397167</c:v>
                </c:pt>
                <c:pt idx="966">
                  <c:v>438.67107671397167</c:v>
                </c:pt>
                <c:pt idx="967">
                  <c:v>438.67107671397167</c:v>
                </c:pt>
                <c:pt idx="968">
                  <c:v>438.67107671397167</c:v>
                </c:pt>
                <c:pt idx="969">
                  <c:v>438.67107671397167</c:v>
                </c:pt>
                <c:pt idx="970">
                  <c:v>438.67107671397167</c:v>
                </c:pt>
                <c:pt idx="971">
                  <c:v>438.67107671397167</c:v>
                </c:pt>
                <c:pt idx="972">
                  <c:v>438.67107671397167</c:v>
                </c:pt>
                <c:pt idx="973">
                  <c:v>438.67107671397167</c:v>
                </c:pt>
                <c:pt idx="974">
                  <c:v>438.67107671397167</c:v>
                </c:pt>
                <c:pt idx="975">
                  <c:v>438.67107671397167</c:v>
                </c:pt>
                <c:pt idx="976">
                  <c:v>438.67107671397167</c:v>
                </c:pt>
                <c:pt idx="977">
                  <c:v>438.67107671397167</c:v>
                </c:pt>
                <c:pt idx="978">
                  <c:v>438.67107671397167</c:v>
                </c:pt>
                <c:pt idx="979">
                  <c:v>438.67107671397167</c:v>
                </c:pt>
                <c:pt idx="980">
                  <c:v>438.67107671397167</c:v>
                </c:pt>
                <c:pt idx="981">
                  <c:v>438.67107671397167</c:v>
                </c:pt>
                <c:pt idx="982">
                  <c:v>438.67107671397167</c:v>
                </c:pt>
                <c:pt idx="983">
                  <c:v>438.67107671397167</c:v>
                </c:pt>
                <c:pt idx="984">
                  <c:v>438.67107671397167</c:v>
                </c:pt>
                <c:pt idx="985">
                  <c:v>438.67107671397167</c:v>
                </c:pt>
                <c:pt idx="986">
                  <c:v>438.67107671397167</c:v>
                </c:pt>
                <c:pt idx="987">
                  <c:v>438.67107671397167</c:v>
                </c:pt>
                <c:pt idx="988">
                  <c:v>438.67107671397167</c:v>
                </c:pt>
                <c:pt idx="989">
                  <c:v>438.67107671397167</c:v>
                </c:pt>
                <c:pt idx="990">
                  <c:v>438.67107671397167</c:v>
                </c:pt>
                <c:pt idx="991">
                  <c:v>438.67107671397167</c:v>
                </c:pt>
                <c:pt idx="992">
                  <c:v>438.67107671397167</c:v>
                </c:pt>
                <c:pt idx="993">
                  <c:v>438.67107671397167</c:v>
                </c:pt>
                <c:pt idx="994">
                  <c:v>438.67107671397167</c:v>
                </c:pt>
                <c:pt idx="995">
                  <c:v>438.67107671397167</c:v>
                </c:pt>
                <c:pt idx="996">
                  <c:v>438.67107671397167</c:v>
                </c:pt>
                <c:pt idx="997">
                  <c:v>438.67107671397167</c:v>
                </c:pt>
                <c:pt idx="998">
                  <c:v>438.67107671397167</c:v>
                </c:pt>
                <c:pt idx="999">
                  <c:v>438.67107671397167</c:v>
                </c:pt>
                <c:pt idx="1000">
                  <c:v>438.67107671397167</c:v>
                </c:pt>
              </c:numCache>
            </c:numRef>
          </c:xVal>
          <c:yVal>
            <c:numRef>
              <c:f>Calculs!$K$4:$K$1004</c:f>
              <c:numCache>
                <c:formatCode>0.00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1499.5797714296064</c:v>
                </c:pt>
                <c:pt idx="300">
                  <c:v>1499.8214137943874</c:v>
                </c:pt>
                <c:pt idx="301">
                  <c:v>1499.9647297372512</c:v>
                </c:pt>
                <c:pt idx="302">
                  <c:v>1500.0098130681165</c:v>
                </c:pt>
                <c:pt idx="303">
                  <c:v>1499.9567549495916</c:v>
                </c:pt>
                <c:pt idx="304">
                  <c:v>1499.8056455351189</c:v>
                </c:pt>
                <c:pt idx="305">
                  <c:v>1499.5565756227995</c:v>
                </c:pt>
                <c:pt idx="306">
                  <c:v>1499.2096382760765</c:v>
                </c:pt>
                <c:pt idx="307">
                  <c:v>1498.7649303654143</c:v>
                </c:pt>
                <c:pt idx="308">
                  <c:v>1498.2225539932506</c:v>
                </c:pt>
                <c:pt idx="309">
                  <c:v>1497.58261777593</c:v>
                </c:pt>
                <c:pt idx="310">
                  <c:v>1496.8452379686905</c:v>
                </c:pt>
                <c:pt idx="311">
                  <c:v>1496.0105394309899</c:v>
                </c:pt>
                <c:pt idx="312">
                  <c:v>1495.0786564382418</c:v>
                </c:pt>
                <c:pt idx="313">
                  <c:v>1494.0497333519079</c:v>
                </c:pt>
                <c:pt idx="314">
                  <c:v>1492.9239251630813</c:v>
                </c:pt>
                <c:pt idx="315">
                  <c:v>1491.7013979257542</c:v>
                </c:pt>
                <c:pt idx="316">
                  <c:v>1490.3823290955522</c:v>
                </c:pt>
                <c:pt idx="317">
                  <c:v>1488.9669077884232</c:v>
                </c:pt>
                <c:pt idx="318">
                  <c:v>1487.4553349720652</c:v>
                </c:pt>
                <c:pt idx="319">
                  <c:v>1485.8478236010537</c:v>
                </c:pt>
                <c:pt idx="320">
                  <c:v>1484.1445987048812</c:v>
                </c:pt>
                <c:pt idx="321">
                  <c:v>1482.3458974365535</c:v>
                </c:pt>
                <c:pt idx="322">
                  <c:v>1480.4519690880247</c:v>
                </c:pt>
                <c:pt idx="323">
                  <c:v>1478.4630750776037</c:v>
                </c:pt>
                <c:pt idx="324">
                  <c:v>1476.3794889135195</c:v>
                </c:pt>
                <c:pt idx="325">
                  <c:v>1474.201496137056</c:v>
                </c:pt>
                <c:pt idx="326">
                  <c:v>1471.9293942480397</c:v>
                </c:pt>
                <c:pt idx="327">
                  <c:v>1469.5634926149589</c:v>
                </c:pt>
                <c:pt idx="328">
                  <c:v>1467.1041123715897</c:v>
                </c:pt>
                <c:pt idx="329">
                  <c:v>1464.5515863016758</c:v>
                </c:pt>
                <c:pt idx="330">
                  <c:v>1461.9062587129547</c:v>
                </c:pt>
                <c:pt idx="331">
                  <c:v>1459.1684853016113</c:v>
                </c:pt>
                <c:pt idx="332">
                  <c:v>1456.3386330080762</c:v>
                </c:pt>
                <c:pt idx="333">
                  <c:v>1453.4170798649502</c:v>
                </c:pt>
                <c:pt idx="334">
                  <c:v>1450.4042148377341</c:v>
                </c:pt>
                <c:pt idx="335">
                  <c:v>1447.3004376589483</c:v>
                </c:pt>
                <c:pt idx="336">
                  <c:v>1444.1061586561664</c:v>
                </c:pt>
                <c:pt idx="337">
                  <c:v>1440.8217985744232</c:v>
                </c:pt>
                <c:pt idx="338">
                  <c:v>1437.4477883934151</c:v>
                </c:pt>
                <c:pt idx="339">
                  <c:v>1433.9845691398723</c:v>
                </c:pt>
                <c:pt idx="340">
                  <c:v>1430.4325916954524</c:v>
                </c:pt>
                <c:pt idx="341">
                  <c:v>1426.7923166004775</c:v>
                </c:pt>
                <c:pt idx="342">
                  <c:v>1423.0642138538194</c:v>
                </c:pt>
                <c:pt idx="343">
                  <c:v>1419.2487627092162</c:v>
                </c:pt>
                <c:pt idx="344">
                  <c:v>1415.3464514682939</c:v>
                </c:pt>
                <c:pt idx="345">
                  <c:v>1411.3577772705485</c:v>
                </c:pt>
                <c:pt idx="346">
                  <c:v>1407.2832458805372</c:v>
                </c:pt>
                <c:pt idx="347">
                  <c:v>1403.1233714725208</c:v>
                </c:pt>
                <c:pt idx="348">
                  <c:v>1398.8786764127835</c:v>
                </c:pt>
                <c:pt idx="349">
                  <c:v>1394.5496910398583</c:v>
                </c:pt>
                <c:pt idx="350">
                  <c:v>1390.1369534428741</c:v>
                </c:pt>
                <c:pt idx="351">
                  <c:v>1385.6410092382382</c:v>
                </c:pt>
                <c:pt idx="352">
                  <c:v>1381.06241134486</c:v>
                </c:pt>
                <c:pt idx="353">
                  <c:v>1376.4017197581211</c:v>
                </c:pt>
                <c:pt idx="354">
                  <c:v>1371.659501322787</c:v>
                </c:pt>
                <c:pt idx="355">
                  <c:v>1366.8363295050565</c:v>
                </c:pt>
                <c:pt idx="356">
                  <c:v>1361.9327841639381</c:v>
                </c:pt>
                <c:pt idx="357">
                  <c:v>1356.949451322138</c:v>
                </c:pt>
                <c:pt idx="358">
                  <c:v>1351.886922936643</c:v>
                </c:pt>
                <c:pt idx="359">
                  <c:v>1346.7457966691752</c:v>
                </c:pt>
                <c:pt idx="360">
                  <c:v>1341.5266756566921</c:v>
                </c:pt>
                <c:pt idx="361">
                  <c:v>1336.230168282103</c:v>
                </c:pt>
                <c:pt idx="362">
                  <c:v>1330.8568879453671</c:v>
                </c:pt>
                <c:pt idx="363">
                  <c:v>1325.4074528351341</c:v>
                </c:pt>
                <c:pt idx="364">
                  <c:v>1319.8824857010886</c:v>
                </c:pt>
                <c:pt idx="365">
                  <c:v>1314.2826136271476</c:v>
                </c:pt>
                <c:pt idx="366">
                  <c:v>1308.6084678056654</c:v>
                </c:pt>
                <c:pt idx="367">
                  <c:v>1302.8606833127876</c:v>
                </c:pt>
                <c:pt idx="368">
                  <c:v>1297.0398988850982</c:v>
                </c:pt>
                <c:pt idx="369">
                  <c:v>1291.1467566976964</c:v>
                </c:pt>
                <c:pt idx="370">
                  <c:v>1285.181902143835</c:v>
                </c:pt>
                <c:pt idx="371">
                  <c:v>1279.1459836162489</c:v>
                </c:pt>
                <c:pt idx="372">
                  <c:v>1273.0396522902997</c:v>
                </c:pt>
                <c:pt idx="373">
                  <c:v>1266.8635619090535</c:v>
                </c:pt>
                <c:pt idx="374">
                  <c:v>1260.6183685704095</c:v>
                </c:pt>
                <c:pt idx="375">
                  <c:v>1254.304730516388</c:v>
                </c:pt>
                <c:pt idx="376">
                  <c:v>1247.9233079246856</c:v>
                </c:pt>
                <c:pt idx="377">
                  <c:v>1241.474762702599</c:v>
                </c:pt>
                <c:pt idx="378">
                  <c:v>1234.9597582834153</c:v>
                </c:pt>
                <c:pt idx="379">
                  <c:v>1228.3789594253594</c:v>
                </c:pt>
                <c:pt idx="380">
                  <c:v>1221.73303201319</c:v>
                </c:pt>
                <c:pt idx="381">
                  <c:v>1215.0226428625256</c:v>
                </c:pt>
                <c:pt idx="382">
                  <c:v>1208.2484595269807</c:v>
                </c:pt>
                <c:pt idx="383">
                  <c:v>1201.4111501081882</c:v>
                </c:pt>
                <c:pt idx="384">
                  <c:v>1194.5113830687758</c:v>
                </c:pt>
                <c:pt idx="385">
                  <c:v>1187.5498270483658</c:v>
                </c:pt>
                <c:pt idx="386">
                  <c:v>1180.5271506826575</c:v>
                </c:pt>
                <c:pt idx="387">
                  <c:v>1173.4440224256509</c:v>
                </c:pt>
                <c:pt idx="388">
                  <c:v>1166.3011103750646</c:v>
                </c:pt>
                <c:pt idx="389">
                  <c:v>1159.0990821009977</c:v>
                </c:pt>
                <c:pt idx="390">
                  <c:v>1151.8386044778792</c:v>
                </c:pt>
                <c:pt idx="391">
                  <c:v>1144.520343519747</c:v>
                </c:pt>
                <c:pt idx="392">
                  <c:v>1137.1449642188923</c:v>
                </c:pt>
                <c:pt idx="393">
                  <c:v>1129.713130387903</c:v>
                </c:pt>
                <c:pt idx="394">
                  <c:v>1122.2255045051349</c:v>
                </c:pt>
                <c:pt idx="395">
                  <c:v>1114.6827475636358</c:v>
                </c:pt>
                <c:pt idx="396">
                  <c:v>1107.0855189235428</c:v>
                </c:pt>
                <c:pt idx="397">
                  <c:v>1099.4344761679749</c:v>
                </c:pt>
                <c:pt idx="398">
                  <c:v>1091.7302749624278</c:v>
                </c:pt>
                <c:pt idx="399">
                  <c:v>1083.9735689176898</c:v>
                </c:pt>
                <c:pt idx="400">
                  <c:v>1076.1650094562806</c:v>
                </c:pt>
                <c:pt idx="401">
                  <c:v>1068.3052456824191</c:v>
                </c:pt>
                <c:pt idx="402">
                  <c:v>1060.3949242555218</c:v>
                </c:pt>
                <c:pt idx="403">
                  <c:v>1052.4346892672286</c:v>
                </c:pt>
                <c:pt idx="404">
                  <c:v>1044.4251821219514</c:v>
                </c:pt>
                <c:pt idx="405">
                  <c:v>1036.367041420938</c:v>
                </c:pt>
                <c:pt idx="406">
                  <c:v>1028.2609028498391</c:v>
                </c:pt>
                <c:pt idx="407">
                  <c:v>1020.1073990697663</c:v>
                </c:pt>
                <c:pt idx="408">
                  <c:v>1011.9071596118238</c:v>
                </c:pt>
                <c:pt idx="409">
                  <c:v>1003.6608107750968</c:v>
                </c:pt>
                <c:pt idx="410">
                  <c:v>995.36897552807397</c:v>
                </c:pt>
                <c:pt idx="411">
                  <c:v>987.03227341348111</c:v>
                </c:pt>
                <c:pt idx="412">
                  <c:v>978.65132045650103</c:v>
                </c:pt>
                <c:pt idx="413">
                  <c:v>970.2267290763516</c:v>
                </c:pt>
                <c:pt idx="414">
                  <c:v>961.75910800119186</c:v>
                </c:pt>
                <c:pt idx="415">
                  <c:v>953.24906218632555</c:v>
                </c:pt>
                <c:pt idx="416">
                  <c:v>944.69719273566807</c:v>
                </c:pt>
                <c:pt idx="417">
                  <c:v>936.10409682644161</c:v>
                </c:pt>
                <c:pt idx="418">
                  <c:v>927.4703676370624</c:v>
                </c:pt>
                <c:pt idx="419">
                  <c:v>918.79659427818081</c:v>
                </c:pt>
                <c:pt idx="420">
                  <c:v>910.08336172683573</c:v>
                </c:pt>
                <c:pt idx="421">
                  <c:v>901.33125076368106</c:v>
                </c:pt>
                <c:pt idx="422">
                  <c:v>892.54083791324274</c:v>
                </c:pt>
                <c:pt idx="423">
                  <c:v>883.71269538716228</c:v>
                </c:pt>
                <c:pt idx="424">
                  <c:v>874.8473910303826</c:v>
                </c:pt>
                <c:pt idx="425">
                  <c:v>865.94548827023038</c:v>
                </c:pt>
                <c:pt idx="426">
                  <c:v>857.00754606834823</c:v>
                </c:pt>
                <c:pt idx="427">
                  <c:v>848.03411887542939</c:v>
                </c:pt>
                <c:pt idx="428">
                  <c:v>839.02575658870694</c:v>
                </c:pt>
                <c:pt idx="429">
                  <c:v>829.98300451214857</c:v>
                </c:pt>
                <c:pt idx="430">
                  <c:v>820.90640331930729</c:v>
                </c:pt>
                <c:pt idx="431">
                  <c:v>811.79648901877806</c:v>
                </c:pt>
                <c:pt idx="432">
                  <c:v>802.65379292221041</c:v>
                </c:pt>
                <c:pt idx="433">
                  <c:v>793.47884161482511</c:v>
                </c:pt>
                <c:pt idx="434">
                  <c:v>784.27215692838479</c:v>
                </c:pt>
                <c:pt idx="435">
                  <c:v>775.03425591656583</c:v>
                </c:pt>
                <c:pt idx="436">
                  <c:v>765.7656508326811</c:v>
                </c:pt>
                <c:pt idx="437">
                  <c:v>756.46684910970021</c:v>
                </c:pt>
                <c:pt idx="438">
                  <c:v>747.13835334251621</c:v>
                </c:pt>
                <c:pt idx="439">
                  <c:v>737.78066127240675</c:v>
                </c:pt>
                <c:pt idx="440">
                  <c:v>728.39426577363702</c:v>
                </c:pt>
                <c:pt idx="441">
                  <c:v>718.97965484215285</c:v>
                </c:pt>
                <c:pt idx="442">
                  <c:v>709.53731158631217</c:v>
                </c:pt>
                <c:pt idx="443">
                  <c:v>700.06771421960298</c:v>
                </c:pt>
                <c:pt idx="444">
                  <c:v>690.57133605529634</c:v>
                </c:pt>
                <c:pt idx="445">
                  <c:v>681.04864550298316</c:v>
                </c:pt>
                <c:pt idx="446">
                  <c:v>671.5001060669432</c:v>
                </c:pt>
                <c:pt idx="447">
                  <c:v>661.9261763462971</c:v>
                </c:pt>
                <c:pt idx="448">
                  <c:v>652.32731003688878</c:v>
                </c:pt>
                <c:pt idx="449">
                  <c:v>642.7039559348508</c:v>
                </c:pt>
                <c:pt idx="450">
                  <c:v>633.05655794180143</c:v>
                </c:pt>
                <c:pt idx="451">
                  <c:v>623.38555507162448</c:v>
                </c:pt>
                <c:pt idx="452">
                  <c:v>613.69138145878446</c:v>
                </c:pt>
                <c:pt idx="453">
                  <c:v>603.97446636812799</c:v>
                </c:pt>
                <c:pt idx="454">
                  <c:v>594.23523420612366</c:v>
                </c:pt>
                <c:pt idx="455">
                  <c:v>584.4741045334946</c:v>
                </c:pt>
                <c:pt idx="456">
                  <c:v>574.69149207919645</c:v>
                </c:pt>
                <c:pt idx="457">
                  <c:v>564.88780675569478</c:v>
                </c:pt>
                <c:pt idx="458">
                  <c:v>555.06345367549727</c:v>
                </c:pt>
                <c:pt idx="459">
                  <c:v>545.21883316889659</c:v>
                </c:pt>
                <c:pt idx="460">
                  <c:v>535.35434080287837</c:v>
                </c:pt>
                <c:pt idx="461">
                  <c:v>525.47036740115323</c:v>
                </c:pt>
                <c:pt idx="462">
                  <c:v>515.56729906526857</c:v>
                </c:pt>
                <c:pt idx="463">
                  <c:v>505.64551719675922</c:v>
                </c:pt>
                <c:pt idx="464">
                  <c:v>495.70539852029583</c:v>
                </c:pt>
                <c:pt idx="465">
                  <c:v>485.74731510779009</c:v>
                </c:pt>
                <c:pt idx="466">
                  <c:v>475.77163440341724</c:v>
                </c:pt>
                <c:pt idx="467">
                  <c:v>465.77871924951739</c:v>
                </c:pt>
                <c:pt idx="468">
                  <c:v>455.76892791333682</c:v>
                </c:pt>
                <c:pt idx="469">
                  <c:v>445.74261411457206</c:v>
                </c:pt>
                <c:pt idx="470">
                  <c:v>435.70012705367998</c:v>
                </c:pt>
                <c:pt idx="471">
                  <c:v>425.64181144091793</c:v>
                </c:pt>
                <c:pt idx="472">
                  <c:v>415.56800752607859</c:v>
                </c:pt>
                <c:pt idx="473">
                  <c:v>405.47905112888515</c:v>
                </c:pt>
                <c:pt idx="474">
                  <c:v>395.37527367001292</c:v>
                </c:pt>
                <c:pt idx="475">
                  <c:v>385.25700220270471</c:v>
                </c:pt>
                <c:pt idx="476">
                  <c:v>375.12455944494718</c:v>
                </c:pt>
                <c:pt idx="477">
                  <c:v>364.97826381217737</c:v>
                </c:pt>
                <c:pt idx="478">
                  <c:v>354.81842945048817</c:v>
                </c:pt>
                <c:pt idx="479">
                  <c:v>344.64536627030253</c:v>
                </c:pt>
                <c:pt idx="480">
                  <c:v>334.45937998048811</c:v>
                </c:pt>
                <c:pt idx="481">
                  <c:v>324.26077212288243</c:v>
                </c:pt>
                <c:pt idx="482">
                  <c:v>314.04984010720204</c:v>
                </c:pt>
                <c:pt idx="483">
                  <c:v>303.82687724630773</c:v>
                </c:pt>
                <c:pt idx="484">
                  <c:v>293.59217279179978</c:v>
                </c:pt>
                <c:pt idx="485">
                  <c:v>283.34601196991736</c:v>
                </c:pt>
                <c:pt idx="486">
                  <c:v>273.08867601771749</c:v>
                </c:pt>
                <c:pt idx="487">
                  <c:v>262.82044221950872</c:v>
                </c:pt>
                <c:pt idx="488">
                  <c:v>252.54158394351666</c:v>
                </c:pt>
                <c:pt idx="489">
                  <c:v>242.25237067875759</c:v>
                </c:pt>
                <c:pt idx="490">
                  <c:v>231.9530680720986</c:v>
                </c:pt>
                <c:pt idx="491">
                  <c:v>221.64393796548245</c:v>
                </c:pt>
                <c:pt idx="492">
                  <c:v>211.32523843329599</c:v>
                </c:pt>
                <c:pt idx="493">
                  <c:v>200.99722381986228</c:v>
                </c:pt>
                <c:pt idx="494">
                  <c:v>190.66014477703629</c:v>
                </c:pt>
                <c:pt idx="495">
                  <c:v>180.31424830188541</c:v>
                </c:pt>
                <c:pt idx="496">
                  <c:v>169.95977777443642</c:v>
                </c:pt>
                <c:pt idx="497">
                  <c:v>159.59697299547071</c:v>
                </c:pt>
                <c:pt idx="498">
                  <c:v>149.22607022435096</c:v>
                </c:pt>
                <c:pt idx="499">
                  <c:v>138.84730221686229</c:v>
                </c:pt>
                <c:pt idx="500">
                  <c:v>128.460898263052</c:v>
                </c:pt>
                <c:pt idx="501">
                  <c:v>118.06708422505228</c:v>
                </c:pt>
                <c:pt idx="502">
                  <c:v>107.66608257487087</c:v>
                </c:pt>
                <c:pt idx="503">
                  <c:v>97.258112432135363</c:v>
                </c:pt>
                <c:pt idx="504">
                  <c:v>86.843389601777204</c:v>
                </c:pt>
                <c:pt idx="505">
                  <c:v>76.422126611641886</c:v>
                </c:pt>
                <c:pt idx="506">
                  <c:v>65.99453275001261</c:v>
                </c:pt>
                <c:pt idx="507">
                  <c:v>55.560814103034929</c:v>
                </c:pt>
                <c:pt idx="508">
                  <c:v>45.121173592030495</c:v>
                </c:pt>
                <c:pt idx="509">
                  <c:v>34.67581101068852</c:v>
                </c:pt>
                <c:pt idx="510">
                  <c:v>24.224923062123949</c:v>
                </c:pt>
                <c:pt idx="511">
                  <c:v>13.768703395791844</c:v>
                </c:pt>
                <c:pt idx="512">
                  <c:v>3.307342644247937</c:v>
                </c:pt>
                <c:pt idx="513">
                  <c:v>-7.158971540254301</c:v>
                </c:pt>
                <c:pt idx="514">
                  <c:v>-7.1694402869510254</c:v>
                </c:pt>
                <c:pt idx="515">
                  <c:v>-7.1799090383247615</c:v>
                </c:pt>
                <c:pt idx="516">
                  <c:v>-7.1903777943753298</c:v>
                </c:pt>
                <c:pt idx="517">
                  <c:v>-7.2008465551025491</c:v>
                </c:pt>
                <c:pt idx="518">
                  <c:v>-7.2113153205062401</c:v>
                </c:pt>
                <c:pt idx="519">
                  <c:v>-7.2217840905862216</c:v>
                </c:pt>
                <c:pt idx="520">
                  <c:v>-7.2322528653423142</c:v>
                </c:pt>
                <c:pt idx="521">
                  <c:v>-7.2427216447743374</c:v>
                </c:pt>
                <c:pt idx="522">
                  <c:v>-7.2531904288821112</c:v>
                </c:pt>
                <c:pt idx="523">
                  <c:v>-7.263659217665456</c:v>
                </c:pt>
                <c:pt idx="524">
                  <c:v>-7.2741280111241906</c:v>
                </c:pt>
                <c:pt idx="525">
                  <c:v>-7.2845968092581357</c:v>
                </c:pt>
                <c:pt idx="526">
                  <c:v>-7.2950656120671109</c:v>
                </c:pt>
                <c:pt idx="527">
                  <c:v>-7.305534419550936</c:v>
                </c:pt>
                <c:pt idx="528">
                  <c:v>-7.3160032317094306</c:v>
                </c:pt>
                <c:pt idx="529">
                  <c:v>-7.3264720485424144</c:v>
                </c:pt>
                <c:pt idx="530">
                  <c:v>-7.3369408700497081</c:v>
                </c:pt>
                <c:pt idx="531">
                  <c:v>-7.3474096962311304</c:v>
                </c:pt>
                <c:pt idx="532">
                  <c:v>-7.3578785270865019</c:v>
                </c:pt>
                <c:pt idx="533">
                  <c:v>-7.3683473626156433</c:v>
                </c:pt>
                <c:pt idx="534">
                  <c:v>-7.3788162028183732</c:v>
                </c:pt>
                <c:pt idx="535">
                  <c:v>-7.3892850476945124</c:v>
                </c:pt>
                <c:pt idx="536">
                  <c:v>-7.3997538972438797</c:v>
                </c:pt>
                <c:pt idx="537">
                  <c:v>-7.4102227514662955</c:v>
                </c:pt>
                <c:pt idx="538">
                  <c:v>-7.4206916103615805</c:v>
                </c:pt>
                <c:pt idx="539">
                  <c:v>-7.4311604739295536</c:v>
                </c:pt>
                <c:pt idx="540">
                  <c:v>-7.4416293421700352</c:v>
                </c:pt>
                <c:pt idx="541">
                  <c:v>-7.4520982150828443</c:v>
                </c:pt>
                <c:pt idx="542">
                  <c:v>-7.4625670926678023</c:v>
                </c:pt>
                <c:pt idx="543">
                  <c:v>-7.4730359749247279</c:v>
                </c:pt>
                <c:pt idx="544">
                  <c:v>-7.483504861853441</c:v>
                </c:pt>
                <c:pt idx="545">
                  <c:v>-7.493973753453762</c:v>
                </c:pt>
                <c:pt idx="546">
                  <c:v>-7.5044426497255108</c:v>
                </c:pt>
                <c:pt idx="547">
                  <c:v>-7.5149115506685078</c:v>
                </c:pt>
                <c:pt idx="548">
                  <c:v>-7.5253804562825719</c:v>
                </c:pt>
                <c:pt idx="549">
                  <c:v>-7.5358493665675237</c:v>
                </c:pt>
                <c:pt idx="550">
                  <c:v>-7.5463182815231828</c:v>
                </c:pt>
                <c:pt idx="551">
                  <c:v>-7.5567872011493691</c:v>
                </c:pt>
                <c:pt idx="552">
                  <c:v>-7.567256125445903</c:v>
                </c:pt>
                <c:pt idx="553">
                  <c:v>-7.5777250544126042</c:v>
                </c:pt>
                <c:pt idx="554">
                  <c:v>-7.5881939880492926</c:v>
                </c:pt>
                <c:pt idx="555">
                  <c:v>-7.5986629263557877</c:v>
                </c:pt>
                <c:pt idx="556">
                  <c:v>-7.6091318693319101</c:v>
                </c:pt>
                <c:pt idx="557">
                  <c:v>-7.6196008169774796</c:v>
                </c:pt>
                <c:pt idx="558">
                  <c:v>-7.6300697692923158</c:v>
                </c:pt>
                <c:pt idx="559">
                  <c:v>-7.6405387262762385</c:v>
                </c:pt>
                <c:pt idx="560">
                  <c:v>-7.6510076879290683</c:v>
                </c:pt>
                <c:pt idx="561">
                  <c:v>-7.6614766542506247</c:v>
                </c:pt>
                <c:pt idx="562">
                  <c:v>-7.6719456252407277</c:v>
                </c:pt>
                <c:pt idx="563">
                  <c:v>-7.6824146008991976</c:v>
                </c:pt>
                <c:pt idx="564">
                  <c:v>-7.6928835812258543</c:v>
                </c:pt>
                <c:pt idx="565">
                  <c:v>-7.7033525662205173</c:v>
                </c:pt>
                <c:pt idx="566">
                  <c:v>-7.7138215558830074</c:v>
                </c:pt>
                <c:pt idx="567">
                  <c:v>-7.7242905502131434</c:v>
                </c:pt>
                <c:pt idx="568">
                  <c:v>-7.7347595492107457</c:v>
                </c:pt>
                <c:pt idx="569">
                  <c:v>-7.7452285528756351</c:v>
                </c:pt>
                <c:pt idx="570">
                  <c:v>-7.7556975612076311</c:v>
                </c:pt>
                <c:pt idx="571">
                  <c:v>-7.7661665742065535</c:v>
                </c:pt>
                <c:pt idx="572">
                  <c:v>-7.7766355918722221</c:v>
                </c:pt>
                <c:pt idx="573">
                  <c:v>-7.7871046142044573</c:v>
                </c:pt>
                <c:pt idx="574">
                  <c:v>-7.7975736412030789</c:v>
                </c:pt>
                <c:pt idx="575">
                  <c:v>-7.8080426728679067</c:v>
                </c:pt>
                <c:pt idx="576">
                  <c:v>-7.818511709198761</c:v>
                </c:pt>
                <c:pt idx="577">
                  <c:v>-7.8289807501954618</c:v>
                </c:pt>
                <c:pt idx="578">
                  <c:v>-7.8394497958578295</c:v>
                </c:pt>
                <c:pt idx="579">
                  <c:v>-7.849918846185683</c:v>
                </c:pt>
                <c:pt idx="580">
                  <c:v>-7.8603879011788438</c:v>
                </c:pt>
                <c:pt idx="581">
                  <c:v>-7.8708569608371306</c:v>
                </c:pt>
                <c:pt idx="582">
                  <c:v>-7.8813260251603641</c:v>
                </c:pt>
                <c:pt idx="583">
                  <c:v>-7.8917950941483639</c:v>
                </c:pt>
                <c:pt idx="584">
                  <c:v>-7.9022641678009506</c:v>
                </c:pt>
                <c:pt idx="585">
                  <c:v>-7.9127332461179432</c:v>
                </c:pt>
                <c:pt idx="586">
                  <c:v>-7.9232023290991629</c:v>
                </c:pt>
                <c:pt idx="587">
                  <c:v>-7.9336714167444287</c:v>
                </c:pt>
                <c:pt idx="588">
                  <c:v>-7.9441405090535611</c:v>
                </c:pt>
                <c:pt idx="589">
                  <c:v>-7.9546096060263807</c:v>
                </c:pt>
                <c:pt idx="590">
                  <c:v>-7.9650787076627072</c:v>
                </c:pt>
                <c:pt idx="591">
                  <c:v>-7.9755478139623603</c:v>
                </c:pt>
                <c:pt idx="592">
                  <c:v>-7.9860169249251598</c:v>
                </c:pt>
                <c:pt idx="593">
                  <c:v>-7.9964860405509262</c:v>
                </c:pt>
                <c:pt idx="594">
                  <c:v>-8.00695516083948</c:v>
                </c:pt>
                <c:pt idx="595">
                  <c:v>-8.017424285790641</c:v>
                </c:pt>
                <c:pt idx="596">
                  <c:v>-8.027893415404229</c:v>
                </c:pt>
                <c:pt idx="597">
                  <c:v>-8.0383625496800626</c:v>
                </c:pt>
                <c:pt idx="598">
                  <c:v>-8.0488316886179643</c:v>
                </c:pt>
                <c:pt idx="599">
                  <c:v>-8.0593008322177528</c:v>
                </c:pt>
                <c:pt idx="600">
                  <c:v>-8.0697699804792489</c:v>
                </c:pt>
                <c:pt idx="601">
                  <c:v>-8.080239133402273</c:v>
                </c:pt>
                <c:pt idx="602">
                  <c:v>-8.0907082909866439</c:v>
                </c:pt>
                <c:pt idx="603">
                  <c:v>-8.1011774532321823</c:v>
                </c:pt>
                <c:pt idx="604">
                  <c:v>-8.1116466201387087</c:v>
                </c:pt>
                <c:pt idx="605">
                  <c:v>-8.122115791706042</c:v>
                </c:pt>
                <c:pt idx="606">
                  <c:v>-8.1325849679340028</c:v>
                </c:pt>
                <c:pt idx="607">
                  <c:v>-8.1430541488224115</c:v>
                </c:pt>
                <c:pt idx="608">
                  <c:v>-8.1535233343710889</c:v>
                </c:pt>
                <c:pt idx="609">
                  <c:v>-8.1639925245798537</c:v>
                </c:pt>
                <c:pt idx="610">
                  <c:v>-8.1744617194485265</c:v>
                </c:pt>
                <c:pt idx="611">
                  <c:v>-8.1849309189769279</c:v>
                </c:pt>
                <c:pt idx="612">
                  <c:v>-8.1954001231648768</c:v>
                </c:pt>
                <c:pt idx="613">
                  <c:v>-8.2058693320121936</c:v>
                </c:pt>
                <c:pt idx="614">
                  <c:v>-8.216338545518699</c:v>
                </c:pt>
                <c:pt idx="615">
                  <c:v>-8.2268077636842136</c:v>
                </c:pt>
                <c:pt idx="616">
                  <c:v>-8.237276986508558</c:v>
                </c:pt>
                <c:pt idx="617">
                  <c:v>-8.2477462139915509</c:v>
                </c:pt>
                <c:pt idx="618">
                  <c:v>-8.2582154461330131</c:v>
                </c:pt>
                <c:pt idx="619">
                  <c:v>-8.2686846829327632</c:v>
                </c:pt>
                <c:pt idx="620">
                  <c:v>-8.2791539243906218</c:v>
                </c:pt>
                <c:pt idx="621">
                  <c:v>-8.2896231705064114</c:v>
                </c:pt>
                <c:pt idx="622">
                  <c:v>-8.300092421279949</c:v>
                </c:pt>
                <c:pt idx="623">
                  <c:v>-8.3105616767110568</c:v>
                </c:pt>
                <c:pt idx="624">
                  <c:v>-8.3210309367995539</c:v>
                </c:pt>
                <c:pt idx="625">
                  <c:v>-8.3315002015452606</c:v>
                </c:pt>
                <c:pt idx="626">
                  <c:v>-8.3419694709479977</c:v>
                </c:pt>
                <c:pt idx="627">
                  <c:v>-8.3524387450075857</c:v>
                </c:pt>
                <c:pt idx="628">
                  <c:v>-8.3629080237238433</c:v>
                </c:pt>
                <c:pt idx="629">
                  <c:v>-8.3733773070965913</c:v>
                </c:pt>
                <c:pt idx="630">
                  <c:v>-8.3838465951256502</c:v>
                </c:pt>
                <c:pt idx="631">
                  <c:v>-8.3943158878108388</c:v>
                </c:pt>
                <c:pt idx="632">
                  <c:v>-8.4047851851519795</c:v>
                </c:pt>
                <c:pt idx="633">
                  <c:v>-8.415254487148891</c:v>
                </c:pt>
                <c:pt idx="634">
                  <c:v>-8.425723793801394</c:v>
                </c:pt>
                <c:pt idx="635">
                  <c:v>-8.4361931051093073</c:v>
                </c:pt>
                <c:pt idx="636">
                  <c:v>-8.4466624210724532</c:v>
                </c:pt>
                <c:pt idx="637">
                  <c:v>-8.4571317416906506</c:v>
                </c:pt>
                <c:pt idx="638">
                  <c:v>-8.4676010669637201</c:v>
                </c:pt>
                <c:pt idx="639">
                  <c:v>-8.4780703968914803</c:v>
                </c:pt>
                <c:pt idx="640">
                  <c:v>-8.4885397314737538</c:v>
                </c:pt>
                <c:pt idx="641">
                  <c:v>-8.4990090707103594</c:v>
                </c:pt>
                <c:pt idx="642">
                  <c:v>-8.5094784146011175</c:v>
                </c:pt>
                <c:pt idx="643">
                  <c:v>-8.5199477631458489</c:v>
                </c:pt>
                <c:pt idx="644">
                  <c:v>-8.5304171163443723</c:v>
                </c:pt>
                <c:pt idx="645">
                  <c:v>-8.54088647419651</c:v>
                </c:pt>
                <c:pt idx="646">
                  <c:v>-8.551355836702081</c:v>
                </c:pt>
                <c:pt idx="647">
                  <c:v>-8.5618252038609057</c:v>
                </c:pt>
                <c:pt idx="648">
                  <c:v>-8.5722945756728031</c:v>
                </c:pt>
                <c:pt idx="649">
                  <c:v>-8.5827639521375954</c:v>
                </c:pt>
                <c:pt idx="650">
                  <c:v>-8.5932333332551014</c:v>
                </c:pt>
                <c:pt idx="651">
                  <c:v>-8.6037027190251418</c:v>
                </c:pt>
                <c:pt idx="652">
                  <c:v>-8.6141721094475372</c:v>
                </c:pt>
                <c:pt idx="653">
                  <c:v>-8.6246415045221081</c:v>
                </c:pt>
                <c:pt idx="654">
                  <c:v>-8.6351109042486733</c:v>
                </c:pt>
                <c:pt idx="655">
                  <c:v>-8.6455803086270535</c:v>
                </c:pt>
                <c:pt idx="656">
                  <c:v>-8.6560497176570692</c:v>
                </c:pt>
                <c:pt idx="657">
                  <c:v>-8.666519131338541</c:v>
                </c:pt>
                <c:pt idx="658">
                  <c:v>-8.6769885496712895</c:v>
                </c:pt>
                <c:pt idx="659">
                  <c:v>-8.6874579726551335</c:v>
                </c:pt>
                <c:pt idx="660">
                  <c:v>-8.6979274002898936</c:v>
                </c:pt>
                <c:pt idx="661">
                  <c:v>-8.7083968325753904</c:v>
                </c:pt>
                <c:pt idx="662">
                  <c:v>-8.7188662695114445</c:v>
                </c:pt>
                <c:pt idx="663">
                  <c:v>-8.7293357110978764</c:v>
                </c:pt>
                <c:pt idx="664">
                  <c:v>-8.739805157334505</c:v>
                </c:pt>
                <c:pt idx="665">
                  <c:v>-8.7502746082211509</c:v>
                </c:pt>
                <c:pt idx="666">
                  <c:v>-8.7607440637576346</c:v>
                </c:pt>
                <c:pt idx="667">
                  <c:v>-8.7712135239437767</c:v>
                </c:pt>
                <c:pt idx="668">
                  <c:v>-8.7816829887793979</c:v>
                </c:pt>
                <c:pt idx="669">
                  <c:v>-8.7921524582643169</c:v>
                </c:pt>
                <c:pt idx="670">
                  <c:v>-8.8026219323983561</c:v>
                </c:pt>
                <c:pt idx="671">
                  <c:v>-8.8130914111813343</c:v>
                </c:pt>
                <c:pt idx="672">
                  <c:v>-8.8235608946130721</c:v>
                </c:pt>
                <c:pt idx="673">
                  <c:v>-8.8340303826933884</c:v>
                </c:pt>
                <c:pt idx="674">
                  <c:v>-8.8444998754221054</c:v>
                </c:pt>
                <c:pt idx="675">
                  <c:v>-8.8549693727990419</c:v>
                </c:pt>
                <c:pt idx="676">
                  <c:v>-8.8654388748240205</c:v>
                </c:pt>
                <c:pt idx="677">
                  <c:v>-8.8759083814968598</c:v>
                </c:pt>
                <c:pt idx="678">
                  <c:v>-8.8863778928173804</c:v>
                </c:pt>
                <c:pt idx="679">
                  <c:v>-8.8968474087854013</c:v>
                </c:pt>
                <c:pt idx="680">
                  <c:v>-8.9073169294007446</c:v>
                </c:pt>
                <c:pt idx="681">
                  <c:v>-8.9177864546632293</c:v>
                </c:pt>
                <c:pt idx="682">
                  <c:v>-8.9282559845726777</c:v>
                </c:pt>
                <c:pt idx="683">
                  <c:v>-8.9387255191289086</c:v>
                </c:pt>
                <c:pt idx="684">
                  <c:v>-8.9491950583317426</c:v>
                </c:pt>
                <c:pt idx="685">
                  <c:v>-8.9596646021809985</c:v>
                </c:pt>
                <c:pt idx="686">
                  <c:v>-8.9701341506764987</c:v>
                </c:pt>
                <c:pt idx="687">
                  <c:v>-8.9806037038180619</c:v>
                </c:pt>
                <c:pt idx="688">
                  <c:v>-8.9910732616055107</c:v>
                </c:pt>
                <c:pt idx="689">
                  <c:v>-9.0015428240386637</c:v>
                </c:pt>
                <c:pt idx="690">
                  <c:v>-9.0120123911173415</c:v>
                </c:pt>
                <c:pt idx="691">
                  <c:v>-9.0224819628413648</c:v>
                </c:pt>
                <c:pt idx="692">
                  <c:v>-9.0329515392105542</c:v>
                </c:pt>
                <c:pt idx="693">
                  <c:v>-9.0434211202247283</c:v>
                </c:pt>
                <c:pt idx="694">
                  <c:v>-9.0538907058837079</c:v>
                </c:pt>
                <c:pt idx="695">
                  <c:v>-9.0643602961873153</c:v>
                </c:pt>
                <c:pt idx="696">
                  <c:v>-9.0748298911353693</c:v>
                </c:pt>
                <c:pt idx="697">
                  <c:v>-9.0852994907276905</c:v>
                </c:pt>
                <c:pt idx="698">
                  <c:v>-9.0957690949640995</c:v>
                </c:pt>
                <c:pt idx="699">
                  <c:v>-9.106238703844415</c:v>
                </c:pt>
                <c:pt idx="700">
                  <c:v>-9.1167083173684595</c:v>
                </c:pt>
                <c:pt idx="701">
                  <c:v>-9.1271779355360536</c:v>
                </c:pt>
                <c:pt idx="702">
                  <c:v>-9.137647558347016</c:v>
                </c:pt>
                <c:pt idx="703">
                  <c:v>-9.1481171858011674</c:v>
                </c:pt>
                <c:pt idx="704">
                  <c:v>-9.1585868178983283</c:v>
                </c:pt>
                <c:pt idx="705">
                  <c:v>-9.1690564546383193</c:v>
                </c:pt>
                <c:pt idx="706">
                  <c:v>-9.179526096020961</c:v>
                </c:pt>
                <c:pt idx="707">
                  <c:v>-9.1899957420460741</c:v>
                </c:pt>
                <c:pt idx="708">
                  <c:v>-9.2004653927134772</c:v>
                </c:pt>
                <c:pt idx="709">
                  <c:v>-9.2109350480229928</c:v>
                </c:pt>
                <c:pt idx="710">
                  <c:v>-9.2214047079744397</c:v>
                </c:pt>
                <c:pt idx="711">
                  <c:v>-9.2318743725676384</c:v>
                </c:pt>
                <c:pt idx="712">
                  <c:v>-9.2423440418024096</c:v>
                </c:pt>
                <c:pt idx="713">
                  <c:v>-9.2528137156785739</c:v>
                </c:pt>
                <c:pt idx="714">
                  <c:v>-9.2632833941959518</c:v>
                </c:pt>
                <c:pt idx="715">
                  <c:v>-9.2737530773543639</c:v>
                </c:pt>
                <c:pt idx="716">
                  <c:v>-9.2842227651536309</c:v>
                </c:pt>
                <c:pt idx="717">
                  <c:v>-9.2946924575935714</c:v>
                </c:pt>
                <c:pt idx="718">
                  <c:v>-9.305162154674008</c:v>
                </c:pt>
                <c:pt idx="719">
                  <c:v>-9.3156318563947593</c:v>
                </c:pt>
                <c:pt idx="720">
                  <c:v>-9.3261015627556461</c:v>
                </c:pt>
                <c:pt idx="721">
                  <c:v>-9.3365712737564888</c:v>
                </c:pt>
                <c:pt idx="722">
                  <c:v>-9.347040989397108</c:v>
                </c:pt>
                <c:pt idx="723">
                  <c:v>-9.3575107096773245</c:v>
                </c:pt>
                <c:pt idx="724">
                  <c:v>-9.3679804345969586</c:v>
                </c:pt>
                <c:pt idx="725">
                  <c:v>-9.3784501641558311</c:v>
                </c:pt>
                <c:pt idx="726">
                  <c:v>-9.3889198983537625</c:v>
                </c:pt>
                <c:pt idx="727">
                  <c:v>-9.3993896371905716</c:v>
                </c:pt>
                <c:pt idx="728">
                  <c:v>-9.4098593806660809</c:v>
                </c:pt>
                <c:pt idx="729">
                  <c:v>-9.420329128780109</c:v>
                </c:pt>
                <c:pt idx="730">
                  <c:v>-9.4307988815324784</c:v>
                </c:pt>
                <c:pt idx="731">
                  <c:v>-9.4412686389230078</c:v>
                </c:pt>
                <c:pt idx="732">
                  <c:v>-9.451738400951518</c:v>
                </c:pt>
                <c:pt idx="733">
                  <c:v>-9.4622081676178293</c:v>
                </c:pt>
                <c:pt idx="734">
                  <c:v>-9.4726779389217626</c:v>
                </c:pt>
                <c:pt idx="735">
                  <c:v>-9.4831477148631382</c:v>
                </c:pt>
                <c:pt idx="736">
                  <c:v>-9.4936174954417769</c:v>
                </c:pt>
                <c:pt idx="737">
                  <c:v>-9.5040872806574974</c:v>
                </c:pt>
                <c:pt idx="738">
                  <c:v>-9.5145570705101221</c:v>
                </c:pt>
                <c:pt idx="739">
                  <c:v>-9.5250268649994716</c:v>
                </c:pt>
                <c:pt idx="740">
                  <c:v>-9.5354966641253647</c:v>
                </c:pt>
                <c:pt idx="741">
                  <c:v>-9.5459664678876237</c:v>
                </c:pt>
                <c:pt idx="742">
                  <c:v>-9.5564362762860675</c:v>
                </c:pt>
                <c:pt idx="743">
                  <c:v>-9.5669060893205184</c:v>
                </c:pt>
                <c:pt idx="744">
                  <c:v>-9.5773759069907953</c:v>
                </c:pt>
                <c:pt idx="745">
                  <c:v>-9.5878457292967187</c:v>
                </c:pt>
                <c:pt idx="746">
                  <c:v>-9.5983155562381093</c:v>
                </c:pt>
                <c:pt idx="747">
                  <c:v>-9.6087853878147875</c:v>
                </c:pt>
                <c:pt idx="748">
                  <c:v>-9.6192552240265741</c:v>
                </c:pt>
                <c:pt idx="749">
                  <c:v>-9.6297250648732895</c:v>
                </c:pt>
                <c:pt idx="750">
                  <c:v>-9.6401949103547544</c:v>
                </c:pt>
                <c:pt idx="751">
                  <c:v>-9.6506647604707894</c:v>
                </c:pt>
                <c:pt idx="752">
                  <c:v>-9.661134615221215</c:v>
                </c:pt>
                <c:pt idx="753">
                  <c:v>-9.6716044746058518</c:v>
                </c:pt>
                <c:pt idx="754">
                  <c:v>-9.6820743386245187</c:v>
                </c:pt>
                <c:pt idx="755">
                  <c:v>-9.692544207277038</c:v>
                </c:pt>
                <c:pt idx="756">
                  <c:v>-9.7030140805632303</c:v>
                </c:pt>
                <c:pt idx="757">
                  <c:v>-9.7134839584829145</c:v>
                </c:pt>
                <c:pt idx="758">
                  <c:v>-9.7239538410359128</c:v>
                </c:pt>
                <c:pt idx="759">
                  <c:v>-9.734423728222044</c:v>
                </c:pt>
                <c:pt idx="760">
                  <c:v>-9.7448936200411307</c:v>
                </c:pt>
                <c:pt idx="761">
                  <c:v>-9.7553635164929915</c:v>
                </c:pt>
                <c:pt idx="762">
                  <c:v>-9.7658334175774488</c:v>
                </c:pt>
                <c:pt idx="763">
                  <c:v>-9.7763033232943215</c:v>
                </c:pt>
                <c:pt idx="764">
                  <c:v>-9.7867732336434301</c:v>
                </c:pt>
                <c:pt idx="765">
                  <c:v>-9.797243148624597</c:v>
                </c:pt>
                <c:pt idx="766">
                  <c:v>-9.807713068237641</c:v>
                </c:pt>
                <c:pt idx="767">
                  <c:v>-9.8181829924823827</c:v>
                </c:pt>
                <c:pt idx="768">
                  <c:v>-9.8286529213586444</c:v>
                </c:pt>
                <c:pt idx="769">
                  <c:v>-9.839122854866245</c:v>
                </c:pt>
                <c:pt idx="770">
                  <c:v>-9.8495927930050051</c:v>
                </c:pt>
                <c:pt idx="771">
                  <c:v>-9.8600627357747452</c:v>
                </c:pt>
                <c:pt idx="772">
                  <c:v>-9.870532683175286</c:v>
                </c:pt>
                <c:pt idx="773">
                  <c:v>-9.8810026352064479</c:v>
                </c:pt>
                <c:pt idx="774">
                  <c:v>-9.8914725918680535</c:v>
                </c:pt>
                <c:pt idx="775">
                  <c:v>-9.9019425531599214</c:v>
                </c:pt>
                <c:pt idx="776">
                  <c:v>-9.9124125190818724</c:v>
                </c:pt>
                <c:pt idx="777">
                  <c:v>-9.9228824896337269</c:v>
                </c:pt>
                <c:pt idx="778">
                  <c:v>-9.9333524648153055</c:v>
                </c:pt>
                <c:pt idx="779">
                  <c:v>-9.9438224446264289</c:v>
                </c:pt>
                <c:pt idx="780">
                  <c:v>-9.9542924290669177</c:v>
                </c:pt>
                <c:pt idx="781">
                  <c:v>-9.9647624181365924</c:v>
                </c:pt>
                <c:pt idx="782">
                  <c:v>-9.9752324118352735</c:v>
                </c:pt>
                <c:pt idx="783">
                  <c:v>-9.9857024101627818</c:v>
                </c:pt>
                <c:pt idx="784">
                  <c:v>-9.9961724131189378</c:v>
                </c:pt>
                <c:pt idx="785">
                  <c:v>-10.006642420703562</c:v>
                </c:pt>
                <c:pt idx="786">
                  <c:v>-10.017112432916475</c:v>
                </c:pt>
                <c:pt idx="787">
                  <c:v>-10.027582449757498</c:v>
                </c:pt>
                <c:pt idx="788">
                  <c:v>-10.03805247122645</c:v>
                </c:pt>
                <c:pt idx="789">
                  <c:v>-10.048522497323154</c:v>
                </c:pt>
                <c:pt idx="790">
                  <c:v>-10.058992528047428</c:v>
                </c:pt>
                <c:pt idx="791">
                  <c:v>-10.069462563399094</c:v>
                </c:pt>
                <c:pt idx="792">
                  <c:v>-10.079932603377975</c:v>
                </c:pt>
                <c:pt idx="793">
                  <c:v>-10.090402647983888</c:v>
                </c:pt>
                <c:pt idx="794">
                  <c:v>-10.100872697216655</c:v>
                </c:pt>
                <c:pt idx="795">
                  <c:v>-10.111342751076096</c:v>
                </c:pt>
                <c:pt idx="796">
                  <c:v>-10.121812809562032</c:v>
                </c:pt>
                <c:pt idx="797">
                  <c:v>-10.132282872674283</c:v>
                </c:pt>
                <c:pt idx="798">
                  <c:v>-10.142752940412672</c:v>
                </c:pt>
                <c:pt idx="799">
                  <c:v>-10.153223012777017</c:v>
                </c:pt>
                <c:pt idx="800">
                  <c:v>-10.16369308976714</c:v>
                </c:pt>
                <c:pt idx="801">
                  <c:v>-10.17416317138286</c:v>
                </c:pt>
                <c:pt idx="802">
                  <c:v>-10.184633257624</c:v>
                </c:pt>
                <c:pt idx="803">
                  <c:v>-10.195103348490379</c:v>
                </c:pt>
                <c:pt idx="804">
                  <c:v>-10.205573443981818</c:v>
                </c:pt>
                <c:pt idx="805">
                  <c:v>-10.216043544098138</c:v>
                </c:pt>
                <c:pt idx="806">
                  <c:v>-10.226513648839159</c:v>
                </c:pt>
                <c:pt idx="807">
                  <c:v>-10.236983758204703</c:v>
                </c:pt>
                <c:pt idx="808">
                  <c:v>-10.247453872194589</c:v>
                </c:pt>
                <c:pt idx="809">
                  <c:v>-10.257923990808639</c:v>
                </c:pt>
                <c:pt idx="810">
                  <c:v>-10.268394114046671</c:v>
                </c:pt>
                <c:pt idx="811">
                  <c:v>-10.27886424190851</c:v>
                </c:pt>
                <c:pt idx="812">
                  <c:v>-10.289334374393974</c:v>
                </c:pt>
                <c:pt idx="813">
                  <c:v>-10.299804511502883</c:v>
                </c:pt>
                <c:pt idx="814">
                  <c:v>-10.310274653235059</c:v>
                </c:pt>
                <c:pt idx="815">
                  <c:v>-10.320744799590322</c:v>
                </c:pt>
                <c:pt idx="816">
                  <c:v>-10.331214950568494</c:v>
                </c:pt>
                <c:pt idx="817">
                  <c:v>-10.341685106169395</c:v>
                </c:pt>
                <c:pt idx="818">
                  <c:v>-10.352155266392845</c:v>
                </c:pt>
                <c:pt idx="819">
                  <c:v>-10.362625431238666</c:v>
                </c:pt>
                <c:pt idx="820">
                  <c:v>-10.373095600706677</c:v>
                </c:pt>
                <c:pt idx="821">
                  <c:v>-10.383565774796699</c:v>
                </c:pt>
                <c:pt idx="822">
                  <c:v>-10.394035953508553</c:v>
                </c:pt>
                <c:pt idx="823">
                  <c:v>-10.404506136842061</c:v>
                </c:pt>
                <c:pt idx="824">
                  <c:v>-10.414976324797042</c:v>
                </c:pt>
                <c:pt idx="825">
                  <c:v>-10.425446517373317</c:v>
                </c:pt>
                <c:pt idx="826">
                  <c:v>-10.435916714570707</c:v>
                </c:pt>
                <c:pt idx="827">
                  <c:v>-10.446386916389033</c:v>
                </c:pt>
                <c:pt idx="828">
                  <c:v>-10.456857122828115</c:v>
                </c:pt>
                <c:pt idx="829">
                  <c:v>-10.467327333887775</c:v>
                </c:pt>
                <c:pt idx="830">
                  <c:v>-10.477797549567834</c:v>
                </c:pt>
                <c:pt idx="831">
                  <c:v>-10.488267769868109</c:v>
                </c:pt>
                <c:pt idx="832">
                  <c:v>-10.498737994788424</c:v>
                </c:pt>
                <c:pt idx="833">
                  <c:v>-10.509208224328599</c:v>
                </c:pt>
                <c:pt idx="834">
                  <c:v>-10.519678458488455</c:v>
                </c:pt>
                <c:pt idx="835">
                  <c:v>-10.530148697267812</c:v>
                </c:pt>
                <c:pt idx="836">
                  <c:v>-10.540618940666493</c:v>
                </c:pt>
                <c:pt idx="837">
                  <c:v>-10.551089188684315</c:v>
                </c:pt>
                <c:pt idx="838">
                  <c:v>-10.561559441321101</c:v>
                </c:pt>
                <c:pt idx="839">
                  <c:v>-10.572029698576673</c:v>
                </c:pt>
                <c:pt idx="840">
                  <c:v>-10.58249996045085</c:v>
                </c:pt>
                <c:pt idx="841">
                  <c:v>-10.592970226943452</c:v>
                </c:pt>
                <c:pt idx="842">
                  <c:v>-10.603440498054301</c:v>
                </c:pt>
                <c:pt idx="843">
                  <c:v>-10.613910773783218</c:v>
                </c:pt>
                <c:pt idx="844">
                  <c:v>-10.624381054130023</c:v>
                </c:pt>
                <c:pt idx="845">
                  <c:v>-10.634851339094537</c:v>
                </c:pt>
                <c:pt idx="846">
                  <c:v>-10.64532162867658</c:v>
                </c:pt>
                <c:pt idx="847">
                  <c:v>-10.655791922875974</c:v>
                </c:pt>
                <c:pt idx="848">
                  <c:v>-10.66626222169254</c:v>
                </c:pt>
                <c:pt idx="849">
                  <c:v>-10.676732525126097</c:v>
                </c:pt>
                <c:pt idx="850">
                  <c:v>-10.687202833176467</c:v>
                </c:pt>
                <c:pt idx="851">
                  <c:v>-10.697673145843471</c:v>
                </c:pt>
                <c:pt idx="852">
                  <c:v>-10.708143463126929</c:v>
                </c:pt>
                <c:pt idx="853">
                  <c:v>-10.718613785026662</c:v>
                </c:pt>
                <c:pt idx="854">
                  <c:v>-10.729084111542491</c:v>
                </c:pt>
                <c:pt idx="855">
                  <c:v>-10.739554442674237</c:v>
                </c:pt>
                <c:pt idx="856">
                  <c:v>-10.75002477842172</c:v>
                </c:pt>
                <c:pt idx="857">
                  <c:v>-10.760495118784762</c:v>
                </c:pt>
                <c:pt idx="858">
                  <c:v>-10.770965463763183</c:v>
                </c:pt>
                <c:pt idx="859">
                  <c:v>-10.781435813356804</c:v>
                </c:pt>
                <c:pt idx="860">
                  <c:v>-10.791906167565445</c:v>
                </c:pt>
                <c:pt idx="861">
                  <c:v>-10.802376526388928</c:v>
                </c:pt>
                <c:pt idx="862">
                  <c:v>-10.812846889827073</c:v>
                </c:pt>
                <c:pt idx="863">
                  <c:v>-10.823317257879701</c:v>
                </c:pt>
                <c:pt idx="864">
                  <c:v>-10.833787630546635</c:v>
                </c:pt>
                <c:pt idx="865">
                  <c:v>-10.844258007827692</c:v>
                </c:pt>
                <c:pt idx="866">
                  <c:v>-10.854728389722695</c:v>
                </c:pt>
                <c:pt idx="867">
                  <c:v>-10.865198776231464</c:v>
                </c:pt>
                <c:pt idx="868">
                  <c:v>-10.875669167353822</c:v>
                </c:pt>
                <c:pt idx="869">
                  <c:v>-10.886139563089587</c:v>
                </c:pt>
                <c:pt idx="870">
                  <c:v>-10.896609963438582</c:v>
                </c:pt>
                <c:pt idx="871">
                  <c:v>-10.907080368400626</c:v>
                </c:pt>
                <c:pt idx="872">
                  <c:v>-10.91755077797554</c:v>
                </c:pt>
                <c:pt idx="873">
                  <c:v>-10.928021192163145</c:v>
                </c:pt>
                <c:pt idx="874">
                  <c:v>-10.938491610963263</c:v>
                </c:pt>
                <c:pt idx="875">
                  <c:v>-10.948962034375715</c:v>
                </c:pt>
                <c:pt idx="876">
                  <c:v>-10.95943246240032</c:v>
                </c:pt>
                <c:pt idx="877">
                  <c:v>-10.969902895036901</c:v>
                </c:pt>
                <c:pt idx="878">
                  <c:v>-10.980373332285277</c:v>
                </c:pt>
                <c:pt idx="879">
                  <c:v>-10.990843774145269</c:v>
                </c:pt>
                <c:pt idx="880">
                  <c:v>-11.001314220616697</c:v>
                </c:pt>
                <c:pt idx="881">
                  <c:v>-11.011784671699385</c:v>
                </c:pt>
                <c:pt idx="882">
                  <c:v>-11.022255127393151</c:v>
                </c:pt>
                <c:pt idx="883">
                  <c:v>-11.032725587697819</c:v>
                </c:pt>
                <c:pt idx="884">
                  <c:v>-11.043196052613206</c:v>
                </c:pt>
                <c:pt idx="885">
                  <c:v>-11.053666522139135</c:v>
                </c:pt>
                <c:pt idx="886">
                  <c:v>-11.064136996275428</c:v>
                </c:pt>
                <c:pt idx="887">
                  <c:v>-11.074607475021903</c:v>
                </c:pt>
                <c:pt idx="888">
                  <c:v>-11.085077958378383</c:v>
                </c:pt>
                <c:pt idx="889">
                  <c:v>-11.095548446344688</c:v>
                </c:pt>
                <c:pt idx="890">
                  <c:v>-11.10601893892064</c:v>
                </c:pt>
                <c:pt idx="891">
                  <c:v>-11.116489436106058</c:v>
                </c:pt>
                <c:pt idx="892">
                  <c:v>-11.126959937900764</c:v>
                </c:pt>
                <c:pt idx="893">
                  <c:v>-11.137430444304579</c:v>
                </c:pt>
                <c:pt idx="894">
                  <c:v>-11.147900955317324</c:v>
                </c:pt>
                <c:pt idx="895">
                  <c:v>-11.158371470938819</c:v>
                </c:pt>
                <c:pt idx="896">
                  <c:v>-11.168841991168886</c:v>
                </c:pt>
                <c:pt idx="897">
                  <c:v>-11.179312516007345</c:v>
                </c:pt>
                <c:pt idx="898">
                  <c:v>-11.189783045454018</c:v>
                </c:pt>
                <c:pt idx="899">
                  <c:v>-11.200253579508724</c:v>
                </c:pt>
                <c:pt idx="900">
                  <c:v>-11.210724118171285</c:v>
                </c:pt>
                <c:pt idx="901">
                  <c:v>-11.221194661441523</c:v>
                </c:pt>
                <c:pt idx="902">
                  <c:v>-11.231665209319258</c:v>
                </c:pt>
                <c:pt idx="903">
                  <c:v>-11.242135761804311</c:v>
                </c:pt>
                <c:pt idx="904">
                  <c:v>-11.252606318896504</c:v>
                </c:pt>
                <c:pt idx="905">
                  <c:v>-11.263076880595655</c:v>
                </c:pt>
                <c:pt idx="906">
                  <c:v>-11.273547446901587</c:v>
                </c:pt>
                <c:pt idx="907">
                  <c:v>-11.284018017814121</c:v>
                </c:pt>
                <c:pt idx="908">
                  <c:v>-11.294488593333078</c:v>
                </c:pt>
                <c:pt idx="909">
                  <c:v>-11.304959173458279</c:v>
                </c:pt>
                <c:pt idx="910">
                  <c:v>-11.315429758189543</c:v>
                </c:pt>
                <c:pt idx="911">
                  <c:v>-11.325900347526693</c:v>
                </c:pt>
                <c:pt idx="912">
                  <c:v>-11.33637094146955</c:v>
                </c:pt>
                <c:pt idx="913">
                  <c:v>-11.346841540017934</c:v>
                </c:pt>
                <c:pt idx="914">
                  <c:v>-11.357312143171667</c:v>
                </c:pt>
                <c:pt idx="915">
                  <c:v>-11.367782750930568</c:v>
                </c:pt>
                <c:pt idx="916">
                  <c:v>-11.378253363294458</c:v>
                </c:pt>
                <c:pt idx="917">
                  <c:v>-11.388723980263162</c:v>
                </c:pt>
                <c:pt idx="918">
                  <c:v>-11.399194601836497</c:v>
                </c:pt>
                <c:pt idx="919">
                  <c:v>-11.409665228014285</c:v>
                </c:pt>
                <c:pt idx="920">
                  <c:v>-11.420135858796348</c:v>
                </c:pt>
                <c:pt idx="921">
                  <c:v>-11.430606494182506</c:v>
                </c:pt>
                <c:pt idx="922">
                  <c:v>-11.441077134172579</c:v>
                </c:pt>
                <c:pt idx="923">
                  <c:v>-11.45154777876639</c:v>
                </c:pt>
                <c:pt idx="924">
                  <c:v>-11.462018427963757</c:v>
                </c:pt>
                <c:pt idx="925">
                  <c:v>-11.472489081764504</c:v>
                </c:pt>
                <c:pt idx="926">
                  <c:v>-11.482959740168452</c:v>
                </c:pt>
                <c:pt idx="927">
                  <c:v>-11.49343040317542</c:v>
                </c:pt>
                <c:pt idx="928">
                  <c:v>-11.503901070785231</c:v>
                </c:pt>
                <c:pt idx="929">
                  <c:v>-11.514371742997705</c:v>
                </c:pt>
                <c:pt idx="930">
                  <c:v>-11.524842419812662</c:v>
                </c:pt>
                <c:pt idx="931">
                  <c:v>-11.535313101229924</c:v>
                </c:pt>
                <c:pt idx="932">
                  <c:v>-11.545783787249313</c:v>
                </c:pt>
                <c:pt idx="933">
                  <c:v>-11.556254477870649</c:v>
                </c:pt>
                <c:pt idx="934">
                  <c:v>-11.566725173093753</c:v>
                </c:pt>
                <c:pt idx="935">
                  <c:v>-11.577195872918445</c:v>
                </c:pt>
                <c:pt idx="936">
                  <c:v>-11.587666577344548</c:v>
                </c:pt>
                <c:pt idx="937">
                  <c:v>-11.59813728637188</c:v>
                </c:pt>
                <c:pt idx="938">
                  <c:v>-11.608608000000265</c:v>
                </c:pt>
                <c:pt idx="939">
                  <c:v>-11.619078718229524</c:v>
                </c:pt>
                <c:pt idx="940">
                  <c:v>-11.629549441059476</c:v>
                </c:pt>
                <c:pt idx="941">
                  <c:v>-11.640020168489944</c:v>
                </c:pt>
                <c:pt idx="942">
                  <c:v>-11.650490900520747</c:v>
                </c:pt>
                <c:pt idx="943">
                  <c:v>-11.66096163715171</c:v>
                </c:pt>
                <c:pt idx="944">
                  <c:v>-11.671432378382649</c:v>
                </c:pt>
                <c:pt idx="945">
                  <c:v>-11.681903124213388</c:v>
                </c:pt>
                <c:pt idx="946">
                  <c:v>-11.692373874643748</c:v>
                </c:pt>
                <c:pt idx="947">
                  <c:v>-11.702844629673548</c:v>
                </c:pt>
                <c:pt idx="948">
                  <c:v>-11.713315389302611</c:v>
                </c:pt>
                <c:pt idx="949">
                  <c:v>-11.723786153530758</c:v>
                </c:pt>
                <c:pt idx="950">
                  <c:v>-11.73425692235781</c:v>
                </c:pt>
                <c:pt idx="951">
                  <c:v>-11.744727695783586</c:v>
                </c:pt>
                <c:pt idx="952">
                  <c:v>-11.75519847380791</c:v>
                </c:pt>
                <c:pt idx="953">
                  <c:v>-11.765669256430602</c:v>
                </c:pt>
                <c:pt idx="954">
                  <c:v>-11.776140043651482</c:v>
                </c:pt>
                <c:pt idx="955">
                  <c:v>-11.786610835470373</c:v>
                </c:pt>
                <c:pt idx="956">
                  <c:v>-11.797081631887094</c:v>
                </c:pt>
                <c:pt idx="957">
                  <c:v>-11.807552432901467</c:v>
                </c:pt>
                <c:pt idx="958">
                  <c:v>-11.818023238513314</c:v>
                </c:pt>
                <c:pt idx="959">
                  <c:v>-11.828494048722455</c:v>
                </c:pt>
                <c:pt idx="960">
                  <c:v>-11.838964863528711</c:v>
                </c:pt>
                <c:pt idx="961">
                  <c:v>-11.849435682931903</c:v>
                </c:pt>
                <c:pt idx="962">
                  <c:v>-11.859906506931853</c:v>
                </c:pt>
                <c:pt idx="963">
                  <c:v>-11.870377335528381</c:v>
                </c:pt>
                <c:pt idx="964">
                  <c:v>-11.880848168721309</c:v>
                </c:pt>
                <c:pt idx="965">
                  <c:v>-11.891319006510459</c:v>
                </c:pt>
                <c:pt idx="966">
                  <c:v>-11.90178984889565</c:v>
                </c:pt>
                <c:pt idx="967">
                  <c:v>-11.912260695876704</c:v>
                </c:pt>
                <c:pt idx="968">
                  <c:v>-11.922731547453441</c:v>
                </c:pt>
                <c:pt idx="969">
                  <c:v>-11.933202403625685</c:v>
                </c:pt>
                <c:pt idx="970">
                  <c:v>-11.943673264393254</c:v>
                </c:pt>
                <c:pt idx="971">
                  <c:v>-11.954144129755971</c:v>
                </c:pt>
                <c:pt idx="972">
                  <c:v>-11.964614999713657</c:v>
                </c:pt>
                <c:pt idx="973">
                  <c:v>-11.975085874266131</c:v>
                </c:pt>
                <c:pt idx="974">
                  <c:v>-11.985556753413217</c:v>
                </c:pt>
                <c:pt idx="975">
                  <c:v>-11.996027637154736</c:v>
                </c:pt>
                <c:pt idx="976">
                  <c:v>-12.006498525490507</c:v>
                </c:pt>
                <c:pt idx="977">
                  <c:v>-12.016969418420352</c:v>
                </c:pt>
                <c:pt idx="978">
                  <c:v>-12.027440315944093</c:v>
                </c:pt>
                <c:pt idx="979">
                  <c:v>-12.03791121806155</c:v>
                </c:pt>
                <c:pt idx="980">
                  <c:v>-12.048382124772544</c:v>
                </c:pt>
                <c:pt idx="981">
                  <c:v>-12.058853036076899</c:v>
                </c:pt>
                <c:pt idx="982">
                  <c:v>-12.069323951974432</c:v>
                </c:pt>
                <c:pt idx="983">
                  <c:v>-12.079794872464968</c:v>
                </c:pt>
                <c:pt idx="984">
                  <c:v>-12.090265797548325</c:v>
                </c:pt>
                <c:pt idx="985">
                  <c:v>-12.100736727224325</c:v>
                </c:pt>
                <c:pt idx="986">
                  <c:v>-12.11120766149279</c:v>
                </c:pt>
                <c:pt idx="987">
                  <c:v>-12.12167860035354</c:v>
                </c:pt>
                <c:pt idx="988">
                  <c:v>-12.132149543806397</c:v>
                </c:pt>
                <c:pt idx="989">
                  <c:v>-12.142620491851183</c:v>
                </c:pt>
                <c:pt idx="990">
                  <c:v>-12.153091444487718</c:v>
                </c:pt>
                <c:pt idx="991">
                  <c:v>-12.163562401715822</c:v>
                </c:pt>
                <c:pt idx="992">
                  <c:v>-12.174033363535319</c:v>
                </c:pt>
                <c:pt idx="993">
                  <c:v>-12.184504329946028</c:v>
                </c:pt>
                <c:pt idx="994">
                  <c:v>-12.194975300947771</c:v>
                </c:pt>
                <c:pt idx="995">
                  <c:v>-12.20544627654037</c:v>
                </c:pt>
                <c:pt idx="996">
                  <c:v>-12.215917256723644</c:v>
                </c:pt>
                <c:pt idx="997">
                  <c:v>-12.226388241497416</c:v>
                </c:pt>
                <c:pt idx="998">
                  <c:v>-12.236859230861507</c:v>
                </c:pt>
                <c:pt idx="999">
                  <c:v>-12.247330224815737</c:v>
                </c:pt>
                <c:pt idx="1000">
                  <c:v>-12.257801223359928</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66.474311534521419</c:v>
                </c:pt>
                <c:pt idx="1">
                  <c:v>66.669616184270822</c:v>
                </c:pt>
                <c:pt idx="2">
                  <c:v>66.865211454135476</c:v>
                </c:pt>
                <c:pt idx="3">
                  <c:v>67.061471174663112</c:v>
                </c:pt>
                <c:pt idx="4">
                  <c:v>67.258463224672298</c:v>
                </c:pt>
                <c:pt idx="5">
                  <c:v>67.456122663373449</c:v>
                </c:pt>
                <c:pt idx="6">
                  <c:v>67.654425010875897</c:v>
                </c:pt>
                <c:pt idx="7">
                  <c:v>67.853366025850249</c:v>
                </c:pt>
                <c:pt idx="8">
                  <c:v>68.052941464554351</c:v>
                </c:pt>
                <c:pt idx="9">
                  <c:v>68.253147080971729</c:v>
                </c:pt>
                <c:pt idx="10">
                  <c:v>68.45397862694864</c:v>
                </c:pt>
                <c:pt idx="11">
                  <c:v>68.655431852329642</c:v>
                </c:pt>
                <c:pt idx="12">
                  <c:v>68.857502505091745</c:v>
                </c:pt>
                <c:pt idx="13">
                  <c:v>69.060186331477198</c:v>
                </c:pt>
                <c:pt idx="14">
                  <c:v>69.263479076124781</c:v>
                </c:pt>
                <c:pt idx="15">
                  <c:v>69.467376482199782</c:v>
                </c:pt>
                <c:pt idx="16">
                  <c:v>69.671874291522499</c:v>
                </c:pt>
                <c:pt idx="17">
                  <c:v>69.876968244695334</c:v>
                </c:pt>
                <c:pt idx="18">
                  <c:v>70.082654081228569</c:v>
                </c:pt>
                <c:pt idx="19">
                  <c:v>70.28892753966467</c:v>
                </c:pt>
                <c:pt idx="20">
                  <c:v>70.49578435770124</c:v>
                </c:pt>
                <c:pt idx="21">
                  <c:v>70.703220272312578</c:v>
                </c:pt>
                <c:pt idx="22">
                  <c:v>70.911231019869859</c:v>
                </c:pt>
                <c:pt idx="23">
                  <c:v>71.11981233625994</c:v>
                </c:pt>
                <c:pt idx="24">
                  <c:v>71.328959957002823</c:v>
                </c:pt>
                <c:pt idx="25">
                  <c:v>71.538669617367674</c:v>
                </c:pt>
                <c:pt idx="26">
                  <c:v>71.748937052487562</c:v>
                </c:pt>
                <c:pt idx="27">
                  <c:v>71.959757997472835</c:v>
                </c:pt>
                <c:pt idx="28">
                  <c:v>72.171128187523053</c:v>
                </c:pt>
                <c:pt idx="29">
                  <c:v>72.383043358037682</c:v>
                </c:pt>
                <c:pt idx="30">
                  <c:v>72.595499244725374</c:v>
                </c:pt>
                <c:pt idx="31">
                  <c:v>72.808491583711969</c:v>
                </c:pt>
                <c:pt idx="32">
                  <c:v>73.02201611164709</c:v>
                </c:pt>
                <c:pt idx="33">
                  <c:v>73.236068565809447</c:v>
                </c:pt>
                <c:pt idx="34">
                  <c:v>73.450644684210829</c:v>
                </c:pt>
                <c:pt idx="35">
                  <c:v>73.665740205698725</c:v>
                </c:pt>
                <c:pt idx="36">
                  <c:v>73.881350870057716</c:v>
                </c:pt>
                <c:pt idx="37">
                  <c:v>74.097472418109447</c:v>
                </c:pt>
                <c:pt idx="38">
                  <c:v>74.314100591811382</c:v>
                </c:pt>
                <c:pt idx="39">
                  <c:v>74.531231134354201</c:v>
                </c:pt>
                <c:pt idx="40">
                  <c:v>74.748859790257967</c:v>
                </c:pt>
                <c:pt idx="41">
                  <c:v>74.9669823054669</c:v>
                </c:pt>
                <c:pt idx="42">
                  <c:v>75.185594427442979</c:v>
                </c:pt>
                <c:pt idx="43">
                  <c:v>75.404691905258176</c:v>
                </c:pt>
                <c:pt idx="44">
                  <c:v>75.624270489685443</c:v>
                </c:pt>
                <c:pt idx="45">
                  <c:v>75.844325933288445</c:v>
                </c:pt>
                <c:pt idx="46">
                  <c:v>76.064853990510017</c:v>
                </c:pt>
                <c:pt idx="47">
                  <c:v>76.285850417759363</c:v>
                </c:pt>
                <c:pt idx="48">
                  <c:v>76.507310973497979</c:v>
                </c:pt>
                <c:pt idx="49">
                  <c:v>76.729231418324346</c:v>
                </c:pt>
                <c:pt idx="50">
                  <c:v>76.951607515057376</c:v>
                </c:pt>
                <c:pt idx="51">
                  <c:v>77.174435028818621</c:v>
                </c:pt>
                <c:pt idx="52">
                  <c:v>77.397709727113266</c:v>
                </c:pt>
                <c:pt idx="53">
                  <c:v>77.621427379909861</c:v>
                </c:pt>
                <c:pt idx="54">
                  <c:v>77.845583759718821</c:v>
                </c:pt>
                <c:pt idx="55">
                  <c:v>78.07017464166978</c:v>
                </c:pt>
                <c:pt idx="56">
                  <c:v>78.295195803587646</c:v>
                </c:pt>
                <c:pt idx="57">
                  <c:v>78.520643026067518</c:v>
                </c:pt>
                <c:pt idx="58">
                  <c:v>78.746512092548386</c:v>
                </c:pt>
                <c:pt idx="59">
                  <c:v>78.972798789385592</c:v>
                </c:pt>
                <c:pt idx="60">
                  <c:v>79.199498905922184</c:v>
                </c:pt>
                <c:pt idx="61">
                  <c:v>79.426608234559026</c:v>
                </c:pt>
                <c:pt idx="62">
                  <c:v>79.654122570823745</c:v>
                </c:pt>
                <c:pt idx="63">
                  <c:v>79.882035888840662</c:v>
                </c:pt>
                <c:pt idx="64">
                  <c:v>80.110338516923562</c:v>
                </c:pt>
                <c:pt idx="65">
                  <c:v>80.339018965633542</c:v>
                </c:pt>
                <c:pt idx="66">
                  <c:v>80.56806575581173</c:v>
                </c:pt>
                <c:pt idx="67">
                  <c:v>80.797465742343945</c:v>
                </c:pt>
                <c:pt idx="68">
                  <c:v>81.027202438227604</c:v>
                </c:pt>
                <c:pt idx="69">
                  <c:v>81.257254709532447</c:v>
                </c:pt>
                <c:pt idx="70">
                  <c:v>81.487595471027575</c:v>
                </c:pt>
                <c:pt idx="71">
                  <c:v>81.718194678602586</c:v>
                </c:pt>
                <c:pt idx="72">
                  <c:v>81.949022321182483</c:v>
                </c:pt>
                <c:pt idx="73">
                  <c:v>82.180048421893019</c:v>
                </c:pt>
                <c:pt idx="74">
                  <c:v>82.411243039179624</c:v>
                </c:pt>
                <c:pt idx="75">
                  <c:v>82.642576267880017</c:v>
                </c:pt>
                <c:pt idx="76">
                  <c:v>82.874018240250862</c:v>
                </c:pt>
                <c:pt idx="77">
                  <c:v>83.105539126948571</c:v>
                </c:pt>
                <c:pt idx="78">
                  <c:v>83.337109137964475</c:v>
                </c:pt>
                <c:pt idx="79">
                  <c:v>83.568698523514712</c:v>
                </c:pt>
                <c:pt idx="80">
                  <c:v>83.800277574884973</c:v>
                </c:pt>
                <c:pt idx="81">
                  <c:v>84.031820200813158</c:v>
                </c:pt>
                <c:pt idx="82">
                  <c:v>84.263307500792266</c:v>
                </c:pt>
                <c:pt idx="83">
                  <c:v>84.494724179267124</c:v>
                </c:pt>
                <c:pt idx="84">
                  <c:v>84.726054962544637</c:v>
                </c:pt>
                <c:pt idx="85">
                  <c:v>84.957284598877706</c:v>
                </c:pt>
                <c:pt idx="86">
                  <c:v>85.188397858537797</c:v>
                </c:pt>
                <c:pt idx="87">
                  <c:v>85.419379533876224</c:v>
                </c:pt>
                <c:pt idx="88">
                  <c:v>85.650214439374253</c:v>
                </c:pt>
                <c:pt idx="89">
                  <c:v>85.880888546558566</c:v>
                </c:pt>
                <c:pt idx="90">
                  <c:v>86.11139011779953</c:v>
                </c:pt>
                <c:pt idx="91">
                  <c:v>86.341708567825492</c:v>
                </c:pt>
                <c:pt idx="92">
                  <c:v>86.571833326306219</c:v>
                </c:pt>
                <c:pt idx="93">
                  <c:v>86.801754122207896</c:v>
                </c:pt>
                <c:pt idx="94">
                  <c:v>87.031461267856059</c:v>
                </c:pt>
                <c:pt idx="95">
                  <c:v>87.260945373543692</c:v>
                </c:pt>
                <c:pt idx="96">
                  <c:v>87.490197062419483</c:v>
                </c:pt>
                <c:pt idx="97">
                  <c:v>87.719208110757634</c:v>
                </c:pt>
                <c:pt idx="98">
                  <c:v>87.947972587046095</c:v>
                </c:pt>
                <c:pt idx="99">
                  <c:v>88.17648570785633</c:v>
                </c:pt>
                <c:pt idx="100">
                  <c:v>88.404742694898587</c:v>
                </c:pt>
                <c:pt idx="101">
                  <c:v>88.632738774953239</c:v>
                </c:pt>
                <c:pt idx="102">
                  <c:v>88.860469179801257</c:v>
                </c:pt>
                <c:pt idx="103">
                  <c:v>89.087929146153883</c:v>
                </c:pt>
                <c:pt idx="104">
                  <c:v>89.315113915581406</c:v>
                </c:pt>
                <c:pt idx="105">
                  <c:v>89.542018734441129</c:v>
                </c:pt>
                <c:pt idx="106">
                  <c:v>89.768638853804461</c:v>
                </c:pt>
                <c:pt idx="107">
                  <c:v>89.994969529383212</c:v>
                </c:pt>
                <c:pt idx="108">
                  <c:v>90.221006021454997</c:v>
                </c:pt>
                <c:pt idx="109">
                  <c:v>90.446745030250923</c:v>
                </c:pt>
                <c:pt idx="110">
                  <c:v>90.672186129880657</c:v>
                </c:pt>
                <c:pt idx="111">
                  <c:v>90.897330328238482</c:v>
                </c:pt>
                <c:pt idx="112">
                  <c:v>91.122178628425104</c:v>
                </c:pt>
                <c:pt idx="113">
                  <c:v>91.346732028778661</c:v>
                </c:pt>
                <c:pt idx="114">
                  <c:v>91.57099152290543</c:v>
                </c:pt>
                <c:pt idx="115">
                  <c:v>91.794958099710328</c:v>
                </c:pt>
                <c:pt idx="116">
                  <c:v>92.018632743427162</c:v>
                </c:pt>
                <c:pt idx="117">
                  <c:v>92.242016433648615</c:v>
                </c:pt>
                <c:pt idx="118">
                  <c:v>92.465110145356007</c:v>
                </c:pt>
                <c:pt idx="119">
                  <c:v>92.687914848948836</c:v>
                </c:pt>
                <c:pt idx="120">
                  <c:v>92.910431510274037</c:v>
                </c:pt>
                <c:pt idx="121">
                  <c:v>93.132661090655048</c:v>
                </c:pt>
                <c:pt idx="122">
                  <c:v>93.354604546920612</c:v>
                </c:pt>
                <c:pt idx="123">
                  <c:v>93.576262831433382</c:v>
                </c:pt>
                <c:pt idx="124">
                  <c:v>93.797636892118263</c:v>
                </c:pt>
                <c:pt idx="125">
                  <c:v>94.018727672490584</c:v>
                </c:pt>
                <c:pt idx="126">
                  <c:v>94.239536111683975</c:v>
                </c:pt>
                <c:pt idx="127">
                  <c:v>94.460063144478084</c:v>
                </c:pt>
                <c:pt idx="128">
                  <c:v>94.680309701326024</c:v>
                </c:pt>
                <c:pt idx="129">
                  <c:v>94.900276708381668</c:v>
                </c:pt>
                <c:pt idx="130">
                  <c:v>95.119965087526666</c:v>
                </c:pt>
                <c:pt idx="131">
                  <c:v>95.339375756397288</c:v>
                </c:pt>
                <c:pt idx="132">
                  <c:v>95.558509628411031</c:v>
                </c:pt>
                <c:pt idx="133">
                  <c:v>95.777367612793043</c:v>
                </c:pt>
                <c:pt idx="134">
                  <c:v>95.995950614602307</c:v>
                </c:pt>
                <c:pt idx="135">
                  <c:v>96.214259534757673</c:v>
                </c:pt>
                <c:pt idx="136">
                  <c:v>96.432295270063634</c:v>
                </c:pt>
                <c:pt idx="137">
                  <c:v>96.650058713235936</c:v>
                </c:pt>
                <c:pt idx="138">
                  <c:v>96.867550752926945</c:v>
                </c:pt>
                <c:pt idx="139">
                  <c:v>97.0847722737509</c:v>
                </c:pt>
                <c:pt idx="140">
                  <c:v>97.301724156308865</c:v>
                </c:pt>
                <c:pt idx="141">
                  <c:v>97.518407277213569</c:v>
                </c:pt>
                <c:pt idx="142">
                  <c:v>97.734822509114025</c:v>
                </c:pt>
                <c:pt idx="143">
                  <c:v>97.950970720719951</c:v>
                </c:pt>
                <c:pt idx="144">
                  <c:v>98.166852776826019</c:v>
                </c:pt>
                <c:pt idx="145">
                  <c:v>98.382469538335926</c:v>
                </c:pt>
                <c:pt idx="146">
                  <c:v>98.597821862286239</c:v>
                </c:pt>
                <c:pt idx="147">
                  <c:v>98.812910601870087</c:v>
                </c:pt>
                <c:pt idx="148">
                  <c:v>99.027736606460678</c:v>
                </c:pt>
                <c:pt idx="149">
                  <c:v>99.242300721634621</c:v>
                </c:pt>
                <c:pt idx="150">
                  <c:v>99.4566037891951</c:v>
                </c:pt>
                <c:pt idx="151">
                  <c:v>99.670646647194815</c:v>
                </c:pt>
                <c:pt idx="152">
                  <c:v>99.884430129958773</c:v>
                </c:pt>
                <c:pt idx="153">
                  <c:v>100.09795506810697</c:v>
                </c:pt>
                <c:pt idx="154">
                  <c:v>100.31122228857677</c:v>
                </c:pt>
                <c:pt idx="155">
                  <c:v>100.52423261464527</c:v>
                </c:pt>
                <c:pt idx="156">
                  <c:v>100.73698686595134</c:v>
                </c:pt>
                <c:pt idx="157">
                  <c:v>100.94948585851762</c:v>
                </c:pt>
                <c:pt idx="158">
                  <c:v>101.16173040477229</c:v>
                </c:pt>
                <c:pt idx="159">
                  <c:v>101.37372131357067</c:v>
                </c:pt>
                <c:pt idx="160">
                  <c:v>101.58545939021674</c:v>
                </c:pt>
                <c:pt idx="161">
                  <c:v>101.79694543648436</c:v>
                </c:pt>
                <c:pt idx="162">
                  <c:v>102.00818025063847</c:v>
                </c:pt>
                <c:pt idx="163">
                  <c:v>102.21916462745602</c:v>
                </c:pt>
                <c:pt idx="164">
                  <c:v>102.42989935824681</c:v>
                </c:pt>
                <c:pt idx="165">
                  <c:v>102.64038523087419</c:v>
                </c:pt>
                <c:pt idx="166">
                  <c:v>102.85062302977551</c:v>
                </c:pt>
                <c:pt idx="167">
                  <c:v>103.06061353598254</c:v>
                </c:pt>
                <c:pt idx="168">
                  <c:v>103.27035752714167</c:v>
                </c:pt>
                <c:pt idx="169">
                  <c:v>103.47985577753393</c:v>
                </c:pt>
                <c:pt idx="170">
                  <c:v>103.68910905809494</c:v>
                </c:pt>
                <c:pt idx="171">
                  <c:v>103.89811813643469</c:v>
                </c:pt>
                <c:pt idx="172">
                  <c:v>104.10688377685709</c:v>
                </c:pt>
                <c:pt idx="173">
                  <c:v>104.31540674037953</c:v>
                </c:pt>
                <c:pt idx="174">
                  <c:v>104.52368778475217</c:v>
                </c:pt>
                <c:pt idx="175">
                  <c:v>104.73172766447712</c:v>
                </c:pt>
                <c:pt idx="176">
                  <c:v>104.9395271308275</c:v>
                </c:pt>
                <c:pt idx="177">
                  <c:v>105.14708693186637</c:v>
                </c:pt>
                <c:pt idx="178">
                  <c:v>105.35440781246548</c:v>
                </c:pt>
                <c:pt idx="179">
                  <c:v>105.56149051432389</c:v>
                </c:pt>
                <c:pt idx="180">
                  <c:v>105.76833577598653</c:v>
                </c:pt>
                <c:pt idx="181">
                  <c:v>105.97494433286248</c:v>
                </c:pt>
                <c:pt idx="182">
                  <c:v>106.18131691724327</c:v>
                </c:pt>
                <c:pt idx="183">
                  <c:v>106.38745425832093</c:v>
                </c:pt>
                <c:pt idx="184">
                  <c:v>106.59335708220603</c:v>
                </c:pt>
                <c:pt idx="185">
                  <c:v>106.79902611194541</c:v>
                </c:pt>
                <c:pt idx="186">
                  <c:v>107.00446206754</c:v>
                </c:pt>
                <c:pt idx="187">
                  <c:v>107.20966566596233</c:v>
                </c:pt>
                <c:pt idx="188">
                  <c:v>107.41463762117401</c:v>
                </c:pt>
                <c:pt idx="189">
                  <c:v>107.61937864414304</c:v>
                </c:pt>
                <c:pt idx="190">
                  <c:v>107.82388944286106</c:v>
                </c:pt>
                <c:pt idx="191">
                  <c:v>108.02817072236037</c:v>
                </c:pt>
                <c:pt idx="192">
                  <c:v>108.23222318473096</c:v>
                </c:pt>
                <c:pt idx="193">
                  <c:v>108.43604752913727</c:v>
                </c:pt>
                <c:pt idx="194">
                  <c:v>108.63964445183498</c:v>
                </c:pt>
                <c:pt idx="195">
                  <c:v>108.84301464618757</c:v>
                </c:pt>
                <c:pt idx="196">
                  <c:v>109.0461588026828</c:v>
                </c:pt>
                <c:pt idx="197">
                  <c:v>109.24907760894908</c:v>
                </c:pt>
                <c:pt idx="198">
                  <c:v>109.45177174977174</c:v>
                </c:pt>
                <c:pt idx="199">
                  <c:v>109.65424190710912</c:v>
                </c:pt>
                <c:pt idx="200">
                  <c:v>109.85648876010865</c:v>
                </c:pt>
                <c:pt idx="201">
                  <c:v>111.86672793747455</c:v>
                </c:pt>
                <c:pt idx="202">
                  <c:v>113.85507165479251</c:v>
                </c:pt>
                <c:pt idx="203">
                  <c:v>115.82217365202045</c:v>
                </c:pt>
                <c:pt idx="204">
                  <c:v>117.76866152370511</c:v>
                </c:pt>
                <c:pt idx="205">
                  <c:v>119.69513814300295</c:v>
                </c:pt>
                <c:pt idx="206">
                  <c:v>121.60218299007528</c:v>
                </c:pt>
                <c:pt idx="207">
                  <c:v>123.49035339250679</c:v>
                </c:pt>
                <c:pt idx="208">
                  <c:v>125.36018568469041</c:v>
                </c:pt>
                <c:pt idx="209">
                  <c:v>127.21219629248769</c:v>
                </c:pt>
                <c:pt idx="210">
                  <c:v>129.04688274890657</c:v>
                </c:pt>
                <c:pt idx="211">
                  <c:v>130.86472464602809</c:v>
                </c:pt>
                <c:pt idx="212">
                  <c:v>132.66618452795515</c:v>
                </c:pt>
                <c:pt idx="213">
                  <c:v>134.45170872914289</c:v>
                </c:pt>
                <c:pt idx="214">
                  <c:v>136.22172816209775</c:v>
                </c:pt>
                <c:pt idx="215">
                  <c:v>137.97665905809558</c:v>
                </c:pt>
                <c:pt idx="216">
                  <c:v>139.71690366426444</c:v>
                </c:pt>
                <c:pt idx="217">
                  <c:v>141.44285090010223</c:v>
                </c:pt>
                <c:pt idx="218">
                  <c:v>143.15487697624917</c:v>
                </c:pt>
                <c:pt idx="219">
                  <c:v>144.85334597810791</c:v>
                </c:pt>
                <c:pt idx="220">
                  <c:v>146.53861041669811</c:v>
                </c:pt>
                <c:pt idx="221">
                  <c:v>148.2110117489442</c:v>
                </c:pt>
                <c:pt idx="222">
                  <c:v>149.87088086942435</c:v>
                </c:pt>
                <c:pt idx="223">
                  <c:v>151.51853857545217</c:v>
                </c:pt>
                <c:pt idx="224">
                  <c:v>153.15429600722064</c:v>
                </c:pt>
                <c:pt idx="225">
                  <c:v>154.77845506460741</c:v>
                </c:pt>
                <c:pt idx="226">
                  <c:v>156.39130880212139</c:v>
                </c:pt>
                <c:pt idx="227">
                  <c:v>157.99314180336134</c:v>
                </c:pt>
                <c:pt idx="228">
                  <c:v>159.58423053625756</c:v>
                </c:pt>
                <c:pt idx="229">
                  <c:v>161.16484369027521</c:v>
                </c:pt>
                <c:pt idx="230">
                  <c:v>162.73524249667386</c:v>
                </c:pt>
                <c:pt idx="231">
                  <c:v>164.29568103284049</c:v>
                </c:pt>
                <c:pt idx="232">
                  <c:v>165.84640651164068</c:v>
                </c:pt>
                <c:pt idx="233">
                  <c:v>167.38765955666821</c:v>
                </c:pt>
                <c:pt idx="234">
                  <c:v>168.91967446421145</c:v>
                </c:pt>
                <c:pt idx="235">
                  <c:v>170.44267945269928</c:v>
                </c:pt>
                <c:pt idx="236">
                  <c:v>171.9568969003374</c:v>
                </c:pt>
                <c:pt idx="237">
                  <c:v>173.46254357159773</c:v>
                </c:pt>
                <c:pt idx="238">
                  <c:v>174.95983083317935</c:v>
                </c:pt>
                <c:pt idx="239">
                  <c:v>176.44896486001775</c:v>
                </c:pt>
                <c:pt idx="240">
                  <c:v>177.93014683188142</c:v>
                </c:pt>
                <c:pt idx="241">
                  <c:v>179.40357312105854</c:v>
                </c:pt>
                <c:pt idx="242">
                  <c:v>180.86943547160399</c:v>
                </c:pt>
                <c:pt idx="243">
                  <c:v>182.32792117058537</c:v>
                </c:pt>
                <c:pt idx="244">
                  <c:v>183.77921321173818</c:v>
                </c:pt>
                <c:pt idx="245">
                  <c:v>185.22349045191328</c:v>
                </c:pt>
                <c:pt idx="246">
                  <c:v>186.66092776067381</c:v>
                </c:pt>
                <c:pt idx="247">
                  <c:v>188.09169616337593</c:v>
                </c:pt>
                <c:pt idx="248">
                  <c:v>189.51596297804409</c:v>
                </c:pt>
                <c:pt idx="249">
                  <c:v>190.9338919463313</c:v>
                </c:pt>
                <c:pt idx="250">
                  <c:v>192.34564335883422</c:v>
                </c:pt>
                <c:pt idx="251">
                  <c:v>193.75137417501364</c:v>
                </c:pt>
                <c:pt idx="252">
                  <c:v>195.15123813795324</c:v>
                </c:pt>
                <c:pt idx="253">
                  <c:v>196.54538588417111</c:v>
                </c:pt>
                <c:pt idx="254">
                  <c:v>197.93396504868232</c:v>
                </c:pt>
                <c:pt idx="255">
                  <c:v>199.31712036549391</c:v>
                </c:pt>
                <c:pt idx="256">
                  <c:v>200.69499376369757</c:v>
                </c:pt>
                <c:pt idx="257">
                  <c:v>202.06772445930972</c:v>
                </c:pt>
                <c:pt idx="258">
                  <c:v>203.43544904299281</c:v>
                </c:pt>
                <c:pt idx="259">
                  <c:v>204.79830156377565</c:v>
                </c:pt>
                <c:pt idx="260">
                  <c:v>206.15641360887489</c:v>
                </c:pt>
                <c:pt idx="261">
                  <c:v>207.50991437970342</c:v>
                </c:pt>
                <c:pt idx="262">
                  <c:v>208.85893076413456</c:v>
                </c:pt>
                <c:pt idx="263">
                  <c:v>210.20358740507311</c:v>
                </c:pt>
                <c:pt idx="264">
                  <c:v>211.54400676536608</c:v>
                </c:pt>
                <c:pt idx="265">
                  <c:v>212.88030918906597</c:v>
                </c:pt>
                <c:pt idx="266">
                  <c:v>214.21261295903798</c:v>
                </c:pt>
                <c:pt idx="267">
                  <c:v>215.54103435087939</c:v>
                </c:pt>
                <c:pt idx="268">
                  <c:v>216.86568768309388</c:v>
                </c:pt>
                <c:pt idx="269">
                  <c:v>218.18668536343503</c:v>
                </c:pt>
                <c:pt idx="270">
                  <c:v>219.50413793130181</c:v>
                </c:pt>
                <c:pt idx="271">
                  <c:v>220.81815409603314</c:v>
                </c:pt>
                <c:pt idx="272">
                  <c:v>222.12884077090837</c:v>
                </c:pt>
                <c:pt idx="273">
                  <c:v>223.43630310261474</c:v>
                </c:pt>
                <c:pt idx="274">
                  <c:v>224.74064449589034</c:v>
                </c:pt>
                <c:pt idx="275">
                  <c:v>226.04196663299092</c:v>
                </c:pt>
                <c:pt idx="276">
                  <c:v>227.34036948755971</c:v>
                </c:pt>
                <c:pt idx="277">
                  <c:v>228.63595133239937</c:v>
                </c:pt>
                <c:pt idx="278">
                  <c:v>229.92880874055285</c:v>
                </c:pt>
                <c:pt idx="279">
                  <c:v>231.21903657899338</c:v>
                </c:pt>
                <c:pt idx="280">
                  <c:v>232.50672799410057</c:v>
                </c:pt>
                <c:pt idx="281">
                  <c:v>233.79197438795839</c:v>
                </c:pt>
                <c:pt idx="282">
                  <c:v>235.0748653843483</c:v>
                </c:pt>
                <c:pt idx="283">
                  <c:v>236.35548878312721</c:v>
                </c:pt>
                <c:pt idx="284">
                  <c:v>237.63393050147243</c:v>
                </c:pt>
                <c:pt idx="285">
                  <c:v>238.91027450024731</c:v>
                </c:pt>
                <c:pt idx="286">
                  <c:v>240.1846026934937</c:v>
                </c:pt>
                <c:pt idx="287">
                  <c:v>241.4569948388002</c:v>
                </c:pt>
                <c:pt idx="288">
                  <c:v>242.72752840604201</c:v>
                </c:pt>
                <c:pt idx="289">
                  <c:v>243.996278421765</c:v>
                </c:pt>
                <c:pt idx="290">
                  <c:v>245.26331728633261</c:v>
                </c:pt>
                <c:pt idx="291">
                  <c:v>246.52871456092862</c:v>
                </c:pt>
                <c:pt idx="292">
                  <c:v>247.7925367216979</c:v>
                </c:pt>
                <c:pt idx="293">
                  <c:v>249.05484687882489</c:v>
                </c:pt>
                <c:pt idx="294">
                  <c:v>250.31570445934457</c:v>
                </c:pt>
                <c:pt idx="295">
                  <c:v>251.57516485411975</c:v>
                </c:pt>
                <c:pt idx="296">
                  <c:v>252.83327903186807</c:v>
                </c:pt>
                <c:pt idx="297">
                  <c:v>254.09009312649323</c:v>
                </c:pt>
                <c:pt idx="298">
                  <c:v>255.34564800823895</c:v>
                </c:pt>
                <c:pt idx="299">
                  <c:v>256.59997885407904</c:v>
                </c:pt>
                <c:pt idx="300">
                  <c:v>257.85311473767467</c:v>
                </c:pt>
                <c:pt idx="301">
                  <c:v>259.10507826321009</c:v>
                </c:pt>
                <c:pt idx="302">
                  <c:v>260.35588526925795</c:v>
                </c:pt>
                <c:pt idx="303">
                  <c:v>261.60554462740424</c:v>
                </c:pt>
                <c:pt idx="304">
                  <c:v>262.85405815509802</c:v>
                </c:pt>
                <c:pt idx="305">
                  <c:v>264.10142065344036</c:v>
                </c:pt>
                <c:pt idx="306">
                  <c:v>265.34762006978769</c:v>
                </c:pt>
                <c:pt idx="307">
                  <c:v>266.59263777420773</c:v>
                </c:pt>
                <c:pt idx="308">
                  <c:v>267.83644893008386</c:v>
                </c:pt>
                <c:pt idx="309">
                  <c:v>269.07902293392425</c:v>
                </c:pt>
                <c:pt idx="310">
                  <c:v>270.3203238980563</c:v>
                </c:pt>
                <c:pt idx="311">
                  <c:v>271.56031115179161</c:v>
                </c:pt>
                <c:pt idx="312">
                  <c:v>272.79893974070097</c:v>
                </c:pt>
                <c:pt idx="313">
                  <c:v>274.03616090862948</c:v>
                </c:pt>
                <c:pt idx="314">
                  <c:v>275.27192255203397</c:v>
                </c:pt>
                <c:pt idx="315">
                  <c:v>276.50616964053143</c:v>
                </c:pt>
                <c:pt idx="316">
                  <c:v>277.73884460094007</c:v>
                </c:pt>
                <c:pt idx="317">
                  <c:v>278.96988766454962</c:v>
                </c:pt>
                <c:pt idx="318">
                  <c:v>280.19923717899297</c:v>
                </c:pt>
                <c:pt idx="319">
                  <c:v>281.42682988707259</c:v>
                </c:pt>
                <c:pt idx="320">
                  <c:v>282.65260117539748</c:v>
                </c:pt>
                <c:pt idx="321">
                  <c:v>283.87648529585897</c:v>
                </c:pt>
                <c:pt idx="322">
                  <c:v>285.09841556293208</c:v>
                </c:pt>
                <c:pt idx="323">
                  <c:v>286.31832452962129</c:v>
                </c:pt>
                <c:pt idx="324">
                  <c:v>287.53614414463505</c:v>
                </c:pt>
                <c:pt idx="325">
                  <c:v>288.75180589311003</c:v>
                </c:pt>
                <c:pt idx="326">
                  <c:v>289.96524092294345</c:v>
                </c:pt>
                <c:pt idx="327">
                  <c:v>291.17638015853692</c:v>
                </c:pt>
                <c:pt idx="328">
                  <c:v>292.38515440352518</c:v>
                </c:pt>
                <c:pt idx="329">
                  <c:v>293.59149443385257</c:v>
                </c:pt>
                <c:pt idx="330">
                  <c:v>294.79533108237592</c:v>
                </c:pt>
                <c:pt idx="331">
                  <c:v>295.99659531601043</c:v>
                </c:pt>
                <c:pt idx="332">
                  <c:v>297.19521830629424</c:v>
                </c:pt>
                <c:pt idx="333">
                  <c:v>298.39113149412719</c:v>
                </c:pt>
                <c:pt idx="334">
                  <c:v>299.58426664933319</c:v>
                </c:pt>
                <c:pt idx="335">
                  <c:v>300.77455592560801</c:v>
                </c:pt>
                <c:pt idx="336">
                  <c:v>301.96193191133591</c:v>
                </c:pt>
                <c:pt idx="337">
                  <c:v>303.14632767669428</c:v>
                </c:pt>
                <c:pt idx="338">
                  <c:v>304.3276768174083</c:v>
                </c:pt>
                <c:pt idx="339">
                  <c:v>305.50591349547022</c:v>
                </c:pt>
                <c:pt idx="340">
                  <c:v>306.68097247709596</c:v>
                </c:pt>
                <c:pt idx="341">
                  <c:v>307.85278916815753</c:v>
                </c:pt>
                <c:pt idx="342">
                  <c:v>309.02129964729841</c:v>
                </c:pt>
                <c:pt idx="343">
                  <c:v>310.18644069691356</c:v>
                </c:pt>
                <c:pt idx="344">
                  <c:v>311.34814983215335</c:v>
                </c:pt>
                <c:pt idx="345">
                  <c:v>312.5063653280917</c:v>
                </c:pt>
                <c:pt idx="346">
                  <c:v>313.66102624518118</c:v>
                </c:pt>
                <c:pt idx="347">
                  <c:v>314.81207245310503</c:v>
                </c:pt>
                <c:pt idx="348">
                  <c:v>315.9594446531222</c:v>
                </c:pt>
                <c:pt idx="349">
                  <c:v>317.10308439899183</c:v>
                </c:pt>
                <c:pt idx="350">
                  <c:v>318.24293411655384</c:v>
                </c:pt>
                <c:pt idx="351">
                  <c:v>319.37893712203464</c:v>
                </c:pt>
                <c:pt idx="352">
                  <c:v>320.51103763913954</c:v>
                </c:pt>
                <c:pt idx="353">
                  <c:v>321.63918081498775</c:v>
                </c:pt>
                <c:pt idx="354">
                  <c:v>322.76331273494054</c:v>
                </c:pt>
                <c:pt idx="355">
                  <c:v>323.88338043636861</c:v>
                </c:pt>
                <c:pt idx="356">
                  <c:v>324.99933192140048</c:v>
                </c:pt>
                <c:pt idx="357">
                  <c:v>326.11111616869078</c:v>
                </c:pt>
                <c:pt idx="358">
                  <c:v>327.21868314424341</c:v>
                </c:pt>
                <c:pt idx="359">
                  <c:v>328.32198381132315</c:v>
                </c:pt>
                <c:pt idx="360">
                  <c:v>329.4209701394858</c:v>
                </c:pt>
                <c:pt idx="361">
                  <c:v>330.51559511275582</c:v>
                </c:pt>
                <c:pt idx="362">
                  <c:v>331.60581273697795</c:v>
                </c:pt>
                <c:pt idx="363">
                  <c:v>332.69157804636882</c:v>
                </c:pt>
                <c:pt idx="364">
                  <c:v>333.77284710929172</c:v>
                </c:pt>
                <c:pt idx="365">
                  <c:v>334.84957703327819</c:v>
                </c:pt>
                <c:pt idx="366">
                  <c:v>335.92172596931783</c:v>
                </c:pt>
                <c:pt idx="367">
                  <c:v>336.98925311543735</c:v>
                </c:pt>
                <c:pt idx="368">
                  <c:v>338.05211871958932</c:v>
                </c:pt>
                <c:pt idx="369">
                  <c:v>339.11028408186996</c:v>
                </c:pt>
                <c:pt idx="370">
                  <c:v>340.16371155608471</c:v>
                </c:pt>
                <c:pt idx="371">
                  <c:v>341.21236455068038</c:v>
                </c:pt>
                <c:pt idx="372">
                  <c:v>342.25620752906156</c:v>
                </c:pt>
                <c:pt idx="373">
                  <c:v>343.29520600930908</c:v>
                </c:pt>
                <c:pt idx="374">
                  <c:v>344.32932656331724</c:v>
                </c:pt>
                <c:pt idx="375">
                  <c:v>345.3585368153673</c:v>
                </c:pt>
                <c:pt idx="376">
                  <c:v>346.38280544015339</c:v>
                </c:pt>
                <c:pt idx="377">
                  <c:v>347.4021021602772</c:v>
                </c:pt>
                <c:pt idx="378">
                  <c:v>348.41639774322761</c:v>
                </c:pt>
                <c:pt idx="379">
                  <c:v>349.42566399786136</c:v>
                </c:pt>
                <c:pt idx="380">
                  <c:v>350.42987377039992</c:v>
                </c:pt>
                <c:pt idx="381">
                  <c:v>351.4290009399586</c:v>
                </c:pt>
                <c:pt idx="382">
                  <c:v>352.42302041362268</c:v>
                </c:pt>
                <c:pt idx="383">
                  <c:v>353.41190812108636</c:v>
                </c:pt>
                <c:pt idx="384">
                  <c:v>354.39564100886878</c:v>
                </c:pt>
                <c:pt idx="385">
                  <c:v>355.37419703412263</c:v>
                </c:pt>
                <c:pt idx="386">
                  <c:v>356.3475551580496</c:v>
                </c:pt>
                <c:pt idx="387">
                  <c:v>357.31569533893725</c:v>
                </c:pt>
                <c:pt idx="388">
                  <c:v>358.27859852483181</c:v>
                </c:pt>
                <c:pt idx="389">
                  <c:v>359.23624664586112</c:v>
                </c:pt>
                <c:pt idx="390">
                  <c:v>360.18862260622171</c:v>
                </c:pt>
                <c:pt idx="391">
                  <c:v>361.13571027584385</c:v>
                </c:pt>
                <c:pt idx="392">
                  <c:v>362.07749448174854</c:v>
                </c:pt>
                <c:pt idx="393">
                  <c:v>363.01396099911</c:v>
                </c:pt>
                <c:pt idx="394">
                  <c:v>363.94509654203654</c:v>
                </c:pt>
                <c:pt idx="395">
                  <c:v>364.87088875408415</c:v>
                </c:pt>
                <c:pt idx="396">
                  <c:v>365.79132619851487</c:v>
                </c:pt>
                <c:pt idx="397">
                  <c:v>366.70639834831314</c:v>
                </c:pt>
                <c:pt idx="398">
                  <c:v>367.61609557597319</c:v>
                </c:pt>
                <c:pt idx="399">
                  <c:v>368.52040914306963</c:v>
                </c:pt>
                <c:pt idx="400">
                  <c:v>369.41933118962345</c:v>
                </c:pt>
                <c:pt idx="401">
                  <c:v>370.31285472327613</c:v>
                </c:pt>
                <c:pt idx="402">
                  <c:v>371.20097360828316</c:v>
                </c:pt>
                <c:pt idx="403">
                  <c:v>372.08368255433896</c:v>
                </c:pt>
                <c:pt idx="404">
                  <c:v>372.96097710524498</c:v>
                </c:pt>
                <c:pt idx="405">
                  <c:v>373.83285362743175</c:v>
                </c:pt>
                <c:pt idx="406">
                  <c:v>374.69930929834646</c:v>
                </c:pt>
                <c:pt idx="407">
                  <c:v>375.56034209471653</c:v>
                </c:pt>
                <c:pt idx="408">
                  <c:v>376.4159507807002</c:v>
                </c:pt>
                <c:pt idx="409">
                  <c:v>377.2661348959341</c:v>
                </c:pt>
                <c:pt idx="410">
                  <c:v>378.11089474348853</c:v>
                </c:pt>
                <c:pt idx="411">
                  <c:v>378.9502313777399</c:v>
                </c:pt>
                <c:pt idx="412">
                  <c:v>379.78414659217037</c:v>
                </c:pt>
                <c:pt idx="413">
                  <c:v>380.6126429071042</c:v>
                </c:pt>
                <c:pt idx="414">
                  <c:v>381.43572355738957</c:v>
                </c:pt>
                <c:pt idx="415">
                  <c:v>382.25339248003576</c:v>
                </c:pt>
                <c:pt idx="416">
                  <c:v>383.06565430181359</c:v>
                </c:pt>
                <c:pt idx="417">
                  <c:v>383.8725143268282</c:v>
                </c:pt>
                <c:pt idx="418">
                  <c:v>384.67397852407214</c:v>
                </c:pt>
                <c:pt idx="419">
                  <c:v>385.47005351496739</c:v>
                </c:pt>
                <c:pt idx="420">
                  <c:v>386.26074656090327</c:v>
                </c:pt>
                <c:pt idx="421">
                  <c:v>387.04606555077851</c:v>
                </c:pt>
                <c:pt idx="422">
                  <c:v>387.82601898855461</c:v>
                </c:pt>
                <c:pt idx="423">
                  <c:v>388.60061598082757</c:v>
                </c:pt>
                <c:pt idx="424">
                  <c:v>389.36986622442475</c:v>
                </c:pt>
                <c:pt idx="425">
                  <c:v>390.13377999403383</c:v>
                </c:pt>
                <c:pt idx="426">
                  <c:v>390.89236812986996</c:v>
                </c:pt>
                <c:pt idx="427">
                  <c:v>391.64564202538736</c:v>
                </c:pt>
                <c:pt idx="428">
                  <c:v>392.39361361504132</c:v>
                </c:pt>
                <c:pt idx="429">
                  <c:v>393.13629536210647</c:v>
                </c:pt>
                <c:pt idx="430">
                  <c:v>393.87370024655638</c:v>
                </c:pt>
                <c:pt idx="431">
                  <c:v>394.60584175301045</c:v>
                </c:pt>
                <c:pt idx="432">
                  <c:v>395.33273385875236</c:v>
                </c:pt>
                <c:pt idx="433">
                  <c:v>396.05439102182555</c:v>
                </c:pt>
                <c:pt idx="434">
                  <c:v>396.77082816920989</c:v>
                </c:pt>
                <c:pt idx="435">
                  <c:v>397.48206068508432</c:v>
                </c:pt>
                <c:pt idx="436">
                  <c:v>398.18810439917951</c:v>
                </c:pt>
                <c:pt idx="437">
                  <c:v>398.88897557522438</c:v>
                </c:pt>
                <c:pt idx="438">
                  <c:v>399.58469089949057</c:v>
                </c:pt>
                <c:pt idx="439">
                  <c:v>400.27526746943829</c:v>
                </c:pt>
                <c:pt idx="440">
                  <c:v>400.96072278246686</c:v>
                </c:pt>
                <c:pt idx="441">
                  <c:v>401.64107472477355</c:v>
                </c:pt>
                <c:pt idx="442">
                  <c:v>402.31634156032339</c:v>
                </c:pt>
                <c:pt idx="443">
                  <c:v>402.9865419199329</c:v>
                </c:pt>
                <c:pt idx="444">
                  <c:v>403.65169479047046</c:v>
                </c:pt>
                <c:pt idx="445">
                  <c:v>404.31181950417584</c:v>
                </c:pt>
                <c:pt idx="446">
                  <c:v>404.96693572810119</c:v>
                </c:pt>
                <c:pt idx="447">
                  <c:v>405.61706345367571</c:v>
                </c:pt>
                <c:pt idx="448">
                  <c:v>406.2622229863959</c:v>
                </c:pt>
                <c:pt idx="449">
                  <c:v>406.90243493564344</c:v>
                </c:pt>
                <c:pt idx="450">
                  <c:v>407.53772020463219</c:v>
                </c:pt>
                <c:pt idx="451">
                  <c:v>408.16809998048592</c:v>
                </c:pt>
                <c:pt idx="452">
                  <c:v>408.79359572444849</c:v>
                </c:pt>
                <c:pt idx="453">
                  <c:v>409.41422916222712</c:v>
                </c:pt>
                <c:pt idx="454">
                  <c:v>410.03002227447041</c:v>
                </c:pt>
                <c:pt idx="455">
                  <c:v>410.64099728738211</c:v>
                </c:pt>
                <c:pt idx="456">
                  <c:v>411.24717666347101</c:v>
                </c:pt>
                <c:pt idx="457">
                  <c:v>411.84858309243833</c:v>
                </c:pt>
                <c:pt idx="458">
                  <c:v>412.44523948220285</c:v>
                </c:pt>
                <c:pt idx="459">
                  <c:v>413.03716895006437</c:v>
                </c:pt>
                <c:pt idx="460">
                  <c:v>413.624394814006</c:v>
                </c:pt>
                <c:pt idx="461">
                  <c:v>414.2069405841354</c:v>
                </c:pt>
                <c:pt idx="462">
                  <c:v>414.78482995426538</c:v>
                </c:pt>
                <c:pt idx="463">
                  <c:v>415.35808679363379</c:v>
                </c:pt>
                <c:pt idx="464">
                  <c:v>415.92673513876269</c:v>
                </c:pt>
                <c:pt idx="465">
                  <c:v>416.49079918545686</c:v>
                </c:pt>
                <c:pt idx="466">
                  <c:v>417.05030328094131</c:v>
                </c:pt>
                <c:pt idx="467">
                  <c:v>417.60527191613738</c:v>
                </c:pt>
                <c:pt idx="468">
                  <c:v>418.15572971807774</c:v>
                </c:pt>
                <c:pt idx="469">
                  <c:v>418.70170144245878</c:v>
                </c:pt>
                <c:pt idx="470">
                  <c:v>419.24321196633088</c:v>
                </c:pt>
                <c:pt idx="471">
                  <c:v>419.7802862809254</c:v>
                </c:pt>
                <c:pt idx="472">
                  <c:v>420.31294948461806</c:v>
                </c:pt>
                <c:pt idx="473">
                  <c:v>420.84122677602761</c:v>
                </c:pt>
                <c:pt idx="474">
                  <c:v>421.36514344724947</c:v>
                </c:pt>
                <c:pt idx="475">
                  <c:v>421.88472487722328</c:v>
                </c:pt>
                <c:pt idx="476">
                  <c:v>422.39999652523335</c:v>
                </c:pt>
                <c:pt idx="477">
                  <c:v>422.9109839245412</c:v>
                </c:pt>
                <c:pt idx="478">
                  <c:v>423.41771267614939</c:v>
                </c:pt>
                <c:pt idx="479">
                  <c:v>423.92020844269513</c:v>
                </c:pt>
                <c:pt idx="480">
                  <c:v>424.41849694247298</c:v>
                </c:pt>
                <c:pt idx="481">
                  <c:v>424.91260394358551</c:v>
                </c:pt>
                <c:pt idx="482">
                  <c:v>425.40255525822033</c:v>
                </c:pt>
                <c:pt idx="483">
                  <c:v>425.88837673705274</c:v>
                </c:pt>
                <c:pt idx="484">
                  <c:v>426.37009426377261</c:v>
                </c:pt>
                <c:pt idx="485">
                  <c:v>426.84773374973423</c:v>
                </c:pt>
                <c:pt idx="486">
                  <c:v>427.32132112872756</c:v>
                </c:pt>
                <c:pt idx="487">
                  <c:v>427.79088235187021</c:v>
                </c:pt>
                <c:pt idx="488">
                  <c:v>428.25644338261782</c:v>
                </c:pt>
                <c:pt idx="489">
                  <c:v>428.71803019189258</c:v>
                </c:pt>
                <c:pt idx="490">
                  <c:v>429.17566875332744</c:v>
                </c:pt>
                <c:pt idx="491">
                  <c:v>429.62938503862551</c:v>
                </c:pt>
                <c:pt idx="492">
                  <c:v>430.07920501303221</c:v>
                </c:pt>
                <c:pt idx="493">
                  <c:v>430.52515463091987</c:v>
                </c:pt>
                <c:pt idx="494">
                  <c:v>430.96725983148235</c:v>
                </c:pt>
                <c:pt idx="495">
                  <c:v>431.40554653453847</c:v>
                </c:pt>
                <c:pt idx="496">
                  <c:v>431.84004063644329</c:v>
                </c:pt>
                <c:pt idx="497">
                  <c:v>432.27076800610479</c:v>
                </c:pt>
                <c:pt idx="498">
                  <c:v>432.69775448110539</c:v>
                </c:pt>
                <c:pt idx="499">
                  <c:v>433.12102586392587</c:v>
                </c:pt>
                <c:pt idx="500">
                  <c:v>433.54060791827112</c:v>
                </c:pt>
                <c:pt idx="501">
                  <c:v>433.95652636549539</c:v>
                </c:pt>
                <c:pt idx="502">
                  <c:v>434.36880688112603</c:v>
                </c:pt>
                <c:pt idx="503">
                  <c:v>434.77747509148389</c:v>
                </c:pt>
                <c:pt idx="504">
                  <c:v>435.18255657039896</c:v>
                </c:pt>
                <c:pt idx="505">
                  <c:v>435.58407683601979</c:v>
                </c:pt>
                <c:pt idx="506">
                  <c:v>435.9820613477151</c:v>
                </c:pt>
                <c:pt idx="507">
                  <c:v>436.37653550306595</c:v>
                </c:pt>
                <c:pt idx="508">
                  <c:v>436.76752463494728</c:v>
                </c:pt>
                <c:pt idx="509">
                  <c:v>437.15505400869665</c:v>
                </c:pt>
                <c:pt idx="510">
                  <c:v>437.53914881936976</c:v>
                </c:pt>
                <c:pt idx="511">
                  <c:v>437.91983418907984</c:v>
                </c:pt>
                <c:pt idx="512">
                  <c:v>438.29713516442081</c:v>
                </c:pt>
                <c:pt idx="513">
                  <c:v>438.67107671397167</c:v>
                </c:pt>
                <c:pt idx="514">
                  <c:v>438.67107671397167</c:v>
                </c:pt>
                <c:pt idx="515">
                  <c:v>438.67107671397167</c:v>
                </c:pt>
                <c:pt idx="516">
                  <c:v>438.67107671397167</c:v>
                </c:pt>
                <c:pt idx="517">
                  <c:v>438.67107671397167</c:v>
                </c:pt>
                <c:pt idx="518">
                  <c:v>438.67107671397167</c:v>
                </c:pt>
                <c:pt idx="519">
                  <c:v>438.67107671397167</c:v>
                </c:pt>
                <c:pt idx="520">
                  <c:v>438.67107671397167</c:v>
                </c:pt>
                <c:pt idx="521">
                  <c:v>438.67107671397167</c:v>
                </c:pt>
                <c:pt idx="522">
                  <c:v>438.67107671397167</c:v>
                </c:pt>
                <c:pt idx="523">
                  <c:v>438.67107671397167</c:v>
                </c:pt>
                <c:pt idx="524">
                  <c:v>438.67107671397167</c:v>
                </c:pt>
                <c:pt idx="525">
                  <c:v>438.67107671397167</c:v>
                </c:pt>
                <c:pt idx="526">
                  <c:v>438.67107671397167</c:v>
                </c:pt>
                <c:pt idx="527">
                  <c:v>438.67107671397167</c:v>
                </c:pt>
                <c:pt idx="528">
                  <c:v>438.67107671397167</c:v>
                </c:pt>
                <c:pt idx="529">
                  <c:v>438.67107671397167</c:v>
                </c:pt>
                <c:pt idx="530">
                  <c:v>438.67107671397167</c:v>
                </c:pt>
                <c:pt idx="531">
                  <c:v>438.67107671397167</c:v>
                </c:pt>
                <c:pt idx="532">
                  <c:v>438.67107671397167</c:v>
                </c:pt>
                <c:pt idx="533">
                  <c:v>438.67107671397167</c:v>
                </c:pt>
                <c:pt idx="534">
                  <c:v>438.67107671397167</c:v>
                </c:pt>
                <c:pt idx="535">
                  <c:v>438.67107671397167</c:v>
                </c:pt>
                <c:pt idx="536">
                  <c:v>438.67107671397167</c:v>
                </c:pt>
                <c:pt idx="537">
                  <c:v>438.67107671397167</c:v>
                </c:pt>
                <c:pt idx="538">
                  <c:v>438.67107671397167</c:v>
                </c:pt>
                <c:pt idx="539">
                  <c:v>438.67107671397167</c:v>
                </c:pt>
                <c:pt idx="540">
                  <c:v>438.67107671397167</c:v>
                </c:pt>
                <c:pt idx="541">
                  <c:v>438.67107671397167</c:v>
                </c:pt>
                <c:pt idx="542">
                  <c:v>438.67107671397167</c:v>
                </c:pt>
                <c:pt idx="543">
                  <c:v>438.67107671397167</c:v>
                </c:pt>
                <c:pt idx="544">
                  <c:v>438.67107671397167</c:v>
                </c:pt>
                <c:pt idx="545">
                  <c:v>438.67107671397167</c:v>
                </c:pt>
                <c:pt idx="546">
                  <c:v>438.67107671397167</c:v>
                </c:pt>
                <c:pt idx="547">
                  <c:v>438.67107671397167</c:v>
                </c:pt>
                <c:pt idx="548">
                  <c:v>438.67107671397167</c:v>
                </c:pt>
                <c:pt idx="549">
                  <c:v>438.67107671397167</c:v>
                </c:pt>
                <c:pt idx="550">
                  <c:v>438.67107671397167</c:v>
                </c:pt>
                <c:pt idx="551">
                  <c:v>438.67107671397167</c:v>
                </c:pt>
                <c:pt idx="552">
                  <c:v>438.67107671397167</c:v>
                </c:pt>
                <c:pt idx="553">
                  <c:v>438.67107671397167</c:v>
                </c:pt>
                <c:pt idx="554">
                  <c:v>438.67107671397167</c:v>
                </c:pt>
                <c:pt idx="555">
                  <c:v>438.67107671397167</c:v>
                </c:pt>
                <c:pt idx="556">
                  <c:v>438.67107671397167</c:v>
                </c:pt>
                <c:pt idx="557">
                  <c:v>438.67107671397167</c:v>
                </c:pt>
                <c:pt idx="558">
                  <c:v>438.67107671397167</c:v>
                </c:pt>
                <c:pt idx="559">
                  <c:v>438.67107671397167</c:v>
                </c:pt>
                <c:pt idx="560">
                  <c:v>438.67107671397167</c:v>
                </c:pt>
                <c:pt idx="561">
                  <c:v>438.67107671397167</c:v>
                </c:pt>
                <c:pt idx="562">
                  <c:v>438.67107671397167</c:v>
                </c:pt>
                <c:pt idx="563">
                  <c:v>438.67107671397167</c:v>
                </c:pt>
                <c:pt idx="564">
                  <c:v>438.67107671397167</c:v>
                </c:pt>
                <c:pt idx="565">
                  <c:v>438.67107671397167</c:v>
                </c:pt>
                <c:pt idx="566">
                  <c:v>438.67107671397167</c:v>
                </c:pt>
                <c:pt idx="567">
                  <c:v>438.67107671397167</c:v>
                </c:pt>
                <c:pt idx="568">
                  <c:v>438.67107671397167</c:v>
                </c:pt>
                <c:pt idx="569">
                  <c:v>438.67107671397167</c:v>
                </c:pt>
                <c:pt idx="570">
                  <c:v>438.67107671397167</c:v>
                </c:pt>
                <c:pt idx="571">
                  <c:v>438.67107671397167</c:v>
                </c:pt>
                <c:pt idx="572">
                  <c:v>438.67107671397167</c:v>
                </c:pt>
                <c:pt idx="573">
                  <c:v>438.67107671397167</c:v>
                </c:pt>
                <c:pt idx="574">
                  <c:v>438.67107671397167</c:v>
                </c:pt>
                <c:pt idx="575">
                  <c:v>438.67107671397167</c:v>
                </c:pt>
                <c:pt idx="576">
                  <c:v>438.67107671397167</c:v>
                </c:pt>
                <c:pt idx="577">
                  <c:v>438.67107671397167</c:v>
                </c:pt>
                <c:pt idx="578">
                  <c:v>438.67107671397167</c:v>
                </c:pt>
                <c:pt idx="579">
                  <c:v>438.67107671397167</c:v>
                </c:pt>
                <c:pt idx="580">
                  <c:v>438.67107671397167</c:v>
                </c:pt>
                <c:pt idx="581">
                  <c:v>438.67107671397167</c:v>
                </c:pt>
                <c:pt idx="582">
                  <c:v>438.67107671397167</c:v>
                </c:pt>
                <c:pt idx="583">
                  <c:v>438.67107671397167</c:v>
                </c:pt>
                <c:pt idx="584">
                  <c:v>438.67107671397167</c:v>
                </c:pt>
                <c:pt idx="585">
                  <c:v>438.67107671397167</c:v>
                </c:pt>
                <c:pt idx="586">
                  <c:v>438.67107671397167</c:v>
                </c:pt>
                <c:pt idx="587">
                  <c:v>438.67107671397167</c:v>
                </c:pt>
                <c:pt idx="588">
                  <c:v>438.67107671397167</c:v>
                </c:pt>
                <c:pt idx="589">
                  <c:v>438.67107671397167</c:v>
                </c:pt>
                <c:pt idx="590">
                  <c:v>438.67107671397167</c:v>
                </c:pt>
                <c:pt idx="591">
                  <c:v>438.67107671397167</c:v>
                </c:pt>
                <c:pt idx="592">
                  <c:v>438.67107671397167</c:v>
                </c:pt>
                <c:pt idx="593">
                  <c:v>438.67107671397167</c:v>
                </c:pt>
                <c:pt idx="594">
                  <c:v>438.67107671397167</c:v>
                </c:pt>
                <c:pt idx="595">
                  <c:v>438.67107671397167</c:v>
                </c:pt>
                <c:pt idx="596">
                  <c:v>438.67107671397167</c:v>
                </c:pt>
                <c:pt idx="597">
                  <c:v>438.67107671397167</c:v>
                </c:pt>
                <c:pt idx="598">
                  <c:v>438.67107671397167</c:v>
                </c:pt>
                <c:pt idx="599">
                  <c:v>438.67107671397167</c:v>
                </c:pt>
                <c:pt idx="600">
                  <c:v>438.67107671397167</c:v>
                </c:pt>
                <c:pt idx="601">
                  <c:v>438.67107671397167</c:v>
                </c:pt>
                <c:pt idx="602">
                  <c:v>438.67107671397167</c:v>
                </c:pt>
                <c:pt idx="603">
                  <c:v>438.67107671397167</c:v>
                </c:pt>
                <c:pt idx="604">
                  <c:v>438.67107671397167</c:v>
                </c:pt>
                <c:pt idx="605">
                  <c:v>438.67107671397167</c:v>
                </c:pt>
                <c:pt idx="606">
                  <c:v>438.67107671397167</c:v>
                </c:pt>
                <c:pt idx="607">
                  <c:v>438.67107671397167</c:v>
                </c:pt>
                <c:pt idx="608">
                  <c:v>438.67107671397167</c:v>
                </c:pt>
                <c:pt idx="609">
                  <c:v>438.67107671397167</c:v>
                </c:pt>
                <c:pt idx="610">
                  <c:v>438.67107671397167</c:v>
                </c:pt>
                <c:pt idx="611">
                  <c:v>438.67107671397167</c:v>
                </c:pt>
                <c:pt idx="612">
                  <c:v>438.67107671397167</c:v>
                </c:pt>
                <c:pt idx="613">
                  <c:v>438.67107671397167</c:v>
                </c:pt>
                <c:pt idx="614">
                  <c:v>438.67107671397167</c:v>
                </c:pt>
                <c:pt idx="615">
                  <c:v>438.67107671397167</c:v>
                </c:pt>
                <c:pt idx="616">
                  <c:v>438.67107671397167</c:v>
                </c:pt>
                <c:pt idx="617">
                  <c:v>438.67107671397167</c:v>
                </c:pt>
                <c:pt idx="618">
                  <c:v>438.67107671397167</c:v>
                </c:pt>
                <c:pt idx="619">
                  <c:v>438.67107671397167</c:v>
                </c:pt>
                <c:pt idx="620">
                  <c:v>438.67107671397167</c:v>
                </c:pt>
                <c:pt idx="621">
                  <c:v>438.67107671397167</c:v>
                </c:pt>
                <c:pt idx="622">
                  <c:v>438.67107671397167</c:v>
                </c:pt>
                <c:pt idx="623">
                  <c:v>438.67107671397167</c:v>
                </c:pt>
                <c:pt idx="624">
                  <c:v>438.67107671397167</c:v>
                </c:pt>
                <c:pt idx="625">
                  <c:v>438.67107671397167</c:v>
                </c:pt>
                <c:pt idx="626">
                  <c:v>438.67107671397167</c:v>
                </c:pt>
                <c:pt idx="627">
                  <c:v>438.67107671397167</c:v>
                </c:pt>
                <c:pt idx="628">
                  <c:v>438.67107671397167</c:v>
                </c:pt>
                <c:pt idx="629">
                  <c:v>438.67107671397167</c:v>
                </c:pt>
                <c:pt idx="630">
                  <c:v>438.67107671397167</c:v>
                </c:pt>
                <c:pt idx="631">
                  <c:v>438.67107671397167</c:v>
                </c:pt>
                <c:pt idx="632">
                  <c:v>438.67107671397167</c:v>
                </c:pt>
                <c:pt idx="633">
                  <c:v>438.67107671397167</c:v>
                </c:pt>
                <c:pt idx="634">
                  <c:v>438.67107671397167</c:v>
                </c:pt>
                <c:pt idx="635">
                  <c:v>438.67107671397167</c:v>
                </c:pt>
                <c:pt idx="636">
                  <c:v>438.67107671397167</c:v>
                </c:pt>
                <c:pt idx="637">
                  <c:v>438.67107671397167</c:v>
                </c:pt>
                <c:pt idx="638">
                  <c:v>438.67107671397167</c:v>
                </c:pt>
                <c:pt idx="639">
                  <c:v>438.67107671397167</c:v>
                </c:pt>
                <c:pt idx="640">
                  <c:v>438.67107671397167</c:v>
                </c:pt>
                <c:pt idx="641">
                  <c:v>438.67107671397167</c:v>
                </c:pt>
                <c:pt idx="642">
                  <c:v>438.67107671397167</c:v>
                </c:pt>
                <c:pt idx="643">
                  <c:v>438.67107671397167</c:v>
                </c:pt>
                <c:pt idx="644">
                  <c:v>438.67107671397167</c:v>
                </c:pt>
                <c:pt idx="645">
                  <c:v>438.67107671397167</c:v>
                </c:pt>
                <c:pt idx="646">
                  <c:v>438.67107671397167</c:v>
                </c:pt>
                <c:pt idx="647">
                  <c:v>438.67107671397167</c:v>
                </c:pt>
                <c:pt idx="648">
                  <c:v>438.67107671397167</c:v>
                </c:pt>
                <c:pt idx="649">
                  <c:v>438.67107671397167</c:v>
                </c:pt>
                <c:pt idx="650">
                  <c:v>438.67107671397167</c:v>
                </c:pt>
                <c:pt idx="651">
                  <c:v>438.67107671397167</c:v>
                </c:pt>
                <c:pt idx="652">
                  <c:v>438.67107671397167</c:v>
                </c:pt>
                <c:pt idx="653">
                  <c:v>438.67107671397167</c:v>
                </c:pt>
                <c:pt idx="654">
                  <c:v>438.67107671397167</c:v>
                </c:pt>
                <c:pt idx="655">
                  <c:v>438.67107671397167</c:v>
                </c:pt>
                <c:pt idx="656">
                  <c:v>438.67107671397167</c:v>
                </c:pt>
                <c:pt idx="657">
                  <c:v>438.67107671397167</c:v>
                </c:pt>
                <c:pt idx="658">
                  <c:v>438.67107671397167</c:v>
                </c:pt>
                <c:pt idx="659">
                  <c:v>438.67107671397167</c:v>
                </c:pt>
                <c:pt idx="660">
                  <c:v>438.67107671397167</c:v>
                </c:pt>
                <c:pt idx="661">
                  <c:v>438.67107671397167</c:v>
                </c:pt>
                <c:pt idx="662">
                  <c:v>438.67107671397167</c:v>
                </c:pt>
                <c:pt idx="663">
                  <c:v>438.67107671397167</c:v>
                </c:pt>
                <c:pt idx="664">
                  <c:v>438.67107671397167</c:v>
                </c:pt>
                <c:pt idx="665">
                  <c:v>438.67107671397167</c:v>
                </c:pt>
                <c:pt idx="666">
                  <c:v>438.67107671397167</c:v>
                </c:pt>
                <c:pt idx="667">
                  <c:v>438.67107671397167</c:v>
                </c:pt>
                <c:pt idx="668">
                  <c:v>438.67107671397167</c:v>
                </c:pt>
                <c:pt idx="669">
                  <c:v>438.67107671397167</c:v>
                </c:pt>
                <c:pt idx="670">
                  <c:v>438.67107671397167</c:v>
                </c:pt>
                <c:pt idx="671">
                  <c:v>438.67107671397167</c:v>
                </c:pt>
                <c:pt idx="672">
                  <c:v>438.67107671397167</c:v>
                </c:pt>
                <c:pt idx="673">
                  <c:v>438.67107671397167</c:v>
                </c:pt>
                <c:pt idx="674">
                  <c:v>438.67107671397167</c:v>
                </c:pt>
                <c:pt idx="675">
                  <c:v>438.67107671397167</c:v>
                </c:pt>
                <c:pt idx="676">
                  <c:v>438.67107671397167</c:v>
                </c:pt>
                <c:pt idx="677">
                  <c:v>438.67107671397167</c:v>
                </c:pt>
                <c:pt idx="678">
                  <c:v>438.67107671397167</c:v>
                </c:pt>
                <c:pt idx="679">
                  <c:v>438.67107671397167</c:v>
                </c:pt>
                <c:pt idx="680">
                  <c:v>438.67107671397167</c:v>
                </c:pt>
                <c:pt idx="681">
                  <c:v>438.67107671397167</c:v>
                </c:pt>
                <c:pt idx="682">
                  <c:v>438.67107671397167</c:v>
                </c:pt>
                <c:pt idx="683">
                  <c:v>438.67107671397167</c:v>
                </c:pt>
                <c:pt idx="684">
                  <c:v>438.67107671397167</c:v>
                </c:pt>
                <c:pt idx="685">
                  <c:v>438.67107671397167</c:v>
                </c:pt>
                <c:pt idx="686">
                  <c:v>438.67107671397167</c:v>
                </c:pt>
                <c:pt idx="687">
                  <c:v>438.67107671397167</c:v>
                </c:pt>
                <c:pt idx="688">
                  <c:v>438.67107671397167</c:v>
                </c:pt>
                <c:pt idx="689">
                  <c:v>438.67107671397167</c:v>
                </c:pt>
                <c:pt idx="690">
                  <c:v>438.67107671397167</c:v>
                </c:pt>
                <c:pt idx="691">
                  <c:v>438.67107671397167</c:v>
                </c:pt>
                <c:pt idx="692">
                  <c:v>438.67107671397167</c:v>
                </c:pt>
                <c:pt idx="693">
                  <c:v>438.67107671397167</c:v>
                </c:pt>
                <c:pt idx="694">
                  <c:v>438.67107671397167</c:v>
                </c:pt>
                <c:pt idx="695">
                  <c:v>438.67107671397167</c:v>
                </c:pt>
                <c:pt idx="696">
                  <c:v>438.67107671397167</c:v>
                </c:pt>
                <c:pt idx="697">
                  <c:v>438.67107671397167</c:v>
                </c:pt>
                <c:pt idx="698">
                  <c:v>438.67107671397167</c:v>
                </c:pt>
                <c:pt idx="699">
                  <c:v>438.67107671397167</c:v>
                </c:pt>
                <c:pt idx="700">
                  <c:v>438.67107671397167</c:v>
                </c:pt>
                <c:pt idx="701">
                  <c:v>438.67107671397167</c:v>
                </c:pt>
                <c:pt idx="702">
                  <c:v>438.67107671397167</c:v>
                </c:pt>
                <c:pt idx="703">
                  <c:v>438.67107671397167</c:v>
                </c:pt>
                <c:pt idx="704">
                  <c:v>438.67107671397167</c:v>
                </c:pt>
                <c:pt idx="705">
                  <c:v>438.67107671397167</c:v>
                </c:pt>
                <c:pt idx="706">
                  <c:v>438.67107671397167</c:v>
                </c:pt>
                <c:pt idx="707">
                  <c:v>438.67107671397167</c:v>
                </c:pt>
                <c:pt idx="708">
                  <c:v>438.67107671397167</c:v>
                </c:pt>
                <c:pt idx="709">
                  <c:v>438.67107671397167</c:v>
                </c:pt>
                <c:pt idx="710">
                  <c:v>438.67107671397167</c:v>
                </c:pt>
                <c:pt idx="711">
                  <c:v>438.67107671397167</c:v>
                </c:pt>
                <c:pt idx="712">
                  <c:v>438.67107671397167</c:v>
                </c:pt>
                <c:pt idx="713">
                  <c:v>438.67107671397167</c:v>
                </c:pt>
                <c:pt idx="714">
                  <c:v>438.67107671397167</c:v>
                </c:pt>
                <c:pt idx="715">
                  <c:v>438.67107671397167</c:v>
                </c:pt>
                <c:pt idx="716">
                  <c:v>438.67107671397167</c:v>
                </c:pt>
                <c:pt idx="717">
                  <c:v>438.67107671397167</c:v>
                </c:pt>
                <c:pt idx="718">
                  <c:v>438.67107671397167</c:v>
                </c:pt>
                <c:pt idx="719">
                  <c:v>438.67107671397167</c:v>
                </c:pt>
                <c:pt idx="720">
                  <c:v>438.67107671397167</c:v>
                </c:pt>
                <c:pt idx="721">
                  <c:v>438.67107671397167</c:v>
                </c:pt>
                <c:pt idx="722">
                  <c:v>438.67107671397167</c:v>
                </c:pt>
                <c:pt idx="723">
                  <c:v>438.67107671397167</c:v>
                </c:pt>
                <c:pt idx="724">
                  <c:v>438.67107671397167</c:v>
                </c:pt>
                <c:pt idx="725">
                  <c:v>438.67107671397167</c:v>
                </c:pt>
                <c:pt idx="726">
                  <c:v>438.67107671397167</c:v>
                </c:pt>
                <c:pt idx="727">
                  <c:v>438.67107671397167</c:v>
                </c:pt>
                <c:pt idx="728">
                  <c:v>438.67107671397167</c:v>
                </c:pt>
                <c:pt idx="729">
                  <c:v>438.67107671397167</c:v>
                </c:pt>
                <c:pt idx="730">
                  <c:v>438.67107671397167</c:v>
                </c:pt>
                <c:pt idx="731">
                  <c:v>438.67107671397167</c:v>
                </c:pt>
                <c:pt idx="732">
                  <c:v>438.67107671397167</c:v>
                </c:pt>
                <c:pt idx="733">
                  <c:v>438.67107671397167</c:v>
                </c:pt>
                <c:pt idx="734">
                  <c:v>438.67107671397167</c:v>
                </c:pt>
                <c:pt idx="735">
                  <c:v>438.67107671397167</c:v>
                </c:pt>
                <c:pt idx="736">
                  <c:v>438.67107671397167</c:v>
                </c:pt>
                <c:pt idx="737">
                  <c:v>438.67107671397167</c:v>
                </c:pt>
                <c:pt idx="738">
                  <c:v>438.67107671397167</c:v>
                </c:pt>
                <c:pt idx="739">
                  <c:v>438.67107671397167</c:v>
                </c:pt>
                <c:pt idx="740">
                  <c:v>438.67107671397167</c:v>
                </c:pt>
                <c:pt idx="741">
                  <c:v>438.67107671397167</c:v>
                </c:pt>
                <c:pt idx="742">
                  <c:v>438.67107671397167</c:v>
                </c:pt>
                <c:pt idx="743">
                  <c:v>438.67107671397167</c:v>
                </c:pt>
                <c:pt idx="744">
                  <c:v>438.67107671397167</c:v>
                </c:pt>
                <c:pt idx="745">
                  <c:v>438.67107671397167</c:v>
                </c:pt>
                <c:pt idx="746">
                  <c:v>438.67107671397167</c:v>
                </c:pt>
                <c:pt idx="747">
                  <c:v>438.67107671397167</c:v>
                </c:pt>
                <c:pt idx="748">
                  <c:v>438.67107671397167</c:v>
                </c:pt>
                <c:pt idx="749">
                  <c:v>438.67107671397167</c:v>
                </c:pt>
                <c:pt idx="750">
                  <c:v>438.67107671397167</c:v>
                </c:pt>
                <c:pt idx="751">
                  <c:v>438.67107671397167</c:v>
                </c:pt>
                <c:pt idx="752">
                  <c:v>438.67107671397167</c:v>
                </c:pt>
                <c:pt idx="753">
                  <c:v>438.67107671397167</c:v>
                </c:pt>
                <c:pt idx="754">
                  <c:v>438.67107671397167</c:v>
                </c:pt>
                <c:pt idx="755">
                  <c:v>438.67107671397167</c:v>
                </c:pt>
                <c:pt idx="756">
                  <c:v>438.67107671397167</c:v>
                </c:pt>
                <c:pt idx="757">
                  <c:v>438.67107671397167</c:v>
                </c:pt>
                <c:pt idx="758">
                  <c:v>438.67107671397167</c:v>
                </c:pt>
                <c:pt idx="759">
                  <c:v>438.67107671397167</c:v>
                </c:pt>
                <c:pt idx="760">
                  <c:v>438.67107671397167</c:v>
                </c:pt>
                <c:pt idx="761">
                  <c:v>438.67107671397167</c:v>
                </c:pt>
                <c:pt idx="762">
                  <c:v>438.67107671397167</c:v>
                </c:pt>
                <c:pt idx="763">
                  <c:v>438.67107671397167</c:v>
                </c:pt>
                <c:pt idx="764">
                  <c:v>438.67107671397167</c:v>
                </c:pt>
                <c:pt idx="765">
                  <c:v>438.67107671397167</c:v>
                </c:pt>
                <c:pt idx="766">
                  <c:v>438.67107671397167</c:v>
                </c:pt>
                <c:pt idx="767">
                  <c:v>438.67107671397167</c:v>
                </c:pt>
                <c:pt idx="768">
                  <c:v>438.67107671397167</c:v>
                </c:pt>
                <c:pt idx="769">
                  <c:v>438.67107671397167</c:v>
                </c:pt>
                <c:pt idx="770">
                  <c:v>438.67107671397167</c:v>
                </c:pt>
                <c:pt idx="771">
                  <c:v>438.67107671397167</c:v>
                </c:pt>
                <c:pt idx="772">
                  <c:v>438.67107671397167</c:v>
                </c:pt>
                <c:pt idx="773">
                  <c:v>438.67107671397167</c:v>
                </c:pt>
                <c:pt idx="774">
                  <c:v>438.67107671397167</c:v>
                </c:pt>
                <c:pt idx="775">
                  <c:v>438.67107671397167</c:v>
                </c:pt>
                <c:pt idx="776">
                  <c:v>438.67107671397167</c:v>
                </c:pt>
                <c:pt idx="777">
                  <c:v>438.67107671397167</c:v>
                </c:pt>
                <c:pt idx="778">
                  <c:v>438.67107671397167</c:v>
                </c:pt>
                <c:pt idx="779">
                  <c:v>438.67107671397167</c:v>
                </c:pt>
                <c:pt idx="780">
                  <c:v>438.67107671397167</c:v>
                </c:pt>
                <c:pt idx="781">
                  <c:v>438.67107671397167</c:v>
                </c:pt>
                <c:pt idx="782">
                  <c:v>438.67107671397167</c:v>
                </c:pt>
                <c:pt idx="783">
                  <c:v>438.67107671397167</c:v>
                </c:pt>
                <c:pt idx="784">
                  <c:v>438.67107671397167</c:v>
                </c:pt>
                <c:pt idx="785">
                  <c:v>438.67107671397167</c:v>
                </c:pt>
                <c:pt idx="786">
                  <c:v>438.67107671397167</c:v>
                </c:pt>
                <c:pt idx="787">
                  <c:v>438.67107671397167</c:v>
                </c:pt>
                <c:pt idx="788">
                  <c:v>438.67107671397167</c:v>
                </c:pt>
                <c:pt idx="789">
                  <c:v>438.67107671397167</c:v>
                </c:pt>
                <c:pt idx="790">
                  <c:v>438.67107671397167</c:v>
                </c:pt>
                <c:pt idx="791">
                  <c:v>438.67107671397167</c:v>
                </c:pt>
                <c:pt idx="792">
                  <c:v>438.67107671397167</c:v>
                </c:pt>
                <c:pt idx="793">
                  <c:v>438.67107671397167</c:v>
                </c:pt>
                <c:pt idx="794">
                  <c:v>438.67107671397167</c:v>
                </c:pt>
                <c:pt idx="795">
                  <c:v>438.67107671397167</c:v>
                </c:pt>
                <c:pt idx="796">
                  <c:v>438.67107671397167</c:v>
                </c:pt>
                <c:pt idx="797">
                  <c:v>438.67107671397167</c:v>
                </c:pt>
                <c:pt idx="798">
                  <c:v>438.67107671397167</c:v>
                </c:pt>
                <c:pt idx="799">
                  <c:v>438.67107671397167</c:v>
                </c:pt>
                <c:pt idx="800">
                  <c:v>438.67107671397167</c:v>
                </c:pt>
                <c:pt idx="801">
                  <c:v>438.67107671397167</c:v>
                </c:pt>
                <c:pt idx="802">
                  <c:v>438.67107671397167</c:v>
                </c:pt>
                <c:pt idx="803">
                  <c:v>438.67107671397167</c:v>
                </c:pt>
                <c:pt idx="804">
                  <c:v>438.67107671397167</c:v>
                </c:pt>
                <c:pt idx="805">
                  <c:v>438.67107671397167</c:v>
                </c:pt>
                <c:pt idx="806">
                  <c:v>438.67107671397167</c:v>
                </c:pt>
                <c:pt idx="807">
                  <c:v>438.67107671397167</c:v>
                </c:pt>
                <c:pt idx="808">
                  <c:v>438.67107671397167</c:v>
                </c:pt>
                <c:pt idx="809">
                  <c:v>438.67107671397167</c:v>
                </c:pt>
                <c:pt idx="810">
                  <c:v>438.67107671397167</c:v>
                </c:pt>
                <c:pt idx="811">
                  <c:v>438.67107671397167</c:v>
                </c:pt>
                <c:pt idx="812">
                  <c:v>438.67107671397167</c:v>
                </c:pt>
                <c:pt idx="813">
                  <c:v>438.67107671397167</c:v>
                </c:pt>
                <c:pt idx="814">
                  <c:v>438.67107671397167</c:v>
                </c:pt>
                <c:pt idx="815">
                  <c:v>438.67107671397167</c:v>
                </c:pt>
                <c:pt idx="816">
                  <c:v>438.67107671397167</c:v>
                </c:pt>
                <c:pt idx="817">
                  <c:v>438.67107671397167</c:v>
                </c:pt>
                <c:pt idx="818">
                  <c:v>438.67107671397167</c:v>
                </c:pt>
                <c:pt idx="819">
                  <c:v>438.67107671397167</c:v>
                </c:pt>
                <c:pt idx="820">
                  <c:v>438.67107671397167</c:v>
                </c:pt>
                <c:pt idx="821">
                  <c:v>438.67107671397167</c:v>
                </c:pt>
                <c:pt idx="822">
                  <c:v>438.67107671397167</c:v>
                </c:pt>
                <c:pt idx="823">
                  <c:v>438.67107671397167</c:v>
                </c:pt>
                <c:pt idx="824">
                  <c:v>438.67107671397167</c:v>
                </c:pt>
                <c:pt idx="825">
                  <c:v>438.67107671397167</c:v>
                </c:pt>
                <c:pt idx="826">
                  <c:v>438.67107671397167</c:v>
                </c:pt>
                <c:pt idx="827">
                  <c:v>438.67107671397167</c:v>
                </c:pt>
                <c:pt idx="828">
                  <c:v>438.67107671397167</c:v>
                </c:pt>
                <c:pt idx="829">
                  <c:v>438.67107671397167</c:v>
                </c:pt>
                <c:pt idx="830">
                  <c:v>438.67107671397167</c:v>
                </c:pt>
                <c:pt idx="831">
                  <c:v>438.67107671397167</c:v>
                </c:pt>
                <c:pt idx="832">
                  <c:v>438.67107671397167</c:v>
                </c:pt>
                <c:pt idx="833">
                  <c:v>438.67107671397167</c:v>
                </c:pt>
                <c:pt idx="834">
                  <c:v>438.67107671397167</c:v>
                </c:pt>
                <c:pt idx="835">
                  <c:v>438.67107671397167</c:v>
                </c:pt>
                <c:pt idx="836">
                  <c:v>438.67107671397167</c:v>
                </c:pt>
                <c:pt idx="837">
                  <c:v>438.67107671397167</c:v>
                </c:pt>
                <c:pt idx="838">
                  <c:v>438.67107671397167</c:v>
                </c:pt>
                <c:pt idx="839">
                  <c:v>438.67107671397167</c:v>
                </c:pt>
                <c:pt idx="840">
                  <c:v>438.67107671397167</c:v>
                </c:pt>
                <c:pt idx="841">
                  <c:v>438.67107671397167</c:v>
                </c:pt>
                <c:pt idx="842">
                  <c:v>438.67107671397167</c:v>
                </c:pt>
                <c:pt idx="843">
                  <c:v>438.67107671397167</c:v>
                </c:pt>
                <c:pt idx="844">
                  <c:v>438.67107671397167</c:v>
                </c:pt>
                <c:pt idx="845">
                  <c:v>438.67107671397167</c:v>
                </c:pt>
                <c:pt idx="846">
                  <c:v>438.67107671397167</c:v>
                </c:pt>
                <c:pt idx="847">
                  <c:v>438.67107671397167</c:v>
                </c:pt>
                <c:pt idx="848">
                  <c:v>438.67107671397167</c:v>
                </c:pt>
                <c:pt idx="849">
                  <c:v>438.67107671397167</c:v>
                </c:pt>
                <c:pt idx="850">
                  <c:v>438.67107671397167</c:v>
                </c:pt>
                <c:pt idx="851">
                  <c:v>438.67107671397167</c:v>
                </c:pt>
                <c:pt idx="852">
                  <c:v>438.67107671397167</c:v>
                </c:pt>
                <c:pt idx="853">
                  <c:v>438.67107671397167</c:v>
                </c:pt>
                <c:pt idx="854">
                  <c:v>438.67107671397167</c:v>
                </c:pt>
                <c:pt idx="855">
                  <c:v>438.67107671397167</c:v>
                </c:pt>
                <c:pt idx="856">
                  <c:v>438.67107671397167</c:v>
                </c:pt>
                <c:pt idx="857">
                  <c:v>438.67107671397167</c:v>
                </c:pt>
                <c:pt idx="858">
                  <c:v>438.67107671397167</c:v>
                </c:pt>
                <c:pt idx="859">
                  <c:v>438.67107671397167</c:v>
                </c:pt>
                <c:pt idx="860">
                  <c:v>438.67107671397167</c:v>
                </c:pt>
                <c:pt idx="861">
                  <c:v>438.67107671397167</c:v>
                </c:pt>
                <c:pt idx="862">
                  <c:v>438.67107671397167</c:v>
                </c:pt>
                <c:pt idx="863">
                  <c:v>438.67107671397167</c:v>
                </c:pt>
                <c:pt idx="864">
                  <c:v>438.67107671397167</c:v>
                </c:pt>
                <c:pt idx="865">
                  <c:v>438.67107671397167</c:v>
                </c:pt>
                <c:pt idx="866">
                  <c:v>438.67107671397167</c:v>
                </c:pt>
                <c:pt idx="867">
                  <c:v>438.67107671397167</c:v>
                </c:pt>
                <c:pt idx="868">
                  <c:v>438.67107671397167</c:v>
                </c:pt>
                <c:pt idx="869">
                  <c:v>438.67107671397167</c:v>
                </c:pt>
                <c:pt idx="870">
                  <c:v>438.67107671397167</c:v>
                </c:pt>
                <c:pt idx="871">
                  <c:v>438.67107671397167</c:v>
                </c:pt>
                <c:pt idx="872">
                  <c:v>438.67107671397167</c:v>
                </c:pt>
                <c:pt idx="873">
                  <c:v>438.67107671397167</c:v>
                </c:pt>
                <c:pt idx="874">
                  <c:v>438.67107671397167</c:v>
                </c:pt>
                <c:pt idx="875">
                  <c:v>438.67107671397167</c:v>
                </c:pt>
                <c:pt idx="876">
                  <c:v>438.67107671397167</c:v>
                </c:pt>
                <c:pt idx="877">
                  <c:v>438.67107671397167</c:v>
                </c:pt>
                <c:pt idx="878">
                  <c:v>438.67107671397167</c:v>
                </c:pt>
                <c:pt idx="879">
                  <c:v>438.67107671397167</c:v>
                </c:pt>
                <c:pt idx="880">
                  <c:v>438.67107671397167</c:v>
                </c:pt>
                <c:pt idx="881">
                  <c:v>438.67107671397167</c:v>
                </c:pt>
                <c:pt idx="882">
                  <c:v>438.67107671397167</c:v>
                </c:pt>
                <c:pt idx="883">
                  <c:v>438.67107671397167</c:v>
                </c:pt>
                <c:pt idx="884">
                  <c:v>438.67107671397167</c:v>
                </c:pt>
                <c:pt idx="885">
                  <c:v>438.67107671397167</c:v>
                </c:pt>
                <c:pt idx="886">
                  <c:v>438.67107671397167</c:v>
                </c:pt>
                <c:pt idx="887">
                  <c:v>438.67107671397167</c:v>
                </c:pt>
                <c:pt idx="888">
                  <c:v>438.67107671397167</c:v>
                </c:pt>
                <c:pt idx="889">
                  <c:v>438.67107671397167</c:v>
                </c:pt>
                <c:pt idx="890">
                  <c:v>438.67107671397167</c:v>
                </c:pt>
                <c:pt idx="891">
                  <c:v>438.67107671397167</c:v>
                </c:pt>
                <c:pt idx="892">
                  <c:v>438.67107671397167</c:v>
                </c:pt>
                <c:pt idx="893">
                  <c:v>438.67107671397167</c:v>
                </c:pt>
                <c:pt idx="894">
                  <c:v>438.67107671397167</c:v>
                </c:pt>
                <c:pt idx="895">
                  <c:v>438.67107671397167</c:v>
                </c:pt>
                <c:pt idx="896">
                  <c:v>438.67107671397167</c:v>
                </c:pt>
                <c:pt idx="897">
                  <c:v>438.67107671397167</c:v>
                </c:pt>
                <c:pt idx="898">
                  <c:v>438.67107671397167</c:v>
                </c:pt>
                <c:pt idx="899">
                  <c:v>438.67107671397167</c:v>
                </c:pt>
                <c:pt idx="900">
                  <c:v>438.67107671397167</c:v>
                </c:pt>
                <c:pt idx="901">
                  <c:v>438.67107671397167</c:v>
                </c:pt>
                <c:pt idx="902">
                  <c:v>438.67107671397167</c:v>
                </c:pt>
                <c:pt idx="903">
                  <c:v>438.67107671397167</c:v>
                </c:pt>
                <c:pt idx="904">
                  <c:v>438.67107671397167</c:v>
                </c:pt>
                <c:pt idx="905">
                  <c:v>438.67107671397167</c:v>
                </c:pt>
                <c:pt idx="906">
                  <c:v>438.67107671397167</c:v>
                </c:pt>
                <c:pt idx="907">
                  <c:v>438.67107671397167</c:v>
                </c:pt>
                <c:pt idx="908">
                  <c:v>438.67107671397167</c:v>
                </c:pt>
                <c:pt idx="909">
                  <c:v>438.67107671397167</c:v>
                </c:pt>
                <c:pt idx="910">
                  <c:v>438.67107671397167</c:v>
                </c:pt>
                <c:pt idx="911">
                  <c:v>438.67107671397167</c:v>
                </c:pt>
                <c:pt idx="912">
                  <c:v>438.67107671397167</c:v>
                </c:pt>
                <c:pt idx="913">
                  <c:v>438.67107671397167</c:v>
                </c:pt>
                <c:pt idx="914">
                  <c:v>438.67107671397167</c:v>
                </c:pt>
                <c:pt idx="915">
                  <c:v>438.67107671397167</c:v>
                </c:pt>
                <c:pt idx="916">
                  <c:v>438.67107671397167</c:v>
                </c:pt>
                <c:pt idx="917">
                  <c:v>438.67107671397167</c:v>
                </c:pt>
                <c:pt idx="918">
                  <c:v>438.67107671397167</c:v>
                </c:pt>
                <c:pt idx="919">
                  <c:v>438.67107671397167</c:v>
                </c:pt>
                <c:pt idx="920">
                  <c:v>438.67107671397167</c:v>
                </c:pt>
                <c:pt idx="921">
                  <c:v>438.67107671397167</c:v>
                </c:pt>
                <c:pt idx="922">
                  <c:v>438.67107671397167</c:v>
                </c:pt>
                <c:pt idx="923">
                  <c:v>438.67107671397167</c:v>
                </c:pt>
                <c:pt idx="924">
                  <c:v>438.67107671397167</c:v>
                </c:pt>
                <c:pt idx="925">
                  <c:v>438.67107671397167</c:v>
                </c:pt>
                <c:pt idx="926">
                  <c:v>438.67107671397167</c:v>
                </c:pt>
                <c:pt idx="927">
                  <c:v>438.67107671397167</c:v>
                </c:pt>
                <c:pt idx="928">
                  <c:v>438.67107671397167</c:v>
                </c:pt>
                <c:pt idx="929">
                  <c:v>438.67107671397167</c:v>
                </c:pt>
                <c:pt idx="930">
                  <c:v>438.67107671397167</c:v>
                </c:pt>
                <c:pt idx="931">
                  <c:v>438.67107671397167</c:v>
                </c:pt>
                <c:pt idx="932">
                  <c:v>438.67107671397167</c:v>
                </c:pt>
                <c:pt idx="933">
                  <c:v>438.67107671397167</c:v>
                </c:pt>
                <c:pt idx="934">
                  <c:v>438.67107671397167</c:v>
                </c:pt>
                <c:pt idx="935">
                  <c:v>438.67107671397167</c:v>
                </c:pt>
                <c:pt idx="936">
                  <c:v>438.67107671397167</c:v>
                </c:pt>
                <c:pt idx="937">
                  <c:v>438.67107671397167</c:v>
                </c:pt>
                <c:pt idx="938">
                  <c:v>438.67107671397167</c:v>
                </c:pt>
                <c:pt idx="939">
                  <c:v>438.67107671397167</c:v>
                </c:pt>
                <c:pt idx="940">
                  <c:v>438.67107671397167</c:v>
                </c:pt>
                <c:pt idx="941">
                  <c:v>438.67107671397167</c:v>
                </c:pt>
                <c:pt idx="942">
                  <c:v>438.67107671397167</c:v>
                </c:pt>
                <c:pt idx="943">
                  <c:v>438.67107671397167</c:v>
                </c:pt>
                <c:pt idx="944">
                  <c:v>438.67107671397167</c:v>
                </c:pt>
                <c:pt idx="945">
                  <c:v>438.67107671397167</c:v>
                </c:pt>
                <c:pt idx="946">
                  <c:v>438.67107671397167</c:v>
                </c:pt>
                <c:pt idx="947">
                  <c:v>438.67107671397167</c:v>
                </c:pt>
                <c:pt idx="948">
                  <c:v>438.67107671397167</c:v>
                </c:pt>
                <c:pt idx="949">
                  <c:v>438.67107671397167</c:v>
                </c:pt>
                <c:pt idx="950">
                  <c:v>438.67107671397167</c:v>
                </c:pt>
                <c:pt idx="951">
                  <c:v>438.67107671397167</c:v>
                </c:pt>
                <c:pt idx="952">
                  <c:v>438.67107671397167</c:v>
                </c:pt>
                <c:pt idx="953">
                  <c:v>438.67107671397167</c:v>
                </c:pt>
                <c:pt idx="954">
                  <c:v>438.67107671397167</c:v>
                </c:pt>
                <c:pt idx="955">
                  <c:v>438.67107671397167</c:v>
                </c:pt>
                <c:pt idx="956">
                  <c:v>438.67107671397167</c:v>
                </c:pt>
                <c:pt idx="957">
                  <c:v>438.67107671397167</c:v>
                </c:pt>
                <c:pt idx="958">
                  <c:v>438.67107671397167</c:v>
                </c:pt>
                <c:pt idx="959">
                  <c:v>438.67107671397167</c:v>
                </c:pt>
                <c:pt idx="960">
                  <c:v>438.67107671397167</c:v>
                </c:pt>
                <c:pt idx="961">
                  <c:v>438.67107671397167</c:v>
                </c:pt>
                <c:pt idx="962">
                  <c:v>438.67107671397167</c:v>
                </c:pt>
                <c:pt idx="963">
                  <c:v>438.67107671397167</c:v>
                </c:pt>
                <c:pt idx="964">
                  <c:v>438.67107671397167</c:v>
                </c:pt>
                <c:pt idx="965">
                  <c:v>438.67107671397167</c:v>
                </c:pt>
                <c:pt idx="966">
                  <c:v>438.67107671397167</c:v>
                </c:pt>
                <c:pt idx="967">
                  <c:v>438.67107671397167</c:v>
                </c:pt>
                <c:pt idx="968">
                  <c:v>438.67107671397167</c:v>
                </c:pt>
                <c:pt idx="969">
                  <c:v>438.67107671397167</c:v>
                </c:pt>
                <c:pt idx="970">
                  <c:v>438.67107671397167</c:v>
                </c:pt>
                <c:pt idx="971">
                  <c:v>438.67107671397167</c:v>
                </c:pt>
                <c:pt idx="972">
                  <c:v>438.67107671397167</c:v>
                </c:pt>
                <c:pt idx="973">
                  <c:v>438.67107671397167</c:v>
                </c:pt>
                <c:pt idx="974">
                  <c:v>438.67107671397167</c:v>
                </c:pt>
                <c:pt idx="975">
                  <c:v>438.67107671397167</c:v>
                </c:pt>
                <c:pt idx="976">
                  <c:v>438.67107671397167</c:v>
                </c:pt>
                <c:pt idx="977">
                  <c:v>438.67107671397167</c:v>
                </c:pt>
                <c:pt idx="978">
                  <c:v>438.67107671397167</c:v>
                </c:pt>
                <c:pt idx="979">
                  <c:v>438.67107671397167</c:v>
                </c:pt>
                <c:pt idx="980">
                  <c:v>438.67107671397167</c:v>
                </c:pt>
                <c:pt idx="981">
                  <c:v>438.67107671397167</c:v>
                </c:pt>
                <c:pt idx="982">
                  <c:v>438.67107671397167</c:v>
                </c:pt>
                <c:pt idx="983">
                  <c:v>438.67107671397167</c:v>
                </c:pt>
                <c:pt idx="984">
                  <c:v>438.67107671397167</c:v>
                </c:pt>
                <c:pt idx="985">
                  <c:v>438.67107671397167</c:v>
                </c:pt>
                <c:pt idx="986">
                  <c:v>438.67107671397167</c:v>
                </c:pt>
                <c:pt idx="987">
                  <c:v>438.67107671397167</c:v>
                </c:pt>
                <c:pt idx="988">
                  <c:v>438.67107671397167</c:v>
                </c:pt>
                <c:pt idx="989">
                  <c:v>438.67107671397167</c:v>
                </c:pt>
                <c:pt idx="990">
                  <c:v>438.67107671397167</c:v>
                </c:pt>
                <c:pt idx="991">
                  <c:v>438.67107671397167</c:v>
                </c:pt>
                <c:pt idx="992">
                  <c:v>438.67107671397167</c:v>
                </c:pt>
                <c:pt idx="993">
                  <c:v>438.67107671397167</c:v>
                </c:pt>
                <c:pt idx="994">
                  <c:v>438.67107671397167</c:v>
                </c:pt>
                <c:pt idx="995">
                  <c:v>438.67107671397167</c:v>
                </c:pt>
                <c:pt idx="996">
                  <c:v>438.67107671397167</c:v>
                </c:pt>
                <c:pt idx="997">
                  <c:v>438.67107671397167</c:v>
                </c:pt>
                <c:pt idx="998">
                  <c:v>438.67107671397167</c:v>
                </c:pt>
                <c:pt idx="999">
                  <c:v>438.67107671397167</c:v>
                </c:pt>
                <c:pt idx="1000">
                  <c:v>438.67107671397167</c:v>
                </c:pt>
              </c:numCache>
            </c:numRef>
          </c:xVal>
          <c:yVal>
            <c:numRef>
              <c:f>Calculs!$AE$4:$AE$1004</c:f>
              <c:numCache>
                <c:formatCode>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63.836412002059738</c:v>
                </c:pt>
              </c:numCache>
            </c:numRef>
          </c:xVal>
          <c:yVal>
            <c:numRef>
              <c:f>Trajecto!$C$158</c:f>
              <c:numCache>
                <c:formatCode>0</c:formatCode>
                <c:ptCount val="1"/>
                <c:pt idx="0">
                  <c:v>749.61985230453899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378.81574389705116</c:v>
                </c:pt>
              </c:numCache>
            </c:numRef>
          </c:xVal>
          <c:yVal>
            <c:numRef>
              <c:f>Trajecto!$C$159</c:f>
              <c:numCache>
                <c:formatCode>0</c:formatCode>
                <c:ptCount val="1"/>
                <c:pt idx="0">
                  <c:v>749.98236486862561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{B50199B6-5E05-4EDE-990C-27FA5FE13107}</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259.10507826321009</c:v>
                </c:pt>
                <c:pt idx="1">
                  <c:v>282.10507826321009</c:v>
                </c:pt>
                <c:pt idx="2">
                  <c:v>282.10507826321009</c:v>
                </c:pt>
                <c:pt idx="3">
                  <c:v>259.10507826321009</c:v>
                </c:pt>
                <c:pt idx="4">
                  <c:v>282.10507826321009</c:v>
                </c:pt>
                <c:pt idx="5">
                  <c:v>282.10507826321009</c:v>
                </c:pt>
                <c:pt idx="6">
                  <c:v>267.10507826321009</c:v>
                </c:pt>
                <c:pt idx="7">
                  <c:v>267.10507826321009</c:v>
                </c:pt>
                <c:pt idx="8">
                  <c:v>282.10507826321009</c:v>
                </c:pt>
                <c:pt idx="9">
                  <c:v>267.10507826321009</c:v>
                </c:pt>
                <c:pt idx="10">
                  <c:v>266.70507826321011</c:v>
                </c:pt>
                <c:pt idx="11">
                  <c:v>265.9050782632101</c:v>
                </c:pt>
                <c:pt idx="12">
                  <c:v>265.10507826321009</c:v>
                </c:pt>
                <c:pt idx="13">
                  <c:v>264.10507826321009</c:v>
                </c:pt>
                <c:pt idx="14">
                  <c:v>262.9050782632101</c:v>
                </c:pt>
                <c:pt idx="15">
                  <c:v>259.10507826321009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259.10507826321009</c:v>
                </c:pt>
                <c:pt idx="1">
                  <c:v>236.10507826321009</c:v>
                </c:pt>
                <c:pt idx="2">
                  <c:v>236.10507826321009</c:v>
                </c:pt>
                <c:pt idx="3">
                  <c:v>259.10507826321009</c:v>
                </c:pt>
                <c:pt idx="4">
                  <c:v>236.10507826321009</c:v>
                </c:pt>
                <c:pt idx="5">
                  <c:v>236.10507826321009</c:v>
                </c:pt>
                <c:pt idx="6">
                  <c:v>251.10507826321009</c:v>
                </c:pt>
                <c:pt idx="7">
                  <c:v>251.10507826321009</c:v>
                </c:pt>
                <c:pt idx="8">
                  <c:v>236.10507826321009</c:v>
                </c:pt>
                <c:pt idx="9">
                  <c:v>251.10507826321009</c:v>
                </c:pt>
                <c:pt idx="10">
                  <c:v>251.50507826321009</c:v>
                </c:pt>
                <c:pt idx="11">
                  <c:v>252.30507826321008</c:v>
                </c:pt>
                <c:pt idx="12">
                  <c:v>253.10507826321009</c:v>
                </c:pt>
                <c:pt idx="13">
                  <c:v>254.10507826321009</c:v>
                </c:pt>
                <c:pt idx="14">
                  <c:v>255.30507826321008</c:v>
                </c:pt>
                <c:pt idx="15">
                  <c:v>259.10507826321009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{26D20688-0570-4448-B447-A8393BE69251}</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259.10507826321009</c:v>
                </c:pt>
                <c:pt idx="1">
                  <c:v>259.10507826321009</c:v>
                </c:pt>
                <c:pt idx="2">
                  <c:v>269.10507826321009</c:v>
                </c:pt>
                <c:pt idx="3">
                  <c:v>259.10507826321009</c:v>
                </c:pt>
                <c:pt idx="4">
                  <c:v>269.10507826321009</c:v>
                </c:pt>
                <c:pt idx="5">
                  <c:v>272.10507826321009</c:v>
                </c:pt>
                <c:pt idx="6">
                  <c:v>276.10507826321009</c:v>
                </c:pt>
                <c:pt idx="7">
                  <c:v>279.10507826321009</c:v>
                </c:pt>
                <c:pt idx="8">
                  <c:v>284.10507826321009</c:v>
                </c:pt>
                <c:pt idx="9">
                  <c:v>289.10507826321009</c:v>
                </c:pt>
                <c:pt idx="10">
                  <c:v>295.10507826321009</c:v>
                </c:pt>
                <c:pt idx="11">
                  <c:v>307.10507826321009</c:v>
                </c:pt>
                <c:pt idx="12">
                  <c:v>321.10507826321009</c:v>
                </c:pt>
                <c:pt idx="13">
                  <c:v>296.10507826321009</c:v>
                </c:pt>
                <c:pt idx="14">
                  <c:v>289.10507826321009</c:v>
                </c:pt>
                <c:pt idx="15">
                  <c:v>274.10507826321009</c:v>
                </c:pt>
                <c:pt idx="16">
                  <c:v>259.10507826321009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259.10507826321009</c:v>
                </c:pt>
                <c:pt idx="1">
                  <c:v>259.10507826321009</c:v>
                </c:pt>
                <c:pt idx="2">
                  <c:v>249.10507826321009</c:v>
                </c:pt>
                <c:pt idx="3">
                  <c:v>259.10507826321009</c:v>
                </c:pt>
                <c:pt idx="4">
                  <c:v>249.10507826321009</c:v>
                </c:pt>
                <c:pt idx="5">
                  <c:v>246.10507826321009</c:v>
                </c:pt>
                <c:pt idx="6">
                  <c:v>242.10507826321009</c:v>
                </c:pt>
                <c:pt idx="7">
                  <c:v>239.10507826321009</c:v>
                </c:pt>
                <c:pt idx="8">
                  <c:v>234.10507826321009</c:v>
                </c:pt>
                <c:pt idx="9">
                  <c:v>229.10507826321009</c:v>
                </c:pt>
                <c:pt idx="10">
                  <c:v>223.10507826321009</c:v>
                </c:pt>
                <c:pt idx="11">
                  <c:v>211.10507826321009</c:v>
                </c:pt>
                <c:pt idx="12">
                  <c:v>197.10507826321009</c:v>
                </c:pt>
                <c:pt idx="13">
                  <c:v>222.10507826321009</c:v>
                </c:pt>
                <c:pt idx="14">
                  <c:v>229.10507826321009</c:v>
                </c:pt>
                <c:pt idx="15">
                  <c:v>244.10507826321009</c:v>
                </c:pt>
                <c:pt idx="16">
                  <c:v>259.10507826321009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259.10507826321009</c:v>
                </c:pt>
                <c:pt idx="1">
                  <c:v>276.10507826321009</c:v>
                </c:pt>
                <c:pt idx="2">
                  <c:v>270.10507826321009</c:v>
                </c:pt>
                <c:pt idx="3">
                  <c:v>259.10507826321009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259.10507826321009</c:v>
                </c:pt>
                <c:pt idx="1">
                  <c:v>242.10507826321009</c:v>
                </c:pt>
                <c:pt idx="2">
                  <c:v>248.10507826321009</c:v>
                </c:pt>
                <c:pt idx="3">
                  <c:v>259.10507826321009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{E67F1A92-B5E3-4107-BED1-BF68D24B6E9E}</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255.34564800823895</c:v>
                </c:pt>
                <c:pt idx="1">
                  <c:v>255.34564800823895</c:v>
                </c:pt>
                <c:pt idx="2">
                  <c:v>255.34564800823895</c:v>
                </c:pt>
                <c:pt idx="3">
                  <c:v>292.82664062346589</c:v>
                </c:pt>
                <c:pt idx="4">
                  <c:v>255.34564800823895</c:v>
                </c:pt>
                <c:pt idx="5">
                  <c:v>217.86465539301201</c:v>
                </c:pt>
                <c:pt idx="6">
                  <c:v>255.34564800823895</c:v>
                </c:pt>
              </c:numCache>
            </c:numRef>
          </c:xVal>
          <c:yVal>
            <c:numRef>
              <c:f>Trajecto!$C$124:$C$130</c:f>
              <c:numCache>
                <c:formatCode>0</c:formatCode>
                <c:ptCount val="7"/>
                <c:pt idx="0">
                  <c:v>1499.239704609078</c:v>
                </c:pt>
                <c:pt idx="1">
                  <c:v>749.61985230453899</c:v>
                </c:pt>
                <c:pt idx="2">
                  <c:v>0</c:v>
                </c:pt>
                <c:pt idx="3">
                  <c:v>74.961985230453905</c:v>
                </c:pt>
                <c:pt idx="4">
                  <c:v>0</c:v>
                </c:pt>
                <c:pt idx="5">
                  <c:v>74.961985230453905</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1499.9647297372512</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5.9999999999999698</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6.9999999999999556</c:v>
                </c:pt>
                <c:pt idx="205">
                  <c:v>#N/A</c:v>
                </c:pt>
                <c:pt idx="206">
                  <c:v>#N/A</c:v>
                </c:pt>
                <c:pt idx="207">
                  <c:v>#N/A</c:v>
                </c:pt>
                <c:pt idx="208">
                  <c:v>#N/A</c:v>
                </c:pt>
                <c:pt idx="209">
                  <c:v>#N/A</c:v>
                </c:pt>
                <c:pt idx="210">
                  <c:v>#N/A</c:v>
                </c:pt>
                <c:pt idx="211">
                  <c:v>#N/A</c:v>
                </c:pt>
                <c:pt idx="212">
                  <c:v>#N/A</c:v>
                </c:pt>
                <c:pt idx="213">
                  <c:v>#N/A</c:v>
                </c:pt>
                <c:pt idx="214">
                  <c:v>7.999999999999952</c:v>
                </c:pt>
                <c:pt idx="215">
                  <c:v>#N/A</c:v>
                </c:pt>
                <c:pt idx="216">
                  <c:v>#N/A</c:v>
                </c:pt>
                <c:pt idx="217">
                  <c:v>#N/A</c:v>
                </c:pt>
                <c:pt idx="218">
                  <c:v>#N/A</c:v>
                </c:pt>
                <c:pt idx="219">
                  <c:v>#N/A</c:v>
                </c:pt>
                <c:pt idx="220">
                  <c:v>#N/A</c:v>
                </c:pt>
                <c:pt idx="221">
                  <c:v>#N/A</c:v>
                </c:pt>
                <c:pt idx="222">
                  <c:v>#N/A</c:v>
                </c:pt>
                <c:pt idx="223">
                  <c:v>#N/A</c:v>
                </c:pt>
                <c:pt idx="224">
                  <c:v>8.9999999999999485</c:v>
                </c:pt>
                <c:pt idx="225">
                  <c:v>#N/A</c:v>
                </c:pt>
                <c:pt idx="226">
                  <c:v>#N/A</c:v>
                </c:pt>
                <c:pt idx="227">
                  <c:v>#N/A</c:v>
                </c:pt>
                <c:pt idx="228">
                  <c:v>#N/A</c:v>
                </c:pt>
                <c:pt idx="229">
                  <c:v>#N/A</c:v>
                </c:pt>
                <c:pt idx="230">
                  <c:v>#N/A</c:v>
                </c:pt>
                <c:pt idx="231">
                  <c:v>#N/A</c:v>
                </c:pt>
                <c:pt idx="232">
                  <c:v>#N/A</c:v>
                </c:pt>
                <c:pt idx="233">
                  <c:v>#N/A</c:v>
                </c:pt>
                <c:pt idx="234">
                  <c:v>9.9999999999999449</c:v>
                </c:pt>
                <c:pt idx="235">
                  <c:v>#N/A</c:v>
                </c:pt>
                <c:pt idx="236">
                  <c:v>#N/A</c:v>
                </c:pt>
                <c:pt idx="237">
                  <c:v>#N/A</c:v>
                </c:pt>
                <c:pt idx="238">
                  <c:v>#N/A</c:v>
                </c:pt>
                <c:pt idx="239">
                  <c:v>#N/A</c:v>
                </c:pt>
                <c:pt idx="240">
                  <c:v>#N/A</c:v>
                </c:pt>
                <c:pt idx="241">
                  <c:v>#N/A</c:v>
                </c:pt>
                <c:pt idx="242">
                  <c:v>#N/A</c:v>
                </c:pt>
                <c:pt idx="243">
                  <c:v>#N/A</c:v>
                </c:pt>
                <c:pt idx="244">
                  <c:v>10.999999999999941</c:v>
                </c:pt>
                <c:pt idx="245">
                  <c:v>#N/A</c:v>
                </c:pt>
                <c:pt idx="246">
                  <c:v>#N/A</c:v>
                </c:pt>
                <c:pt idx="247">
                  <c:v>#N/A</c:v>
                </c:pt>
                <c:pt idx="248">
                  <c:v>#N/A</c:v>
                </c:pt>
                <c:pt idx="249">
                  <c:v>#N/A</c:v>
                </c:pt>
                <c:pt idx="250">
                  <c:v>#N/A</c:v>
                </c:pt>
                <c:pt idx="251">
                  <c:v>#N/A</c:v>
                </c:pt>
                <c:pt idx="252">
                  <c:v>#N/A</c:v>
                </c:pt>
                <c:pt idx="253">
                  <c:v>#N/A</c:v>
                </c:pt>
                <c:pt idx="254">
                  <c:v>11.999999999999938</c:v>
                </c:pt>
                <c:pt idx="255">
                  <c:v>#N/A</c:v>
                </c:pt>
                <c:pt idx="256">
                  <c:v>#N/A</c:v>
                </c:pt>
                <c:pt idx="257">
                  <c:v>#N/A</c:v>
                </c:pt>
                <c:pt idx="258">
                  <c:v>#N/A</c:v>
                </c:pt>
                <c:pt idx="259">
                  <c:v>#N/A</c:v>
                </c:pt>
                <c:pt idx="260">
                  <c:v>#N/A</c:v>
                </c:pt>
                <c:pt idx="261">
                  <c:v>#N/A</c:v>
                </c:pt>
                <c:pt idx="262">
                  <c:v>#N/A</c:v>
                </c:pt>
                <c:pt idx="263">
                  <c:v>#N/A</c:v>
                </c:pt>
                <c:pt idx="264">
                  <c:v>12.999999999999934</c:v>
                </c:pt>
                <c:pt idx="265">
                  <c:v>#N/A</c:v>
                </c:pt>
                <c:pt idx="266">
                  <c:v>#N/A</c:v>
                </c:pt>
                <c:pt idx="267">
                  <c:v>#N/A</c:v>
                </c:pt>
                <c:pt idx="268">
                  <c:v>#N/A</c:v>
                </c:pt>
                <c:pt idx="269">
                  <c:v>#N/A</c:v>
                </c:pt>
                <c:pt idx="270">
                  <c:v>#N/A</c:v>
                </c:pt>
                <c:pt idx="271">
                  <c:v>#N/A</c:v>
                </c:pt>
                <c:pt idx="272">
                  <c:v>#N/A</c:v>
                </c:pt>
                <c:pt idx="273">
                  <c:v>#N/A</c:v>
                </c:pt>
                <c:pt idx="274">
                  <c:v>13.999999999999931</c:v>
                </c:pt>
                <c:pt idx="275">
                  <c:v>#N/A</c:v>
                </c:pt>
                <c:pt idx="276">
                  <c:v>#N/A</c:v>
                </c:pt>
                <c:pt idx="277">
                  <c:v>#N/A</c:v>
                </c:pt>
                <c:pt idx="278">
                  <c:v>#N/A</c:v>
                </c:pt>
                <c:pt idx="279">
                  <c:v>#N/A</c:v>
                </c:pt>
                <c:pt idx="280">
                  <c:v>#N/A</c:v>
                </c:pt>
                <c:pt idx="281">
                  <c:v>#N/A</c:v>
                </c:pt>
                <c:pt idx="282">
                  <c:v>#N/A</c:v>
                </c:pt>
                <c:pt idx="283">
                  <c:v>#N/A</c:v>
                </c:pt>
                <c:pt idx="284">
                  <c:v>14.999999999999927</c:v>
                </c:pt>
                <c:pt idx="285">
                  <c:v>#N/A</c:v>
                </c:pt>
                <c:pt idx="286">
                  <c:v>#N/A</c:v>
                </c:pt>
                <c:pt idx="287">
                  <c:v>#N/A</c:v>
                </c:pt>
                <c:pt idx="288">
                  <c:v>#N/A</c:v>
                </c:pt>
                <c:pt idx="289">
                  <c:v>#N/A</c:v>
                </c:pt>
                <c:pt idx="290">
                  <c:v>#N/A</c:v>
                </c:pt>
                <c:pt idx="291">
                  <c:v>#N/A</c:v>
                </c:pt>
                <c:pt idx="292">
                  <c:v>#N/A</c:v>
                </c:pt>
                <c:pt idx="293">
                  <c:v>#N/A</c:v>
                </c:pt>
                <c:pt idx="294">
                  <c:v>15.999999999999924</c:v>
                </c:pt>
                <c:pt idx="295">
                  <c:v>#N/A</c:v>
                </c:pt>
                <c:pt idx="296">
                  <c:v>#N/A</c:v>
                </c:pt>
                <c:pt idx="297">
                  <c:v>#N/A</c:v>
                </c:pt>
                <c:pt idx="298">
                  <c:v>#N/A</c:v>
                </c:pt>
                <c:pt idx="299">
                  <c:v>#N/A</c:v>
                </c:pt>
                <c:pt idx="300">
                  <c:v>#N/A</c:v>
                </c:pt>
                <c:pt idx="301">
                  <c:v>#N/A</c:v>
                </c:pt>
                <c:pt idx="302">
                  <c:v>#N/A</c:v>
                </c:pt>
                <c:pt idx="303">
                  <c:v>#N/A</c:v>
                </c:pt>
                <c:pt idx="304">
                  <c:v>16.999999999999936</c:v>
                </c:pt>
                <c:pt idx="305">
                  <c:v>#N/A</c:v>
                </c:pt>
                <c:pt idx="306">
                  <c:v>#N/A</c:v>
                </c:pt>
                <c:pt idx="307">
                  <c:v>#N/A</c:v>
                </c:pt>
                <c:pt idx="308">
                  <c:v>#N/A</c:v>
                </c:pt>
                <c:pt idx="309">
                  <c:v>#N/A</c:v>
                </c:pt>
                <c:pt idx="310">
                  <c:v>#N/A</c:v>
                </c:pt>
                <c:pt idx="311">
                  <c:v>#N/A</c:v>
                </c:pt>
                <c:pt idx="312">
                  <c:v>#N/A</c:v>
                </c:pt>
                <c:pt idx="313">
                  <c:v>#N/A</c:v>
                </c:pt>
                <c:pt idx="314">
                  <c:v>17.99999999999995</c:v>
                </c:pt>
                <c:pt idx="315">
                  <c:v>#N/A</c:v>
                </c:pt>
                <c:pt idx="316">
                  <c:v>#N/A</c:v>
                </c:pt>
                <c:pt idx="317">
                  <c:v>#N/A</c:v>
                </c:pt>
                <c:pt idx="318">
                  <c:v>#N/A</c:v>
                </c:pt>
                <c:pt idx="319">
                  <c:v>#N/A</c:v>
                </c:pt>
                <c:pt idx="320">
                  <c:v>#N/A</c:v>
                </c:pt>
                <c:pt idx="321">
                  <c:v>#N/A</c:v>
                </c:pt>
                <c:pt idx="322">
                  <c:v>#N/A</c:v>
                </c:pt>
                <c:pt idx="323">
                  <c:v>#N/A</c:v>
                </c:pt>
                <c:pt idx="324">
                  <c:v>18.999999999999964</c:v>
                </c:pt>
                <c:pt idx="325">
                  <c:v>#N/A</c:v>
                </c:pt>
                <c:pt idx="326">
                  <c:v>#N/A</c:v>
                </c:pt>
                <c:pt idx="327">
                  <c:v>#N/A</c:v>
                </c:pt>
                <c:pt idx="328">
                  <c:v>#N/A</c:v>
                </c:pt>
                <c:pt idx="329">
                  <c:v>#N/A</c:v>
                </c:pt>
                <c:pt idx="330">
                  <c:v>#N/A</c:v>
                </c:pt>
                <c:pt idx="331">
                  <c:v>#N/A</c:v>
                </c:pt>
                <c:pt idx="332">
                  <c:v>#N/A</c:v>
                </c:pt>
                <c:pt idx="333">
                  <c:v>#N/A</c:v>
                </c:pt>
                <c:pt idx="334">
                  <c:v>19.999999999999979</c:v>
                </c:pt>
                <c:pt idx="335">
                  <c:v>#N/A</c:v>
                </c:pt>
                <c:pt idx="336">
                  <c:v>#N/A</c:v>
                </c:pt>
                <c:pt idx="337">
                  <c:v>#N/A</c:v>
                </c:pt>
                <c:pt idx="338">
                  <c:v>#N/A</c:v>
                </c:pt>
                <c:pt idx="339">
                  <c:v>#N/A</c:v>
                </c:pt>
                <c:pt idx="340">
                  <c:v>#N/A</c:v>
                </c:pt>
                <c:pt idx="341">
                  <c:v>#N/A</c:v>
                </c:pt>
                <c:pt idx="342">
                  <c:v>#N/A</c:v>
                </c:pt>
                <c:pt idx="343">
                  <c:v>#N/A</c:v>
                </c:pt>
                <c:pt idx="344">
                  <c:v>20.999999999999993</c:v>
                </c:pt>
                <c:pt idx="345">
                  <c:v>#N/A</c:v>
                </c:pt>
                <c:pt idx="346">
                  <c:v>#N/A</c:v>
                </c:pt>
                <c:pt idx="347">
                  <c:v>#N/A</c:v>
                </c:pt>
                <c:pt idx="348">
                  <c:v>#N/A</c:v>
                </c:pt>
                <c:pt idx="349">
                  <c:v>#N/A</c:v>
                </c:pt>
                <c:pt idx="350">
                  <c:v>#N/A</c:v>
                </c:pt>
                <c:pt idx="351">
                  <c:v>#N/A</c:v>
                </c:pt>
                <c:pt idx="352">
                  <c:v>#N/A</c:v>
                </c:pt>
                <c:pt idx="353">
                  <c:v>#N/A</c:v>
                </c:pt>
                <c:pt idx="354">
                  <c:v>22.000000000000007</c:v>
                </c:pt>
                <c:pt idx="355">
                  <c:v>#N/A</c:v>
                </c:pt>
                <c:pt idx="356">
                  <c:v>#N/A</c:v>
                </c:pt>
                <c:pt idx="357">
                  <c:v>#N/A</c:v>
                </c:pt>
                <c:pt idx="358">
                  <c:v>#N/A</c:v>
                </c:pt>
                <c:pt idx="359">
                  <c:v>#N/A</c:v>
                </c:pt>
                <c:pt idx="360">
                  <c:v>#N/A</c:v>
                </c:pt>
                <c:pt idx="361">
                  <c:v>#N/A</c:v>
                </c:pt>
                <c:pt idx="362">
                  <c:v>#N/A</c:v>
                </c:pt>
                <c:pt idx="363">
                  <c:v>#N/A</c:v>
                </c:pt>
                <c:pt idx="364">
                  <c:v>23.000000000000021</c:v>
                </c:pt>
                <c:pt idx="365">
                  <c:v>#N/A</c:v>
                </c:pt>
                <c:pt idx="366">
                  <c:v>#N/A</c:v>
                </c:pt>
                <c:pt idx="367">
                  <c:v>#N/A</c:v>
                </c:pt>
                <c:pt idx="368">
                  <c:v>#N/A</c:v>
                </c:pt>
                <c:pt idx="369">
                  <c:v>#N/A</c:v>
                </c:pt>
                <c:pt idx="370">
                  <c:v>#N/A</c:v>
                </c:pt>
                <c:pt idx="371">
                  <c:v>#N/A</c:v>
                </c:pt>
                <c:pt idx="372">
                  <c:v>#N/A</c:v>
                </c:pt>
                <c:pt idx="373">
                  <c:v>#N/A</c:v>
                </c:pt>
                <c:pt idx="374">
                  <c:v>24.000000000000036</c:v>
                </c:pt>
                <c:pt idx="375">
                  <c:v>#N/A</c:v>
                </c:pt>
                <c:pt idx="376">
                  <c:v>#N/A</c:v>
                </c:pt>
                <c:pt idx="377">
                  <c:v>#N/A</c:v>
                </c:pt>
                <c:pt idx="378">
                  <c:v>#N/A</c:v>
                </c:pt>
                <c:pt idx="379">
                  <c:v>#N/A</c:v>
                </c:pt>
                <c:pt idx="380">
                  <c:v>#N/A</c:v>
                </c:pt>
                <c:pt idx="381">
                  <c:v>#N/A</c:v>
                </c:pt>
                <c:pt idx="382">
                  <c:v>#N/A</c:v>
                </c:pt>
                <c:pt idx="383">
                  <c:v>#N/A</c:v>
                </c:pt>
                <c:pt idx="384">
                  <c:v>25.00000000000005</c:v>
                </c:pt>
                <c:pt idx="385">
                  <c:v>#N/A</c:v>
                </c:pt>
                <c:pt idx="386">
                  <c:v>#N/A</c:v>
                </c:pt>
                <c:pt idx="387">
                  <c:v>#N/A</c:v>
                </c:pt>
                <c:pt idx="388">
                  <c:v>#N/A</c:v>
                </c:pt>
                <c:pt idx="389">
                  <c:v>#N/A</c:v>
                </c:pt>
                <c:pt idx="390">
                  <c:v>#N/A</c:v>
                </c:pt>
                <c:pt idx="391">
                  <c:v>#N/A</c:v>
                </c:pt>
                <c:pt idx="392">
                  <c:v>#N/A</c:v>
                </c:pt>
                <c:pt idx="393">
                  <c:v>#N/A</c:v>
                </c:pt>
                <c:pt idx="394">
                  <c:v>26.000000000000064</c:v>
                </c:pt>
                <c:pt idx="395">
                  <c:v>#N/A</c:v>
                </c:pt>
                <c:pt idx="396">
                  <c:v>#N/A</c:v>
                </c:pt>
                <c:pt idx="397">
                  <c:v>#N/A</c:v>
                </c:pt>
                <c:pt idx="398">
                  <c:v>#N/A</c:v>
                </c:pt>
                <c:pt idx="399">
                  <c:v>#N/A</c:v>
                </c:pt>
                <c:pt idx="400">
                  <c:v>#N/A</c:v>
                </c:pt>
                <c:pt idx="401">
                  <c:v>#N/A</c:v>
                </c:pt>
                <c:pt idx="402">
                  <c:v>#N/A</c:v>
                </c:pt>
                <c:pt idx="403">
                  <c:v>#N/A</c:v>
                </c:pt>
                <c:pt idx="404">
                  <c:v>27.000000000000078</c:v>
                </c:pt>
                <c:pt idx="405">
                  <c:v>#N/A</c:v>
                </c:pt>
                <c:pt idx="406">
                  <c:v>#N/A</c:v>
                </c:pt>
                <c:pt idx="407">
                  <c:v>#N/A</c:v>
                </c:pt>
                <c:pt idx="408">
                  <c:v>#N/A</c:v>
                </c:pt>
                <c:pt idx="409">
                  <c:v>#N/A</c:v>
                </c:pt>
                <c:pt idx="410">
                  <c:v>#N/A</c:v>
                </c:pt>
                <c:pt idx="411">
                  <c:v>#N/A</c:v>
                </c:pt>
                <c:pt idx="412">
                  <c:v>#N/A</c:v>
                </c:pt>
                <c:pt idx="413">
                  <c:v>#N/A</c:v>
                </c:pt>
                <c:pt idx="414">
                  <c:v>28.000000000000092</c:v>
                </c:pt>
                <c:pt idx="415">
                  <c:v>#N/A</c:v>
                </c:pt>
                <c:pt idx="416">
                  <c:v>#N/A</c:v>
                </c:pt>
                <c:pt idx="417">
                  <c:v>#N/A</c:v>
                </c:pt>
                <c:pt idx="418">
                  <c:v>#N/A</c:v>
                </c:pt>
                <c:pt idx="419">
                  <c:v>#N/A</c:v>
                </c:pt>
                <c:pt idx="420">
                  <c:v>#N/A</c:v>
                </c:pt>
                <c:pt idx="421">
                  <c:v>#N/A</c:v>
                </c:pt>
                <c:pt idx="422">
                  <c:v>#N/A</c:v>
                </c:pt>
                <c:pt idx="423">
                  <c:v>#N/A</c:v>
                </c:pt>
                <c:pt idx="424">
                  <c:v>29.000000000000107</c:v>
                </c:pt>
                <c:pt idx="425">
                  <c:v>#N/A</c:v>
                </c:pt>
                <c:pt idx="426">
                  <c:v>#N/A</c:v>
                </c:pt>
                <c:pt idx="427">
                  <c:v>#N/A</c:v>
                </c:pt>
                <c:pt idx="428">
                  <c:v>#N/A</c:v>
                </c:pt>
                <c:pt idx="429">
                  <c:v>#N/A</c:v>
                </c:pt>
                <c:pt idx="430">
                  <c:v>#N/A</c:v>
                </c:pt>
                <c:pt idx="431">
                  <c:v>#N/A</c:v>
                </c:pt>
                <c:pt idx="432">
                  <c:v>#N/A</c:v>
                </c:pt>
                <c:pt idx="433">
                  <c:v>#N/A</c:v>
                </c:pt>
                <c:pt idx="434">
                  <c:v>30.000000000000121</c:v>
                </c:pt>
                <c:pt idx="435">
                  <c:v>#N/A</c:v>
                </c:pt>
                <c:pt idx="436">
                  <c:v>#N/A</c:v>
                </c:pt>
                <c:pt idx="437">
                  <c:v>#N/A</c:v>
                </c:pt>
                <c:pt idx="438">
                  <c:v>#N/A</c:v>
                </c:pt>
                <c:pt idx="439">
                  <c:v>#N/A</c:v>
                </c:pt>
                <c:pt idx="440">
                  <c:v>#N/A</c:v>
                </c:pt>
                <c:pt idx="441">
                  <c:v>#N/A</c:v>
                </c:pt>
                <c:pt idx="442">
                  <c:v>#N/A</c:v>
                </c:pt>
                <c:pt idx="443">
                  <c:v>#N/A</c:v>
                </c:pt>
                <c:pt idx="444">
                  <c:v>31.000000000000135</c:v>
                </c:pt>
                <c:pt idx="445">
                  <c:v>#N/A</c:v>
                </c:pt>
                <c:pt idx="446">
                  <c:v>#N/A</c:v>
                </c:pt>
                <c:pt idx="447">
                  <c:v>#N/A</c:v>
                </c:pt>
                <c:pt idx="448">
                  <c:v>#N/A</c:v>
                </c:pt>
                <c:pt idx="449">
                  <c:v>#N/A</c:v>
                </c:pt>
                <c:pt idx="450">
                  <c:v>#N/A</c:v>
                </c:pt>
                <c:pt idx="451">
                  <c:v>#N/A</c:v>
                </c:pt>
                <c:pt idx="452">
                  <c:v>#N/A</c:v>
                </c:pt>
                <c:pt idx="453">
                  <c:v>#N/A</c:v>
                </c:pt>
                <c:pt idx="454">
                  <c:v>32.000000000000149</c:v>
                </c:pt>
                <c:pt idx="455">
                  <c:v>#N/A</c:v>
                </c:pt>
                <c:pt idx="456">
                  <c:v>#N/A</c:v>
                </c:pt>
                <c:pt idx="457">
                  <c:v>#N/A</c:v>
                </c:pt>
                <c:pt idx="458">
                  <c:v>#N/A</c:v>
                </c:pt>
                <c:pt idx="459">
                  <c:v>#N/A</c:v>
                </c:pt>
                <c:pt idx="460">
                  <c:v>#N/A</c:v>
                </c:pt>
                <c:pt idx="461">
                  <c:v>#N/A</c:v>
                </c:pt>
                <c:pt idx="462">
                  <c:v>#N/A</c:v>
                </c:pt>
                <c:pt idx="463">
                  <c:v>#N/A</c:v>
                </c:pt>
                <c:pt idx="464">
                  <c:v>33.000000000000163</c:v>
                </c:pt>
                <c:pt idx="465">
                  <c:v>#N/A</c:v>
                </c:pt>
                <c:pt idx="466">
                  <c:v>#N/A</c:v>
                </c:pt>
                <c:pt idx="467">
                  <c:v>#N/A</c:v>
                </c:pt>
                <c:pt idx="468">
                  <c:v>#N/A</c:v>
                </c:pt>
                <c:pt idx="469">
                  <c:v>#N/A</c:v>
                </c:pt>
                <c:pt idx="470">
                  <c:v>#N/A</c:v>
                </c:pt>
                <c:pt idx="471">
                  <c:v>#N/A</c:v>
                </c:pt>
                <c:pt idx="472">
                  <c:v>#N/A</c:v>
                </c:pt>
                <c:pt idx="473">
                  <c:v>#N/A</c:v>
                </c:pt>
                <c:pt idx="474">
                  <c:v>34.000000000000178</c:v>
                </c:pt>
                <c:pt idx="475">
                  <c:v>#N/A</c:v>
                </c:pt>
                <c:pt idx="476">
                  <c:v>#N/A</c:v>
                </c:pt>
                <c:pt idx="477">
                  <c:v>#N/A</c:v>
                </c:pt>
                <c:pt idx="478">
                  <c:v>#N/A</c:v>
                </c:pt>
                <c:pt idx="479">
                  <c:v>#N/A</c:v>
                </c:pt>
                <c:pt idx="480">
                  <c:v>#N/A</c:v>
                </c:pt>
                <c:pt idx="481">
                  <c:v>#N/A</c:v>
                </c:pt>
                <c:pt idx="482">
                  <c:v>#N/A</c:v>
                </c:pt>
                <c:pt idx="483">
                  <c:v>#N/A</c:v>
                </c:pt>
                <c:pt idx="484">
                  <c:v>35.000000000000192</c:v>
                </c:pt>
                <c:pt idx="485">
                  <c:v>#N/A</c:v>
                </c:pt>
                <c:pt idx="486">
                  <c:v>#N/A</c:v>
                </c:pt>
                <c:pt idx="487">
                  <c:v>#N/A</c:v>
                </c:pt>
                <c:pt idx="488">
                  <c:v>#N/A</c:v>
                </c:pt>
                <c:pt idx="489">
                  <c:v>#N/A</c:v>
                </c:pt>
                <c:pt idx="490">
                  <c:v>#N/A</c:v>
                </c:pt>
                <c:pt idx="491">
                  <c:v>#N/A</c:v>
                </c:pt>
                <c:pt idx="492">
                  <c:v>#N/A</c:v>
                </c:pt>
                <c:pt idx="493">
                  <c:v>#N/A</c:v>
                </c:pt>
                <c:pt idx="494">
                  <c:v>36.000000000000206</c:v>
                </c:pt>
                <c:pt idx="495">
                  <c:v>#N/A</c:v>
                </c:pt>
                <c:pt idx="496">
                  <c:v>#N/A</c:v>
                </c:pt>
                <c:pt idx="497">
                  <c:v>#N/A</c:v>
                </c:pt>
                <c:pt idx="498">
                  <c:v>#N/A</c:v>
                </c:pt>
                <c:pt idx="499">
                  <c:v>#N/A</c:v>
                </c:pt>
                <c:pt idx="500">
                  <c:v>#N/A</c:v>
                </c:pt>
                <c:pt idx="501">
                  <c:v>#N/A</c:v>
                </c:pt>
                <c:pt idx="502">
                  <c:v>#N/A</c:v>
                </c:pt>
                <c:pt idx="503">
                  <c:v>#N/A</c:v>
                </c:pt>
                <c:pt idx="504">
                  <c:v>37.00000000000022</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1499.5797714296064</c:v>
                </c:pt>
                <c:pt idx="300">
                  <c:v>1499.8214137943874</c:v>
                </c:pt>
                <c:pt idx="301">
                  <c:v>1499.9647297372512</c:v>
                </c:pt>
                <c:pt idx="302">
                  <c:v>1500.0098130681165</c:v>
                </c:pt>
                <c:pt idx="303">
                  <c:v>1499.9567549495916</c:v>
                </c:pt>
                <c:pt idx="304">
                  <c:v>1499.8056455351189</c:v>
                </c:pt>
                <c:pt idx="305">
                  <c:v>1499.5565756227995</c:v>
                </c:pt>
                <c:pt idx="306">
                  <c:v>1499.2096382760765</c:v>
                </c:pt>
                <c:pt idx="307">
                  <c:v>1498.7649303654143</c:v>
                </c:pt>
                <c:pt idx="308">
                  <c:v>1498.2225539932506</c:v>
                </c:pt>
                <c:pt idx="309">
                  <c:v>1497.58261777593</c:v>
                </c:pt>
                <c:pt idx="310">
                  <c:v>1496.8452379686905</c:v>
                </c:pt>
                <c:pt idx="311">
                  <c:v>1496.0105394309899</c:v>
                </c:pt>
                <c:pt idx="312">
                  <c:v>1495.0786564382418</c:v>
                </c:pt>
                <c:pt idx="313">
                  <c:v>1494.0497333519079</c:v>
                </c:pt>
                <c:pt idx="314">
                  <c:v>1492.9239251630813</c:v>
                </c:pt>
                <c:pt idx="315">
                  <c:v>1491.7013979257542</c:v>
                </c:pt>
                <c:pt idx="316">
                  <c:v>1490.3823290955522</c:v>
                </c:pt>
                <c:pt idx="317">
                  <c:v>1488.9669077884232</c:v>
                </c:pt>
                <c:pt idx="318">
                  <c:v>1487.4553349720652</c:v>
                </c:pt>
                <c:pt idx="319">
                  <c:v>1485.8478236010537</c:v>
                </c:pt>
                <c:pt idx="320">
                  <c:v>1484.1445987048812</c:v>
                </c:pt>
                <c:pt idx="321">
                  <c:v>1482.3458974365535</c:v>
                </c:pt>
                <c:pt idx="322">
                  <c:v>1480.4519690880247</c:v>
                </c:pt>
                <c:pt idx="323">
                  <c:v>1478.4630750776037</c:v>
                </c:pt>
                <c:pt idx="324">
                  <c:v>1476.3794889135195</c:v>
                </c:pt>
                <c:pt idx="325">
                  <c:v>1474.201496137056</c:v>
                </c:pt>
                <c:pt idx="326">
                  <c:v>1471.9293942480397</c:v>
                </c:pt>
                <c:pt idx="327">
                  <c:v>1469.5634926149589</c:v>
                </c:pt>
                <c:pt idx="328">
                  <c:v>1467.1041123715897</c:v>
                </c:pt>
                <c:pt idx="329">
                  <c:v>1464.5515863016758</c:v>
                </c:pt>
                <c:pt idx="330">
                  <c:v>1461.9062587129547</c:v>
                </c:pt>
                <c:pt idx="331">
                  <c:v>1459.1684853016113</c:v>
                </c:pt>
                <c:pt idx="332">
                  <c:v>1456.3386330080762</c:v>
                </c:pt>
                <c:pt idx="333">
                  <c:v>1453.4170798649502</c:v>
                </c:pt>
                <c:pt idx="334">
                  <c:v>1450.4042148377341</c:v>
                </c:pt>
                <c:pt idx="335">
                  <c:v>1447.3004376589483</c:v>
                </c:pt>
                <c:pt idx="336">
                  <c:v>1444.1061586561664</c:v>
                </c:pt>
                <c:pt idx="337">
                  <c:v>1440.8217985744232</c:v>
                </c:pt>
                <c:pt idx="338">
                  <c:v>1437.4477883934151</c:v>
                </c:pt>
                <c:pt idx="339">
                  <c:v>1433.9845691398723</c:v>
                </c:pt>
                <c:pt idx="340">
                  <c:v>1430.4325916954524</c:v>
                </c:pt>
                <c:pt idx="341">
                  <c:v>1426.7923166004775</c:v>
                </c:pt>
                <c:pt idx="342">
                  <c:v>1423.0642138538194</c:v>
                </c:pt>
                <c:pt idx="343">
                  <c:v>1419.2487627092162</c:v>
                </c:pt>
                <c:pt idx="344">
                  <c:v>1415.3464514682939</c:v>
                </c:pt>
                <c:pt idx="345">
                  <c:v>1411.3577772705485</c:v>
                </c:pt>
                <c:pt idx="346">
                  <c:v>1407.2832458805372</c:v>
                </c:pt>
                <c:pt idx="347">
                  <c:v>1403.1233714725208</c:v>
                </c:pt>
                <c:pt idx="348">
                  <c:v>1398.8786764127835</c:v>
                </c:pt>
                <c:pt idx="349">
                  <c:v>1394.5496910398583</c:v>
                </c:pt>
                <c:pt idx="350">
                  <c:v>1390.1369534428741</c:v>
                </c:pt>
                <c:pt idx="351">
                  <c:v>1385.6410092382382</c:v>
                </c:pt>
                <c:pt idx="352">
                  <c:v>1381.06241134486</c:v>
                </c:pt>
                <c:pt idx="353">
                  <c:v>1376.4017197581211</c:v>
                </c:pt>
                <c:pt idx="354">
                  <c:v>1371.659501322787</c:v>
                </c:pt>
                <c:pt idx="355">
                  <c:v>1366.8363295050565</c:v>
                </c:pt>
                <c:pt idx="356">
                  <c:v>1361.9327841639381</c:v>
                </c:pt>
                <c:pt idx="357">
                  <c:v>1356.949451322138</c:v>
                </c:pt>
                <c:pt idx="358">
                  <c:v>1351.886922936643</c:v>
                </c:pt>
                <c:pt idx="359">
                  <c:v>1346.7457966691752</c:v>
                </c:pt>
                <c:pt idx="360">
                  <c:v>1341.5266756566921</c:v>
                </c:pt>
                <c:pt idx="361">
                  <c:v>1336.230168282103</c:v>
                </c:pt>
                <c:pt idx="362">
                  <c:v>1330.8568879453671</c:v>
                </c:pt>
                <c:pt idx="363">
                  <c:v>1325.4074528351341</c:v>
                </c:pt>
                <c:pt idx="364">
                  <c:v>1319.8824857010886</c:v>
                </c:pt>
                <c:pt idx="365">
                  <c:v>1314.2826136271476</c:v>
                </c:pt>
                <c:pt idx="366">
                  <c:v>1308.6084678056654</c:v>
                </c:pt>
                <c:pt idx="367">
                  <c:v>1302.8606833127876</c:v>
                </c:pt>
                <c:pt idx="368">
                  <c:v>1297.0398988850982</c:v>
                </c:pt>
                <c:pt idx="369">
                  <c:v>1291.1467566976964</c:v>
                </c:pt>
                <c:pt idx="370">
                  <c:v>1285.181902143835</c:v>
                </c:pt>
                <c:pt idx="371">
                  <c:v>1279.1459836162489</c:v>
                </c:pt>
                <c:pt idx="372">
                  <c:v>1273.0396522902997</c:v>
                </c:pt>
                <c:pt idx="373">
                  <c:v>1266.8635619090535</c:v>
                </c:pt>
                <c:pt idx="374">
                  <c:v>1260.6183685704095</c:v>
                </c:pt>
                <c:pt idx="375">
                  <c:v>1254.304730516388</c:v>
                </c:pt>
                <c:pt idx="376">
                  <c:v>1247.9233079246856</c:v>
                </c:pt>
                <c:pt idx="377">
                  <c:v>1241.474762702599</c:v>
                </c:pt>
                <c:pt idx="378">
                  <c:v>1234.9597582834153</c:v>
                </c:pt>
                <c:pt idx="379">
                  <c:v>1228.3789594253594</c:v>
                </c:pt>
                <c:pt idx="380">
                  <c:v>1221.73303201319</c:v>
                </c:pt>
                <c:pt idx="381">
                  <c:v>1215.0226428625256</c:v>
                </c:pt>
                <c:pt idx="382">
                  <c:v>1208.2484595269807</c:v>
                </c:pt>
                <c:pt idx="383">
                  <c:v>1201.4111501081882</c:v>
                </c:pt>
                <c:pt idx="384">
                  <c:v>1194.5113830687758</c:v>
                </c:pt>
                <c:pt idx="385">
                  <c:v>1187.5498270483658</c:v>
                </c:pt>
                <c:pt idx="386">
                  <c:v>1180.5271506826575</c:v>
                </c:pt>
                <c:pt idx="387">
                  <c:v>1173.4440224256509</c:v>
                </c:pt>
                <c:pt idx="388">
                  <c:v>1166.3011103750646</c:v>
                </c:pt>
                <c:pt idx="389">
                  <c:v>1159.0990821009977</c:v>
                </c:pt>
                <c:pt idx="390">
                  <c:v>1151.8386044778792</c:v>
                </c:pt>
                <c:pt idx="391">
                  <c:v>1144.520343519747</c:v>
                </c:pt>
                <c:pt idx="392">
                  <c:v>1137.1449642188923</c:v>
                </c:pt>
                <c:pt idx="393">
                  <c:v>1129.713130387903</c:v>
                </c:pt>
                <c:pt idx="394">
                  <c:v>1122.2255045051349</c:v>
                </c:pt>
                <c:pt idx="395">
                  <c:v>1114.6827475636358</c:v>
                </c:pt>
                <c:pt idx="396">
                  <c:v>1107.0855189235428</c:v>
                </c:pt>
                <c:pt idx="397">
                  <c:v>1099.4344761679749</c:v>
                </c:pt>
                <c:pt idx="398">
                  <c:v>1091.7302749624278</c:v>
                </c:pt>
                <c:pt idx="399">
                  <c:v>1083.9735689176898</c:v>
                </c:pt>
                <c:pt idx="400">
                  <c:v>1076.1650094562806</c:v>
                </c:pt>
                <c:pt idx="401">
                  <c:v>1068.3052456824191</c:v>
                </c:pt>
                <c:pt idx="402">
                  <c:v>1060.3949242555218</c:v>
                </c:pt>
                <c:pt idx="403">
                  <c:v>1052.4346892672286</c:v>
                </c:pt>
                <c:pt idx="404">
                  <c:v>1044.4251821219514</c:v>
                </c:pt>
                <c:pt idx="405">
                  <c:v>1036.367041420938</c:v>
                </c:pt>
                <c:pt idx="406">
                  <c:v>1028.2609028498391</c:v>
                </c:pt>
                <c:pt idx="407">
                  <c:v>1020.1073990697663</c:v>
                </c:pt>
                <c:pt idx="408">
                  <c:v>1011.9071596118238</c:v>
                </c:pt>
                <c:pt idx="409">
                  <c:v>1003.6608107750968</c:v>
                </c:pt>
                <c:pt idx="410">
                  <c:v>995.36897552807397</c:v>
                </c:pt>
                <c:pt idx="411">
                  <c:v>987.03227341348111</c:v>
                </c:pt>
                <c:pt idx="412">
                  <c:v>978.65132045650103</c:v>
                </c:pt>
                <c:pt idx="413">
                  <c:v>970.2267290763516</c:v>
                </c:pt>
                <c:pt idx="414">
                  <c:v>961.75910800119186</c:v>
                </c:pt>
                <c:pt idx="415">
                  <c:v>953.24906218632555</c:v>
                </c:pt>
                <c:pt idx="416">
                  <c:v>944.69719273566807</c:v>
                </c:pt>
                <c:pt idx="417">
                  <c:v>936.10409682644161</c:v>
                </c:pt>
                <c:pt idx="418">
                  <c:v>927.4703676370624</c:v>
                </c:pt>
                <c:pt idx="419">
                  <c:v>918.79659427818081</c:v>
                </c:pt>
                <c:pt idx="420">
                  <c:v>910.08336172683573</c:v>
                </c:pt>
                <c:pt idx="421">
                  <c:v>901.33125076368106</c:v>
                </c:pt>
                <c:pt idx="422">
                  <c:v>892.54083791324274</c:v>
                </c:pt>
                <c:pt idx="423">
                  <c:v>883.71269538716228</c:v>
                </c:pt>
                <c:pt idx="424">
                  <c:v>874.8473910303826</c:v>
                </c:pt>
                <c:pt idx="425">
                  <c:v>865.94548827023038</c:v>
                </c:pt>
                <c:pt idx="426">
                  <c:v>857.00754606834823</c:v>
                </c:pt>
                <c:pt idx="427">
                  <c:v>848.03411887542939</c:v>
                </c:pt>
                <c:pt idx="428">
                  <c:v>839.02575658870694</c:v>
                </c:pt>
                <c:pt idx="429">
                  <c:v>829.98300451214857</c:v>
                </c:pt>
                <c:pt idx="430">
                  <c:v>820.90640331930729</c:v>
                </c:pt>
                <c:pt idx="431">
                  <c:v>811.79648901877806</c:v>
                </c:pt>
                <c:pt idx="432">
                  <c:v>802.65379292221041</c:v>
                </c:pt>
                <c:pt idx="433">
                  <c:v>793.47884161482511</c:v>
                </c:pt>
                <c:pt idx="434">
                  <c:v>784.27215692838479</c:v>
                </c:pt>
                <c:pt idx="435">
                  <c:v>775.03425591656583</c:v>
                </c:pt>
                <c:pt idx="436">
                  <c:v>765.7656508326811</c:v>
                </c:pt>
                <c:pt idx="437">
                  <c:v>756.46684910970021</c:v>
                </c:pt>
                <c:pt idx="438">
                  <c:v>747.13835334251621</c:v>
                </c:pt>
                <c:pt idx="439">
                  <c:v>737.78066127240675</c:v>
                </c:pt>
                <c:pt idx="440">
                  <c:v>728.39426577363702</c:v>
                </c:pt>
                <c:pt idx="441">
                  <c:v>718.97965484215285</c:v>
                </c:pt>
                <c:pt idx="442">
                  <c:v>709.53731158631217</c:v>
                </c:pt>
                <c:pt idx="443">
                  <c:v>700.06771421960298</c:v>
                </c:pt>
                <c:pt idx="444">
                  <c:v>690.57133605529634</c:v>
                </c:pt>
                <c:pt idx="445">
                  <c:v>681.04864550298316</c:v>
                </c:pt>
                <c:pt idx="446">
                  <c:v>671.5001060669432</c:v>
                </c:pt>
                <c:pt idx="447">
                  <c:v>661.9261763462971</c:v>
                </c:pt>
                <c:pt idx="448">
                  <c:v>652.32731003688878</c:v>
                </c:pt>
                <c:pt idx="449">
                  <c:v>642.7039559348508</c:v>
                </c:pt>
                <c:pt idx="450">
                  <c:v>633.05655794180143</c:v>
                </c:pt>
                <c:pt idx="451">
                  <c:v>623.38555507162448</c:v>
                </c:pt>
                <c:pt idx="452">
                  <c:v>613.69138145878446</c:v>
                </c:pt>
                <c:pt idx="453">
                  <c:v>603.97446636812799</c:v>
                </c:pt>
                <c:pt idx="454">
                  <c:v>594.23523420612366</c:v>
                </c:pt>
                <c:pt idx="455">
                  <c:v>584.4741045334946</c:v>
                </c:pt>
                <c:pt idx="456">
                  <c:v>574.69149207919645</c:v>
                </c:pt>
                <c:pt idx="457">
                  <c:v>564.88780675569478</c:v>
                </c:pt>
                <c:pt idx="458">
                  <c:v>555.06345367549727</c:v>
                </c:pt>
                <c:pt idx="459">
                  <c:v>545.21883316889659</c:v>
                </c:pt>
                <c:pt idx="460">
                  <c:v>535.35434080287837</c:v>
                </c:pt>
                <c:pt idx="461">
                  <c:v>525.47036740115323</c:v>
                </c:pt>
                <c:pt idx="462">
                  <c:v>515.56729906526857</c:v>
                </c:pt>
                <c:pt idx="463">
                  <c:v>505.64551719675922</c:v>
                </c:pt>
                <c:pt idx="464">
                  <c:v>495.70539852029583</c:v>
                </c:pt>
                <c:pt idx="465">
                  <c:v>485.74731510779009</c:v>
                </c:pt>
                <c:pt idx="466">
                  <c:v>475.77163440341724</c:v>
                </c:pt>
                <c:pt idx="467">
                  <c:v>465.77871924951739</c:v>
                </c:pt>
                <c:pt idx="468">
                  <c:v>455.76892791333682</c:v>
                </c:pt>
                <c:pt idx="469">
                  <c:v>445.74261411457206</c:v>
                </c:pt>
                <c:pt idx="470">
                  <c:v>435.70012705367998</c:v>
                </c:pt>
                <c:pt idx="471">
                  <c:v>425.64181144091793</c:v>
                </c:pt>
                <c:pt idx="472">
                  <c:v>415.56800752607859</c:v>
                </c:pt>
                <c:pt idx="473">
                  <c:v>405.47905112888515</c:v>
                </c:pt>
                <c:pt idx="474">
                  <c:v>395.37527367001292</c:v>
                </c:pt>
                <c:pt idx="475">
                  <c:v>385.25700220270471</c:v>
                </c:pt>
                <c:pt idx="476">
                  <c:v>375.12455944494718</c:v>
                </c:pt>
                <c:pt idx="477">
                  <c:v>364.97826381217737</c:v>
                </c:pt>
                <c:pt idx="478">
                  <c:v>354.81842945048817</c:v>
                </c:pt>
                <c:pt idx="479">
                  <c:v>344.64536627030253</c:v>
                </c:pt>
                <c:pt idx="480">
                  <c:v>334.45937998048811</c:v>
                </c:pt>
                <c:pt idx="481">
                  <c:v>324.26077212288243</c:v>
                </c:pt>
                <c:pt idx="482">
                  <c:v>314.04984010720204</c:v>
                </c:pt>
                <c:pt idx="483">
                  <c:v>303.82687724630773</c:v>
                </c:pt>
                <c:pt idx="484">
                  <c:v>293.59217279179978</c:v>
                </c:pt>
                <c:pt idx="485">
                  <c:v>283.34601196991736</c:v>
                </c:pt>
                <c:pt idx="486">
                  <c:v>273.08867601771749</c:v>
                </c:pt>
                <c:pt idx="487">
                  <c:v>262.82044221950872</c:v>
                </c:pt>
                <c:pt idx="488">
                  <c:v>252.54158394351666</c:v>
                </c:pt>
                <c:pt idx="489">
                  <c:v>242.25237067875759</c:v>
                </c:pt>
                <c:pt idx="490">
                  <c:v>231.9530680720986</c:v>
                </c:pt>
                <c:pt idx="491">
                  <c:v>221.64393796548245</c:v>
                </c:pt>
                <c:pt idx="492">
                  <c:v>211.32523843329599</c:v>
                </c:pt>
                <c:pt idx="493">
                  <c:v>200.99722381986228</c:v>
                </c:pt>
                <c:pt idx="494">
                  <c:v>190.66014477703629</c:v>
                </c:pt>
                <c:pt idx="495">
                  <c:v>180.31424830188541</c:v>
                </c:pt>
                <c:pt idx="496">
                  <c:v>169.95977777443642</c:v>
                </c:pt>
                <c:pt idx="497">
                  <c:v>159.59697299547071</c:v>
                </c:pt>
                <c:pt idx="498">
                  <c:v>149.22607022435096</c:v>
                </c:pt>
                <c:pt idx="499">
                  <c:v>138.84730221686229</c:v>
                </c:pt>
                <c:pt idx="500">
                  <c:v>128.460898263052</c:v>
                </c:pt>
                <c:pt idx="501">
                  <c:v>118.06708422505228</c:v>
                </c:pt>
                <c:pt idx="502">
                  <c:v>107.66608257487087</c:v>
                </c:pt>
                <c:pt idx="503">
                  <c:v>97.258112432135363</c:v>
                </c:pt>
                <c:pt idx="504">
                  <c:v>86.843389601777204</c:v>
                </c:pt>
                <c:pt idx="505">
                  <c:v>76.422126611641886</c:v>
                </c:pt>
                <c:pt idx="506">
                  <c:v>65.99453275001261</c:v>
                </c:pt>
                <c:pt idx="507">
                  <c:v>55.560814103034929</c:v>
                </c:pt>
                <c:pt idx="508">
                  <c:v>45.121173592030495</c:v>
                </c:pt>
                <c:pt idx="509">
                  <c:v>34.67581101068852</c:v>
                </c:pt>
                <c:pt idx="510">
                  <c:v>24.224923062123949</c:v>
                </c:pt>
                <c:pt idx="511">
                  <c:v>13.768703395791844</c:v>
                </c:pt>
                <c:pt idx="512">
                  <c:v>3.307342644247937</c:v>
                </c:pt>
                <c:pt idx="513">
                  <c:v>-7.158971540254301</c:v>
                </c:pt>
                <c:pt idx="514">
                  <c:v>-7.1694402869510254</c:v>
                </c:pt>
                <c:pt idx="515">
                  <c:v>-7.1799090383247615</c:v>
                </c:pt>
                <c:pt idx="516">
                  <c:v>-7.1903777943753298</c:v>
                </c:pt>
                <c:pt idx="517">
                  <c:v>-7.2008465551025491</c:v>
                </c:pt>
                <c:pt idx="518">
                  <c:v>-7.2113153205062401</c:v>
                </c:pt>
                <c:pt idx="519">
                  <c:v>-7.2217840905862216</c:v>
                </c:pt>
                <c:pt idx="520">
                  <c:v>-7.2322528653423142</c:v>
                </c:pt>
                <c:pt idx="521">
                  <c:v>-7.2427216447743374</c:v>
                </c:pt>
                <c:pt idx="522">
                  <c:v>-7.2531904288821112</c:v>
                </c:pt>
                <c:pt idx="523">
                  <c:v>-7.263659217665456</c:v>
                </c:pt>
                <c:pt idx="524">
                  <c:v>-7.2741280111241906</c:v>
                </c:pt>
                <c:pt idx="525">
                  <c:v>-7.2845968092581357</c:v>
                </c:pt>
                <c:pt idx="526">
                  <c:v>-7.2950656120671109</c:v>
                </c:pt>
                <c:pt idx="527">
                  <c:v>-7.305534419550936</c:v>
                </c:pt>
                <c:pt idx="528">
                  <c:v>-7.3160032317094306</c:v>
                </c:pt>
                <c:pt idx="529">
                  <c:v>-7.3264720485424144</c:v>
                </c:pt>
                <c:pt idx="530">
                  <c:v>-7.3369408700497081</c:v>
                </c:pt>
                <c:pt idx="531">
                  <c:v>-7.3474096962311304</c:v>
                </c:pt>
                <c:pt idx="532">
                  <c:v>-7.3578785270865019</c:v>
                </c:pt>
                <c:pt idx="533">
                  <c:v>-7.3683473626156433</c:v>
                </c:pt>
                <c:pt idx="534">
                  <c:v>-7.3788162028183732</c:v>
                </c:pt>
                <c:pt idx="535">
                  <c:v>-7.3892850476945124</c:v>
                </c:pt>
                <c:pt idx="536">
                  <c:v>-7.3997538972438797</c:v>
                </c:pt>
                <c:pt idx="537">
                  <c:v>-7.4102227514662955</c:v>
                </c:pt>
                <c:pt idx="538">
                  <c:v>-7.4206916103615805</c:v>
                </c:pt>
                <c:pt idx="539">
                  <c:v>-7.4311604739295536</c:v>
                </c:pt>
                <c:pt idx="540">
                  <c:v>-7.4416293421700352</c:v>
                </c:pt>
                <c:pt idx="541">
                  <c:v>-7.4520982150828443</c:v>
                </c:pt>
                <c:pt idx="542">
                  <c:v>-7.4625670926678023</c:v>
                </c:pt>
                <c:pt idx="543">
                  <c:v>-7.4730359749247279</c:v>
                </c:pt>
                <c:pt idx="544">
                  <c:v>-7.483504861853441</c:v>
                </c:pt>
                <c:pt idx="545">
                  <c:v>-7.493973753453762</c:v>
                </c:pt>
                <c:pt idx="546">
                  <c:v>-7.5044426497255108</c:v>
                </c:pt>
                <c:pt idx="547">
                  <c:v>-7.5149115506685078</c:v>
                </c:pt>
                <c:pt idx="548">
                  <c:v>-7.5253804562825719</c:v>
                </c:pt>
                <c:pt idx="549">
                  <c:v>-7.5358493665675237</c:v>
                </c:pt>
                <c:pt idx="550">
                  <c:v>-7.5463182815231828</c:v>
                </c:pt>
                <c:pt idx="551">
                  <c:v>-7.5567872011493691</c:v>
                </c:pt>
                <c:pt idx="552">
                  <c:v>-7.567256125445903</c:v>
                </c:pt>
                <c:pt idx="553">
                  <c:v>-7.5777250544126042</c:v>
                </c:pt>
                <c:pt idx="554">
                  <c:v>-7.5881939880492926</c:v>
                </c:pt>
                <c:pt idx="555">
                  <c:v>-7.5986629263557877</c:v>
                </c:pt>
                <c:pt idx="556">
                  <c:v>-7.6091318693319101</c:v>
                </c:pt>
                <c:pt idx="557">
                  <c:v>-7.6196008169774796</c:v>
                </c:pt>
                <c:pt idx="558">
                  <c:v>-7.6300697692923158</c:v>
                </c:pt>
                <c:pt idx="559">
                  <c:v>-7.6405387262762385</c:v>
                </c:pt>
                <c:pt idx="560">
                  <c:v>-7.6510076879290683</c:v>
                </c:pt>
                <c:pt idx="561">
                  <c:v>-7.6614766542506247</c:v>
                </c:pt>
                <c:pt idx="562">
                  <c:v>-7.6719456252407277</c:v>
                </c:pt>
                <c:pt idx="563">
                  <c:v>-7.6824146008991976</c:v>
                </c:pt>
                <c:pt idx="564">
                  <c:v>-7.6928835812258543</c:v>
                </c:pt>
                <c:pt idx="565">
                  <c:v>-7.7033525662205173</c:v>
                </c:pt>
                <c:pt idx="566">
                  <c:v>-7.7138215558830074</c:v>
                </c:pt>
                <c:pt idx="567">
                  <c:v>-7.7242905502131434</c:v>
                </c:pt>
                <c:pt idx="568">
                  <c:v>-7.7347595492107457</c:v>
                </c:pt>
                <c:pt idx="569">
                  <c:v>-7.7452285528756351</c:v>
                </c:pt>
                <c:pt idx="570">
                  <c:v>-7.7556975612076311</c:v>
                </c:pt>
                <c:pt idx="571">
                  <c:v>-7.7661665742065535</c:v>
                </c:pt>
                <c:pt idx="572">
                  <c:v>-7.7766355918722221</c:v>
                </c:pt>
                <c:pt idx="573">
                  <c:v>-7.7871046142044573</c:v>
                </c:pt>
                <c:pt idx="574">
                  <c:v>-7.7975736412030789</c:v>
                </c:pt>
                <c:pt idx="575">
                  <c:v>-7.8080426728679067</c:v>
                </c:pt>
                <c:pt idx="576">
                  <c:v>-7.818511709198761</c:v>
                </c:pt>
                <c:pt idx="577">
                  <c:v>-7.8289807501954618</c:v>
                </c:pt>
                <c:pt idx="578">
                  <c:v>-7.8394497958578295</c:v>
                </c:pt>
                <c:pt idx="579">
                  <c:v>-7.849918846185683</c:v>
                </c:pt>
                <c:pt idx="580">
                  <c:v>-7.8603879011788438</c:v>
                </c:pt>
                <c:pt idx="581">
                  <c:v>-7.8708569608371306</c:v>
                </c:pt>
                <c:pt idx="582">
                  <c:v>-7.8813260251603641</c:v>
                </c:pt>
                <c:pt idx="583">
                  <c:v>-7.8917950941483639</c:v>
                </c:pt>
                <c:pt idx="584">
                  <c:v>-7.9022641678009506</c:v>
                </c:pt>
                <c:pt idx="585">
                  <c:v>-7.9127332461179432</c:v>
                </c:pt>
                <c:pt idx="586">
                  <c:v>-7.9232023290991629</c:v>
                </c:pt>
                <c:pt idx="587">
                  <c:v>-7.9336714167444287</c:v>
                </c:pt>
                <c:pt idx="588">
                  <c:v>-7.9441405090535611</c:v>
                </c:pt>
                <c:pt idx="589">
                  <c:v>-7.9546096060263807</c:v>
                </c:pt>
                <c:pt idx="590">
                  <c:v>-7.9650787076627072</c:v>
                </c:pt>
                <c:pt idx="591">
                  <c:v>-7.9755478139623603</c:v>
                </c:pt>
                <c:pt idx="592">
                  <c:v>-7.9860169249251598</c:v>
                </c:pt>
                <c:pt idx="593">
                  <c:v>-7.9964860405509262</c:v>
                </c:pt>
                <c:pt idx="594">
                  <c:v>-8.00695516083948</c:v>
                </c:pt>
                <c:pt idx="595">
                  <c:v>-8.017424285790641</c:v>
                </c:pt>
                <c:pt idx="596">
                  <c:v>-8.027893415404229</c:v>
                </c:pt>
                <c:pt idx="597">
                  <c:v>-8.0383625496800626</c:v>
                </c:pt>
                <c:pt idx="598">
                  <c:v>-8.0488316886179643</c:v>
                </c:pt>
                <c:pt idx="599">
                  <c:v>-8.0593008322177528</c:v>
                </c:pt>
                <c:pt idx="600">
                  <c:v>-8.0697699804792489</c:v>
                </c:pt>
                <c:pt idx="601">
                  <c:v>-8.080239133402273</c:v>
                </c:pt>
                <c:pt idx="602">
                  <c:v>-8.0907082909866439</c:v>
                </c:pt>
                <c:pt idx="603">
                  <c:v>-8.1011774532321823</c:v>
                </c:pt>
                <c:pt idx="604">
                  <c:v>-8.1116466201387087</c:v>
                </c:pt>
                <c:pt idx="605">
                  <c:v>-8.122115791706042</c:v>
                </c:pt>
                <c:pt idx="606">
                  <c:v>-8.1325849679340028</c:v>
                </c:pt>
                <c:pt idx="607">
                  <c:v>-8.1430541488224115</c:v>
                </c:pt>
                <c:pt idx="608">
                  <c:v>-8.1535233343710889</c:v>
                </c:pt>
                <c:pt idx="609">
                  <c:v>-8.1639925245798537</c:v>
                </c:pt>
                <c:pt idx="610">
                  <c:v>-8.1744617194485265</c:v>
                </c:pt>
                <c:pt idx="611">
                  <c:v>-8.1849309189769279</c:v>
                </c:pt>
                <c:pt idx="612">
                  <c:v>-8.1954001231648768</c:v>
                </c:pt>
                <c:pt idx="613">
                  <c:v>-8.2058693320121936</c:v>
                </c:pt>
                <c:pt idx="614">
                  <c:v>-8.216338545518699</c:v>
                </c:pt>
                <c:pt idx="615">
                  <c:v>-8.2268077636842136</c:v>
                </c:pt>
                <c:pt idx="616">
                  <c:v>-8.237276986508558</c:v>
                </c:pt>
                <c:pt idx="617">
                  <c:v>-8.2477462139915509</c:v>
                </c:pt>
                <c:pt idx="618">
                  <c:v>-8.2582154461330131</c:v>
                </c:pt>
                <c:pt idx="619">
                  <c:v>-8.2686846829327632</c:v>
                </c:pt>
                <c:pt idx="620">
                  <c:v>-8.2791539243906218</c:v>
                </c:pt>
                <c:pt idx="621">
                  <c:v>-8.2896231705064114</c:v>
                </c:pt>
                <c:pt idx="622">
                  <c:v>-8.300092421279949</c:v>
                </c:pt>
                <c:pt idx="623">
                  <c:v>-8.3105616767110568</c:v>
                </c:pt>
                <c:pt idx="624">
                  <c:v>-8.3210309367995539</c:v>
                </c:pt>
                <c:pt idx="625">
                  <c:v>-8.3315002015452606</c:v>
                </c:pt>
                <c:pt idx="626">
                  <c:v>-8.3419694709479977</c:v>
                </c:pt>
                <c:pt idx="627">
                  <c:v>-8.3524387450075857</c:v>
                </c:pt>
                <c:pt idx="628">
                  <c:v>-8.3629080237238433</c:v>
                </c:pt>
                <c:pt idx="629">
                  <c:v>-8.3733773070965913</c:v>
                </c:pt>
                <c:pt idx="630">
                  <c:v>-8.3838465951256502</c:v>
                </c:pt>
                <c:pt idx="631">
                  <c:v>-8.3943158878108388</c:v>
                </c:pt>
                <c:pt idx="632">
                  <c:v>-8.4047851851519795</c:v>
                </c:pt>
                <c:pt idx="633">
                  <c:v>-8.415254487148891</c:v>
                </c:pt>
                <c:pt idx="634">
                  <c:v>-8.425723793801394</c:v>
                </c:pt>
                <c:pt idx="635">
                  <c:v>-8.4361931051093073</c:v>
                </c:pt>
                <c:pt idx="636">
                  <c:v>-8.4466624210724532</c:v>
                </c:pt>
                <c:pt idx="637">
                  <c:v>-8.4571317416906506</c:v>
                </c:pt>
                <c:pt idx="638">
                  <c:v>-8.4676010669637201</c:v>
                </c:pt>
                <c:pt idx="639">
                  <c:v>-8.4780703968914803</c:v>
                </c:pt>
                <c:pt idx="640">
                  <c:v>-8.4885397314737538</c:v>
                </c:pt>
                <c:pt idx="641">
                  <c:v>-8.4990090707103594</c:v>
                </c:pt>
                <c:pt idx="642">
                  <c:v>-8.5094784146011175</c:v>
                </c:pt>
                <c:pt idx="643">
                  <c:v>-8.5199477631458489</c:v>
                </c:pt>
                <c:pt idx="644">
                  <c:v>-8.5304171163443723</c:v>
                </c:pt>
                <c:pt idx="645">
                  <c:v>-8.54088647419651</c:v>
                </c:pt>
                <c:pt idx="646">
                  <c:v>-8.551355836702081</c:v>
                </c:pt>
                <c:pt idx="647">
                  <c:v>-8.5618252038609057</c:v>
                </c:pt>
                <c:pt idx="648">
                  <c:v>-8.5722945756728031</c:v>
                </c:pt>
                <c:pt idx="649">
                  <c:v>-8.5827639521375954</c:v>
                </c:pt>
                <c:pt idx="650">
                  <c:v>-8.5932333332551014</c:v>
                </c:pt>
                <c:pt idx="651">
                  <c:v>-8.6037027190251418</c:v>
                </c:pt>
                <c:pt idx="652">
                  <c:v>-8.6141721094475372</c:v>
                </c:pt>
                <c:pt idx="653">
                  <c:v>-8.6246415045221081</c:v>
                </c:pt>
                <c:pt idx="654">
                  <c:v>-8.6351109042486733</c:v>
                </c:pt>
                <c:pt idx="655">
                  <c:v>-8.6455803086270535</c:v>
                </c:pt>
                <c:pt idx="656">
                  <c:v>-8.6560497176570692</c:v>
                </c:pt>
                <c:pt idx="657">
                  <c:v>-8.666519131338541</c:v>
                </c:pt>
                <c:pt idx="658">
                  <c:v>-8.6769885496712895</c:v>
                </c:pt>
                <c:pt idx="659">
                  <c:v>-8.6874579726551335</c:v>
                </c:pt>
                <c:pt idx="660">
                  <c:v>-8.6979274002898936</c:v>
                </c:pt>
                <c:pt idx="661">
                  <c:v>-8.7083968325753904</c:v>
                </c:pt>
                <c:pt idx="662">
                  <c:v>-8.7188662695114445</c:v>
                </c:pt>
                <c:pt idx="663">
                  <c:v>-8.7293357110978764</c:v>
                </c:pt>
                <c:pt idx="664">
                  <c:v>-8.739805157334505</c:v>
                </c:pt>
                <c:pt idx="665">
                  <c:v>-8.7502746082211509</c:v>
                </c:pt>
                <c:pt idx="666">
                  <c:v>-8.7607440637576346</c:v>
                </c:pt>
                <c:pt idx="667">
                  <c:v>-8.7712135239437767</c:v>
                </c:pt>
                <c:pt idx="668">
                  <c:v>-8.7816829887793979</c:v>
                </c:pt>
                <c:pt idx="669">
                  <c:v>-8.7921524582643169</c:v>
                </c:pt>
                <c:pt idx="670">
                  <c:v>-8.8026219323983561</c:v>
                </c:pt>
                <c:pt idx="671">
                  <c:v>-8.8130914111813343</c:v>
                </c:pt>
                <c:pt idx="672">
                  <c:v>-8.8235608946130721</c:v>
                </c:pt>
                <c:pt idx="673">
                  <c:v>-8.8340303826933884</c:v>
                </c:pt>
                <c:pt idx="674">
                  <c:v>-8.8444998754221054</c:v>
                </c:pt>
                <c:pt idx="675">
                  <c:v>-8.8549693727990419</c:v>
                </c:pt>
                <c:pt idx="676">
                  <c:v>-8.8654388748240205</c:v>
                </c:pt>
                <c:pt idx="677">
                  <c:v>-8.8759083814968598</c:v>
                </c:pt>
                <c:pt idx="678">
                  <c:v>-8.8863778928173804</c:v>
                </c:pt>
                <c:pt idx="679">
                  <c:v>-8.8968474087854013</c:v>
                </c:pt>
                <c:pt idx="680">
                  <c:v>-8.9073169294007446</c:v>
                </c:pt>
                <c:pt idx="681">
                  <c:v>-8.9177864546632293</c:v>
                </c:pt>
                <c:pt idx="682">
                  <c:v>-8.9282559845726777</c:v>
                </c:pt>
                <c:pt idx="683">
                  <c:v>-8.9387255191289086</c:v>
                </c:pt>
                <c:pt idx="684">
                  <c:v>-8.9491950583317426</c:v>
                </c:pt>
                <c:pt idx="685">
                  <c:v>-8.9596646021809985</c:v>
                </c:pt>
                <c:pt idx="686">
                  <c:v>-8.9701341506764987</c:v>
                </c:pt>
                <c:pt idx="687">
                  <c:v>-8.9806037038180619</c:v>
                </c:pt>
                <c:pt idx="688">
                  <c:v>-8.9910732616055107</c:v>
                </c:pt>
                <c:pt idx="689">
                  <c:v>-9.0015428240386637</c:v>
                </c:pt>
                <c:pt idx="690">
                  <c:v>-9.0120123911173415</c:v>
                </c:pt>
                <c:pt idx="691">
                  <c:v>-9.0224819628413648</c:v>
                </c:pt>
                <c:pt idx="692">
                  <c:v>-9.0329515392105542</c:v>
                </c:pt>
                <c:pt idx="693">
                  <c:v>-9.0434211202247283</c:v>
                </c:pt>
                <c:pt idx="694">
                  <c:v>-9.0538907058837079</c:v>
                </c:pt>
                <c:pt idx="695">
                  <c:v>-9.0643602961873153</c:v>
                </c:pt>
                <c:pt idx="696">
                  <c:v>-9.0748298911353693</c:v>
                </c:pt>
                <c:pt idx="697">
                  <c:v>-9.0852994907276905</c:v>
                </c:pt>
                <c:pt idx="698">
                  <c:v>-9.0957690949640995</c:v>
                </c:pt>
                <c:pt idx="699">
                  <c:v>-9.106238703844415</c:v>
                </c:pt>
                <c:pt idx="700">
                  <c:v>-9.1167083173684595</c:v>
                </c:pt>
                <c:pt idx="701">
                  <c:v>-9.1271779355360536</c:v>
                </c:pt>
                <c:pt idx="702">
                  <c:v>-9.137647558347016</c:v>
                </c:pt>
                <c:pt idx="703">
                  <c:v>-9.1481171858011674</c:v>
                </c:pt>
                <c:pt idx="704">
                  <c:v>-9.1585868178983283</c:v>
                </c:pt>
                <c:pt idx="705">
                  <c:v>-9.1690564546383193</c:v>
                </c:pt>
                <c:pt idx="706">
                  <c:v>-9.179526096020961</c:v>
                </c:pt>
                <c:pt idx="707">
                  <c:v>-9.1899957420460741</c:v>
                </c:pt>
                <c:pt idx="708">
                  <c:v>-9.2004653927134772</c:v>
                </c:pt>
                <c:pt idx="709">
                  <c:v>-9.2109350480229928</c:v>
                </c:pt>
                <c:pt idx="710">
                  <c:v>-9.2214047079744397</c:v>
                </c:pt>
                <c:pt idx="711">
                  <c:v>-9.2318743725676384</c:v>
                </c:pt>
                <c:pt idx="712">
                  <c:v>-9.2423440418024096</c:v>
                </c:pt>
                <c:pt idx="713">
                  <c:v>-9.2528137156785739</c:v>
                </c:pt>
                <c:pt idx="714">
                  <c:v>-9.2632833941959518</c:v>
                </c:pt>
                <c:pt idx="715">
                  <c:v>-9.2737530773543639</c:v>
                </c:pt>
                <c:pt idx="716">
                  <c:v>-9.2842227651536309</c:v>
                </c:pt>
                <c:pt idx="717">
                  <c:v>-9.2946924575935714</c:v>
                </c:pt>
                <c:pt idx="718">
                  <c:v>-9.305162154674008</c:v>
                </c:pt>
                <c:pt idx="719">
                  <c:v>-9.3156318563947593</c:v>
                </c:pt>
                <c:pt idx="720">
                  <c:v>-9.3261015627556461</c:v>
                </c:pt>
                <c:pt idx="721">
                  <c:v>-9.3365712737564888</c:v>
                </c:pt>
                <c:pt idx="722">
                  <c:v>-9.347040989397108</c:v>
                </c:pt>
                <c:pt idx="723">
                  <c:v>-9.3575107096773245</c:v>
                </c:pt>
                <c:pt idx="724">
                  <c:v>-9.3679804345969586</c:v>
                </c:pt>
                <c:pt idx="725">
                  <c:v>-9.3784501641558311</c:v>
                </c:pt>
                <c:pt idx="726">
                  <c:v>-9.3889198983537625</c:v>
                </c:pt>
                <c:pt idx="727">
                  <c:v>-9.3993896371905716</c:v>
                </c:pt>
                <c:pt idx="728">
                  <c:v>-9.4098593806660809</c:v>
                </c:pt>
                <c:pt idx="729">
                  <c:v>-9.420329128780109</c:v>
                </c:pt>
                <c:pt idx="730">
                  <c:v>-9.4307988815324784</c:v>
                </c:pt>
                <c:pt idx="731">
                  <c:v>-9.4412686389230078</c:v>
                </c:pt>
                <c:pt idx="732">
                  <c:v>-9.451738400951518</c:v>
                </c:pt>
                <c:pt idx="733">
                  <c:v>-9.4622081676178293</c:v>
                </c:pt>
                <c:pt idx="734">
                  <c:v>-9.4726779389217626</c:v>
                </c:pt>
                <c:pt idx="735">
                  <c:v>-9.4831477148631382</c:v>
                </c:pt>
                <c:pt idx="736">
                  <c:v>-9.4936174954417769</c:v>
                </c:pt>
                <c:pt idx="737">
                  <c:v>-9.5040872806574974</c:v>
                </c:pt>
                <c:pt idx="738">
                  <c:v>-9.5145570705101221</c:v>
                </c:pt>
                <c:pt idx="739">
                  <c:v>-9.5250268649994716</c:v>
                </c:pt>
                <c:pt idx="740">
                  <c:v>-9.5354966641253647</c:v>
                </c:pt>
                <c:pt idx="741">
                  <c:v>-9.5459664678876237</c:v>
                </c:pt>
                <c:pt idx="742">
                  <c:v>-9.5564362762860675</c:v>
                </c:pt>
                <c:pt idx="743">
                  <c:v>-9.5669060893205184</c:v>
                </c:pt>
                <c:pt idx="744">
                  <c:v>-9.5773759069907953</c:v>
                </c:pt>
                <c:pt idx="745">
                  <c:v>-9.5878457292967187</c:v>
                </c:pt>
                <c:pt idx="746">
                  <c:v>-9.5983155562381093</c:v>
                </c:pt>
                <c:pt idx="747">
                  <c:v>-9.6087853878147875</c:v>
                </c:pt>
                <c:pt idx="748">
                  <c:v>-9.6192552240265741</c:v>
                </c:pt>
                <c:pt idx="749">
                  <c:v>-9.6297250648732895</c:v>
                </c:pt>
                <c:pt idx="750">
                  <c:v>-9.6401949103547544</c:v>
                </c:pt>
                <c:pt idx="751">
                  <c:v>-9.6506647604707894</c:v>
                </c:pt>
                <c:pt idx="752">
                  <c:v>-9.661134615221215</c:v>
                </c:pt>
                <c:pt idx="753">
                  <c:v>-9.6716044746058518</c:v>
                </c:pt>
                <c:pt idx="754">
                  <c:v>-9.6820743386245187</c:v>
                </c:pt>
                <c:pt idx="755">
                  <c:v>-9.692544207277038</c:v>
                </c:pt>
                <c:pt idx="756">
                  <c:v>-9.7030140805632303</c:v>
                </c:pt>
                <c:pt idx="757">
                  <c:v>-9.7134839584829145</c:v>
                </c:pt>
                <c:pt idx="758">
                  <c:v>-9.7239538410359128</c:v>
                </c:pt>
                <c:pt idx="759">
                  <c:v>-9.734423728222044</c:v>
                </c:pt>
                <c:pt idx="760">
                  <c:v>-9.7448936200411307</c:v>
                </c:pt>
                <c:pt idx="761">
                  <c:v>-9.7553635164929915</c:v>
                </c:pt>
                <c:pt idx="762">
                  <c:v>-9.7658334175774488</c:v>
                </c:pt>
                <c:pt idx="763">
                  <c:v>-9.7763033232943215</c:v>
                </c:pt>
                <c:pt idx="764">
                  <c:v>-9.7867732336434301</c:v>
                </c:pt>
                <c:pt idx="765">
                  <c:v>-9.797243148624597</c:v>
                </c:pt>
                <c:pt idx="766">
                  <c:v>-9.807713068237641</c:v>
                </c:pt>
                <c:pt idx="767">
                  <c:v>-9.8181829924823827</c:v>
                </c:pt>
                <c:pt idx="768">
                  <c:v>-9.8286529213586444</c:v>
                </c:pt>
                <c:pt idx="769">
                  <c:v>-9.839122854866245</c:v>
                </c:pt>
                <c:pt idx="770">
                  <c:v>-9.8495927930050051</c:v>
                </c:pt>
                <c:pt idx="771">
                  <c:v>-9.8600627357747452</c:v>
                </c:pt>
                <c:pt idx="772">
                  <c:v>-9.870532683175286</c:v>
                </c:pt>
                <c:pt idx="773">
                  <c:v>-9.8810026352064479</c:v>
                </c:pt>
                <c:pt idx="774">
                  <c:v>-9.8914725918680535</c:v>
                </c:pt>
                <c:pt idx="775">
                  <c:v>-9.9019425531599214</c:v>
                </c:pt>
                <c:pt idx="776">
                  <c:v>-9.9124125190818724</c:v>
                </c:pt>
                <c:pt idx="777">
                  <c:v>-9.9228824896337269</c:v>
                </c:pt>
                <c:pt idx="778">
                  <c:v>-9.9333524648153055</c:v>
                </c:pt>
                <c:pt idx="779">
                  <c:v>-9.9438224446264289</c:v>
                </c:pt>
                <c:pt idx="780">
                  <c:v>-9.9542924290669177</c:v>
                </c:pt>
                <c:pt idx="781">
                  <c:v>-9.9647624181365924</c:v>
                </c:pt>
                <c:pt idx="782">
                  <c:v>-9.9752324118352735</c:v>
                </c:pt>
                <c:pt idx="783">
                  <c:v>-9.9857024101627818</c:v>
                </c:pt>
                <c:pt idx="784">
                  <c:v>-9.9961724131189378</c:v>
                </c:pt>
                <c:pt idx="785">
                  <c:v>-10.006642420703562</c:v>
                </c:pt>
                <c:pt idx="786">
                  <c:v>-10.017112432916475</c:v>
                </c:pt>
                <c:pt idx="787">
                  <c:v>-10.027582449757498</c:v>
                </c:pt>
                <c:pt idx="788">
                  <c:v>-10.03805247122645</c:v>
                </c:pt>
                <c:pt idx="789">
                  <c:v>-10.048522497323154</c:v>
                </c:pt>
                <c:pt idx="790">
                  <c:v>-10.058992528047428</c:v>
                </c:pt>
                <c:pt idx="791">
                  <c:v>-10.069462563399094</c:v>
                </c:pt>
                <c:pt idx="792">
                  <c:v>-10.079932603377975</c:v>
                </c:pt>
                <c:pt idx="793">
                  <c:v>-10.090402647983888</c:v>
                </c:pt>
                <c:pt idx="794">
                  <c:v>-10.100872697216655</c:v>
                </c:pt>
                <c:pt idx="795">
                  <c:v>-10.111342751076096</c:v>
                </c:pt>
                <c:pt idx="796">
                  <c:v>-10.121812809562032</c:v>
                </c:pt>
                <c:pt idx="797">
                  <c:v>-10.132282872674283</c:v>
                </c:pt>
                <c:pt idx="798">
                  <c:v>-10.142752940412672</c:v>
                </c:pt>
                <c:pt idx="799">
                  <c:v>-10.153223012777017</c:v>
                </c:pt>
                <c:pt idx="800">
                  <c:v>-10.16369308976714</c:v>
                </c:pt>
                <c:pt idx="801">
                  <c:v>-10.17416317138286</c:v>
                </c:pt>
                <c:pt idx="802">
                  <c:v>-10.184633257624</c:v>
                </c:pt>
                <c:pt idx="803">
                  <c:v>-10.195103348490379</c:v>
                </c:pt>
                <c:pt idx="804">
                  <c:v>-10.205573443981818</c:v>
                </c:pt>
                <c:pt idx="805">
                  <c:v>-10.216043544098138</c:v>
                </c:pt>
                <c:pt idx="806">
                  <c:v>-10.226513648839159</c:v>
                </c:pt>
                <c:pt idx="807">
                  <c:v>-10.236983758204703</c:v>
                </c:pt>
                <c:pt idx="808">
                  <c:v>-10.247453872194589</c:v>
                </c:pt>
                <c:pt idx="809">
                  <c:v>-10.257923990808639</c:v>
                </c:pt>
                <c:pt idx="810">
                  <c:v>-10.268394114046671</c:v>
                </c:pt>
                <c:pt idx="811">
                  <c:v>-10.27886424190851</c:v>
                </c:pt>
                <c:pt idx="812">
                  <c:v>-10.289334374393974</c:v>
                </c:pt>
                <c:pt idx="813">
                  <c:v>-10.299804511502883</c:v>
                </c:pt>
                <c:pt idx="814">
                  <c:v>-10.310274653235059</c:v>
                </c:pt>
                <c:pt idx="815">
                  <c:v>-10.320744799590322</c:v>
                </c:pt>
                <c:pt idx="816">
                  <c:v>-10.331214950568494</c:v>
                </c:pt>
                <c:pt idx="817">
                  <c:v>-10.341685106169395</c:v>
                </c:pt>
                <c:pt idx="818">
                  <c:v>-10.352155266392845</c:v>
                </c:pt>
                <c:pt idx="819">
                  <c:v>-10.362625431238666</c:v>
                </c:pt>
                <c:pt idx="820">
                  <c:v>-10.373095600706677</c:v>
                </c:pt>
                <c:pt idx="821">
                  <c:v>-10.383565774796699</c:v>
                </c:pt>
                <c:pt idx="822">
                  <c:v>-10.394035953508553</c:v>
                </c:pt>
                <c:pt idx="823">
                  <c:v>-10.404506136842061</c:v>
                </c:pt>
                <c:pt idx="824">
                  <c:v>-10.414976324797042</c:v>
                </c:pt>
                <c:pt idx="825">
                  <c:v>-10.425446517373317</c:v>
                </c:pt>
                <c:pt idx="826">
                  <c:v>-10.435916714570707</c:v>
                </c:pt>
                <c:pt idx="827">
                  <c:v>-10.446386916389033</c:v>
                </c:pt>
                <c:pt idx="828">
                  <c:v>-10.456857122828115</c:v>
                </c:pt>
                <c:pt idx="829">
                  <c:v>-10.467327333887775</c:v>
                </c:pt>
                <c:pt idx="830">
                  <c:v>-10.477797549567834</c:v>
                </c:pt>
                <c:pt idx="831">
                  <c:v>-10.488267769868109</c:v>
                </c:pt>
                <c:pt idx="832">
                  <c:v>-10.498737994788424</c:v>
                </c:pt>
                <c:pt idx="833">
                  <c:v>-10.509208224328599</c:v>
                </c:pt>
                <c:pt idx="834">
                  <c:v>-10.519678458488455</c:v>
                </c:pt>
                <c:pt idx="835">
                  <c:v>-10.530148697267812</c:v>
                </c:pt>
                <c:pt idx="836">
                  <c:v>-10.540618940666493</c:v>
                </c:pt>
                <c:pt idx="837">
                  <c:v>-10.551089188684315</c:v>
                </c:pt>
                <c:pt idx="838">
                  <c:v>-10.561559441321101</c:v>
                </c:pt>
                <c:pt idx="839">
                  <c:v>-10.572029698576673</c:v>
                </c:pt>
                <c:pt idx="840">
                  <c:v>-10.58249996045085</c:v>
                </c:pt>
                <c:pt idx="841">
                  <c:v>-10.592970226943452</c:v>
                </c:pt>
                <c:pt idx="842">
                  <c:v>-10.603440498054301</c:v>
                </c:pt>
                <c:pt idx="843">
                  <c:v>-10.613910773783218</c:v>
                </c:pt>
                <c:pt idx="844">
                  <c:v>-10.624381054130023</c:v>
                </c:pt>
                <c:pt idx="845">
                  <c:v>-10.634851339094537</c:v>
                </c:pt>
                <c:pt idx="846">
                  <c:v>-10.64532162867658</c:v>
                </c:pt>
                <c:pt idx="847">
                  <c:v>-10.655791922875974</c:v>
                </c:pt>
                <c:pt idx="848">
                  <c:v>-10.66626222169254</c:v>
                </c:pt>
                <c:pt idx="849">
                  <c:v>-10.676732525126097</c:v>
                </c:pt>
                <c:pt idx="850">
                  <c:v>-10.687202833176467</c:v>
                </c:pt>
                <c:pt idx="851">
                  <c:v>-10.697673145843471</c:v>
                </c:pt>
                <c:pt idx="852">
                  <c:v>-10.708143463126929</c:v>
                </c:pt>
                <c:pt idx="853">
                  <c:v>-10.718613785026662</c:v>
                </c:pt>
                <c:pt idx="854">
                  <c:v>-10.729084111542491</c:v>
                </c:pt>
                <c:pt idx="855">
                  <c:v>-10.739554442674237</c:v>
                </c:pt>
                <c:pt idx="856">
                  <c:v>-10.75002477842172</c:v>
                </c:pt>
                <c:pt idx="857">
                  <c:v>-10.760495118784762</c:v>
                </c:pt>
                <c:pt idx="858">
                  <c:v>-10.770965463763183</c:v>
                </c:pt>
                <c:pt idx="859">
                  <c:v>-10.781435813356804</c:v>
                </c:pt>
                <c:pt idx="860">
                  <c:v>-10.791906167565445</c:v>
                </c:pt>
                <c:pt idx="861">
                  <c:v>-10.802376526388928</c:v>
                </c:pt>
                <c:pt idx="862">
                  <c:v>-10.812846889827073</c:v>
                </c:pt>
                <c:pt idx="863">
                  <c:v>-10.823317257879701</c:v>
                </c:pt>
                <c:pt idx="864">
                  <c:v>-10.833787630546635</c:v>
                </c:pt>
                <c:pt idx="865">
                  <c:v>-10.844258007827692</c:v>
                </c:pt>
                <c:pt idx="866">
                  <c:v>-10.854728389722695</c:v>
                </c:pt>
                <c:pt idx="867">
                  <c:v>-10.865198776231464</c:v>
                </c:pt>
                <c:pt idx="868">
                  <c:v>-10.875669167353822</c:v>
                </c:pt>
                <c:pt idx="869">
                  <c:v>-10.886139563089587</c:v>
                </c:pt>
                <c:pt idx="870">
                  <c:v>-10.896609963438582</c:v>
                </c:pt>
                <c:pt idx="871">
                  <c:v>-10.907080368400626</c:v>
                </c:pt>
                <c:pt idx="872">
                  <c:v>-10.91755077797554</c:v>
                </c:pt>
                <c:pt idx="873">
                  <c:v>-10.928021192163145</c:v>
                </c:pt>
                <c:pt idx="874">
                  <c:v>-10.938491610963263</c:v>
                </c:pt>
                <c:pt idx="875">
                  <c:v>-10.948962034375715</c:v>
                </c:pt>
                <c:pt idx="876">
                  <c:v>-10.95943246240032</c:v>
                </c:pt>
                <c:pt idx="877">
                  <c:v>-10.969902895036901</c:v>
                </c:pt>
                <c:pt idx="878">
                  <c:v>-10.980373332285277</c:v>
                </c:pt>
                <c:pt idx="879">
                  <c:v>-10.990843774145269</c:v>
                </c:pt>
                <c:pt idx="880">
                  <c:v>-11.001314220616697</c:v>
                </c:pt>
                <c:pt idx="881">
                  <c:v>-11.011784671699385</c:v>
                </c:pt>
                <c:pt idx="882">
                  <c:v>-11.022255127393151</c:v>
                </c:pt>
                <c:pt idx="883">
                  <c:v>-11.032725587697819</c:v>
                </c:pt>
                <c:pt idx="884">
                  <c:v>-11.043196052613206</c:v>
                </c:pt>
                <c:pt idx="885">
                  <c:v>-11.053666522139135</c:v>
                </c:pt>
                <c:pt idx="886">
                  <c:v>-11.064136996275428</c:v>
                </c:pt>
                <c:pt idx="887">
                  <c:v>-11.074607475021903</c:v>
                </c:pt>
                <c:pt idx="888">
                  <c:v>-11.085077958378383</c:v>
                </c:pt>
                <c:pt idx="889">
                  <c:v>-11.095548446344688</c:v>
                </c:pt>
                <c:pt idx="890">
                  <c:v>-11.10601893892064</c:v>
                </c:pt>
                <c:pt idx="891">
                  <c:v>-11.116489436106058</c:v>
                </c:pt>
                <c:pt idx="892">
                  <c:v>-11.126959937900764</c:v>
                </c:pt>
                <c:pt idx="893">
                  <c:v>-11.137430444304579</c:v>
                </c:pt>
                <c:pt idx="894">
                  <c:v>-11.147900955317324</c:v>
                </c:pt>
                <c:pt idx="895">
                  <c:v>-11.158371470938819</c:v>
                </c:pt>
                <c:pt idx="896">
                  <c:v>-11.168841991168886</c:v>
                </c:pt>
                <c:pt idx="897">
                  <c:v>-11.179312516007345</c:v>
                </c:pt>
                <c:pt idx="898">
                  <c:v>-11.189783045454018</c:v>
                </c:pt>
                <c:pt idx="899">
                  <c:v>-11.200253579508724</c:v>
                </c:pt>
                <c:pt idx="900">
                  <c:v>-11.210724118171285</c:v>
                </c:pt>
                <c:pt idx="901">
                  <c:v>-11.221194661441523</c:v>
                </c:pt>
                <c:pt idx="902">
                  <c:v>-11.231665209319258</c:v>
                </c:pt>
                <c:pt idx="903">
                  <c:v>-11.242135761804311</c:v>
                </c:pt>
                <c:pt idx="904">
                  <c:v>-11.252606318896504</c:v>
                </c:pt>
                <c:pt idx="905">
                  <c:v>-11.263076880595655</c:v>
                </c:pt>
                <c:pt idx="906">
                  <c:v>-11.273547446901587</c:v>
                </c:pt>
                <c:pt idx="907">
                  <c:v>-11.284018017814121</c:v>
                </c:pt>
                <c:pt idx="908">
                  <c:v>-11.294488593333078</c:v>
                </c:pt>
                <c:pt idx="909">
                  <c:v>-11.304959173458279</c:v>
                </c:pt>
                <c:pt idx="910">
                  <c:v>-11.315429758189543</c:v>
                </c:pt>
                <c:pt idx="911">
                  <c:v>-11.325900347526693</c:v>
                </c:pt>
                <c:pt idx="912">
                  <c:v>-11.33637094146955</c:v>
                </c:pt>
                <c:pt idx="913">
                  <c:v>-11.346841540017934</c:v>
                </c:pt>
                <c:pt idx="914">
                  <c:v>-11.357312143171667</c:v>
                </c:pt>
                <c:pt idx="915">
                  <c:v>-11.367782750930568</c:v>
                </c:pt>
                <c:pt idx="916">
                  <c:v>-11.378253363294458</c:v>
                </c:pt>
                <c:pt idx="917">
                  <c:v>-11.388723980263162</c:v>
                </c:pt>
                <c:pt idx="918">
                  <c:v>-11.399194601836497</c:v>
                </c:pt>
                <c:pt idx="919">
                  <c:v>-11.409665228014285</c:v>
                </c:pt>
                <c:pt idx="920">
                  <c:v>-11.420135858796348</c:v>
                </c:pt>
                <c:pt idx="921">
                  <c:v>-11.430606494182506</c:v>
                </c:pt>
                <c:pt idx="922">
                  <c:v>-11.441077134172579</c:v>
                </c:pt>
                <c:pt idx="923">
                  <c:v>-11.45154777876639</c:v>
                </c:pt>
                <c:pt idx="924">
                  <c:v>-11.462018427963757</c:v>
                </c:pt>
                <c:pt idx="925">
                  <c:v>-11.472489081764504</c:v>
                </c:pt>
                <c:pt idx="926">
                  <c:v>-11.482959740168452</c:v>
                </c:pt>
                <c:pt idx="927">
                  <c:v>-11.49343040317542</c:v>
                </c:pt>
                <c:pt idx="928">
                  <c:v>-11.503901070785231</c:v>
                </c:pt>
                <c:pt idx="929">
                  <c:v>-11.514371742997705</c:v>
                </c:pt>
                <c:pt idx="930">
                  <c:v>-11.524842419812662</c:v>
                </c:pt>
                <c:pt idx="931">
                  <c:v>-11.535313101229924</c:v>
                </c:pt>
                <c:pt idx="932">
                  <c:v>-11.545783787249313</c:v>
                </c:pt>
                <c:pt idx="933">
                  <c:v>-11.556254477870649</c:v>
                </c:pt>
                <c:pt idx="934">
                  <c:v>-11.566725173093753</c:v>
                </c:pt>
                <c:pt idx="935">
                  <c:v>-11.577195872918445</c:v>
                </c:pt>
                <c:pt idx="936">
                  <c:v>-11.587666577344548</c:v>
                </c:pt>
                <c:pt idx="937">
                  <c:v>-11.59813728637188</c:v>
                </c:pt>
                <c:pt idx="938">
                  <c:v>-11.608608000000265</c:v>
                </c:pt>
                <c:pt idx="939">
                  <c:v>-11.619078718229524</c:v>
                </c:pt>
                <c:pt idx="940">
                  <c:v>-11.629549441059476</c:v>
                </c:pt>
                <c:pt idx="941">
                  <c:v>-11.640020168489944</c:v>
                </c:pt>
                <c:pt idx="942">
                  <c:v>-11.650490900520747</c:v>
                </c:pt>
                <c:pt idx="943">
                  <c:v>-11.66096163715171</c:v>
                </c:pt>
                <c:pt idx="944">
                  <c:v>-11.671432378382649</c:v>
                </c:pt>
                <c:pt idx="945">
                  <c:v>-11.681903124213388</c:v>
                </c:pt>
                <c:pt idx="946">
                  <c:v>-11.692373874643748</c:v>
                </c:pt>
                <c:pt idx="947">
                  <c:v>-11.702844629673548</c:v>
                </c:pt>
                <c:pt idx="948">
                  <c:v>-11.713315389302611</c:v>
                </c:pt>
                <c:pt idx="949">
                  <c:v>-11.723786153530758</c:v>
                </c:pt>
                <c:pt idx="950">
                  <c:v>-11.73425692235781</c:v>
                </c:pt>
                <c:pt idx="951">
                  <c:v>-11.744727695783586</c:v>
                </c:pt>
                <c:pt idx="952">
                  <c:v>-11.75519847380791</c:v>
                </c:pt>
                <c:pt idx="953">
                  <c:v>-11.765669256430602</c:v>
                </c:pt>
                <c:pt idx="954">
                  <c:v>-11.776140043651482</c:v>
                </c:pt>
                <c:pt idx="955">
                  <c:v>-11.786610835470373</c:v>
                </c:pt>
                <c:pt idx="956">
                  <c:v>-11.797081631887094</c:v>
                </c:pt>
                <c:pt idx="957">
                  <c:v>-11.807552432901467</c:v>
                </c:pt>
                <c:pt idx="958">
                  <c:v>-11.818023238513314</c:v>
                </c:pt>
                <c:pt idx="959">
                  <c:v>-11.828494048722455</c:v>
                </c:pt>
                <c:pt idx="960">
                  <c:v>-11.838964863528711</c:v>
                </c:pt>
                <c:pt idx="961">
                  <c:v>-11.849435682931903</c:v>
                </c:pt>
                <c:pt idx="962">
                  <c:v>-11.859906506931853</c:v>
                </c:pt>
                <c:pt idx="963">
                  <c:v>-11.870377335528381</c:v>
                </c:pt>
                <c:pt idx="964">
                  <c:v>-11.880848168721309</c:v>
                </c:pt>
                <c:pt idx="965">
                  <c:v>-11.891319006510459</c:v>
                </c:pt>
                <c:pt idx="966">
                  <c:v>-11.90178984889565</c:v>
                </c:pt>
                <c:pt idx="967">
                  <c:v>-11.912260695876704</c:v>
                </c:pt>
                <c:pt idx="968">
                  <c:v>-11.922731547453441</c:v>
                </c:pt>
                <c:pt idx="969">
                  <c:v>-11.933202403625685</c:v>
                </c:pt>
                <c:pt idx="970">
                  <c:v>-11.943673264393254</c:v>
                </c:pt>
                <c:pt idx="971">
                  <c:v>-11.954144129755971</c:v>
                </c:pt>
                <c:pt idx="972">
                  <c:v>-11.964614999713657</c:v>
                </c:pt>
                <c:pt idx="973">
                  <c:v>-11.975085874266131</c:v>
                </c:pt>
                <c:pt idx="974">
                  <c:v>-11.985556753413217</c:v>
                </c:pt>
                <c:pt idx="975">
                  <c:v>-11.996027637154736</c:v>
                </c:pt>
                <c:pt idx="976">
                  <c:v>-12.006498525490507</c:v>
                </c:pt>
                <c:pt idx="977">
                  <c:v>-12.016969418420352</c:v>
                </c:pt>
                <c:pt idx="978">
                  <c:v>-12.027440315944093</c:v>
                </c:pt>
                <c:pt idx="979">
                  <c:v>-12.03791121806155</c:v>
                </c:pt>
                <c:pt idx="980">
                  <c:v>-12.048382124772544</c:v>
                </c:pt>
                <c:pt idx="981">
                  <c:v>-12.058853036076899</c:v>
                </c:pt>
                <c:pt idx="982">
                  <c:v>-12.069323951974432</c:v>
                </c:pt>
                <c:pt idx="983">
                  <c:v>-12.079794872464968</c:v>
                </c:pt>
                <c:pt idx="984">
                  <c:v>-12.090265797548325</c:v>
                </c:pt>
                <c:pt idx="985">
                  <c:v>-12.100736727224325</c:v>
                </c:pt>
                <c:pt idx="986">
                  <c:v>-12.11120766149279</c:v>
                </c:pt>
                <c:pt idx="987">
                  <c:v>-12.12167860035354</c:v>
                </c:pt>
                <c:pt idx="988">
                  <c:v>-12.132149543806397</c:v>
                </c:pt>
                <c:pt idx="989">
                  <c:v>-12.142620491851183</c:v>
                </c:pt>
                <c:pt idx="990">
                  <c:v>-12.153091444487718</c:v>
                </c:pt>
                <c:pt idx="991">
                  <c:v>-12.163562401715822</c:v>
                </c:pt>
                <c:pt idx="992">
                  <c:v>-12.174033363535319</c:v>
                </c:pt>
                <c:pt idx="993">
                  <c:v>-12.184504329946028</c:v>
                </c:pt>
                <c:pt idx="994">
                  <c:v>-12.194975300947771</c:v>
                </c:pt>
                <c:pt idx="995">
                  <c:v>-12.20544627654037</c:v>
                </c:pt>
                <c:pt idx="996">
                  <c:v>-12.215917256723644</c:v>
                </c:pt>
                <c:pt idx="997">
                  <c:v>-12.226388241497416</c:v>
                </c:pt>
                <c:pt idx="998">
                  <c:v>-12.236859230861507</c:v>
                </c:pt>
                <c:pt idx="999">
                  <c:v>-12.247330224815737</c:v>
                </c:pt>
                <c:pt idx="1000">
                  <c:v>-12.257801223359928</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Calculs!$K$4:$K$1004</c:f>
              <c:numCache>
                <c:formatCode>0.00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1499.5797714296064</c:v>
                </c:pt>
                <c:pt idx="300">
                  <c:v>1499.8214137943874</c:v>
                </c:pt>
                <c:pt idx="301">
                  <c:v>1499.9647297372512</c:v>
                </c:pt>
                <c:pt idx="302">
                  <c:v>1500.0098130681165</c:v>
                </c:pt>
                <c:pt idx="303">
                  <c:v>1499.9567549495916</c:v>
                </c:pt>
                <c:pt idx="304">
                  <c:v>1499.8056455351189</c:v>
                </c:pt>
                <c:pt idx="305">
                  <c:v>1499.5565756227995</c:v>
                </c:pt>
                <c:pt idx="306">
                  <c:v>1499.2096382760765</c:v>
                </c:pt>
                <c:pt idx="307">
                  <c:v>1498.7649303654143</c:v>
                </c:pt>
                <c:pt idx="308">
                  <c:v>1498.2225539932506</c:v>
                </c:pt>
                <c:pt idx="309">
                  <c:v>1497.58261777593</c:v>
                </c:pt>
                <c:pt idx="310">
                  <c:v>1496.8452379686905</c:v>
                </c:pt>
                <c:pt idx="311">
                  <c:v>1496.0105394309899</c:v>
                </c:pt>
                <c:pt idx="312">
                  <c:v>1495.0786564382418</c:v>
                </c:pt>
                <c:pt idx="313">
                  <c:v>1494.0497333519079</c:v>
                </c:pt>
                <c:pt idx="314">
                  <c:v>1492.9239251630813</c:v>
                </c:pt>
                <c:pt idx="315">
                  <c:v>1491.7013979257542</c:v>
                </c:pt>
                <c:pt idx="316">
                  <c:v>1490.3823290955522</c:v>
                </c:pt>
                <c:pt idx="317">
                  <c:v>1488.9669077884232</c:v>
                </c:pt>
                <c:pt idx="318">
                  <c:v>1487.4553349720652</c:v>
                </c:pt>
                <c:pt idx="319">
                  <c:v>1485.8478236010537</c:v>
                </c:pt>
                <c:pt idx="320">
                  <c:v>1484.1445987048812</c:v>
                </c:pt>
                <c:pt idx="321">
                  <c:v>1482.3458974365535</c:v>
                </c:pt>
                <c:pt idx="322">
                  <c:v>1480.4519690880247</c:v>
                </c:pt>
                <c:pt idx="323">
                  <c:v>1478.4630750776037</c:v>
                </c:pt>
                <c:pt idx="324">
                  <c:v>1476.3794889135195</c:v>
                </c:pt>
                <c:pt idx="325">
                  <c:v>1474.201496137056</c:v>
                </c:pt>
                <c:pt idx="326">
                  <c:v>1471.9293942480397</c:v>
                </c:pt>
                <c:pt idx="327">
                  <c:v>1469.5634926149589</c:v>
                </c:pt>
                <c:pt idx="328">
                  <c:v>1467.1041123715897</c:v>
                </c:pt>
                <c:pt idx="329">
                  <c:v>1464.5515863016758</c:v>
                </c:pt>
                <c:pt idx="330">
                  <c:v>1461.9062587129547</c:v>
                </c:pt>
                <c:pt idx="331">
                  <c:v>1459.1684853016113</c:v>
                </c:pt>
                <c:pt idx="332">
                  <c:v>1456.3386330080762</c:v>
                </c:pt>
                <c:pt idx="333">
                  <c:v>1453.4170798649502</c:v>
                </c:pt>
                <c:pt idx="334">
                  <c:v>1450.4042148377341</c:v>
                </c:pt>
                <c:pt idx="335">
                  <c:v>1447.3004376589483</c:v>
                </c:pt>
                <c:pt idx="336">
                  <c:v>1444.1061586561664</c:v>
                </c:pt>
                <c:pt idx="337">
                  <c:v>1440.8217985744232</c:v>
                </c:pt>
                <c:pt idx="338">
                  <c:v>1437.4477883934151</c:v>
                </c:pt>
                <c:pt idx="339">
                  <c:v>1433.9845691398723</c:v>
                </c:pt>
                <c:pt idx="340">
                  <c:v>1430.4325916954524</c:v>
                </c:pt>
                <c:pt idx="341">
                  <c:v>1426.7923166004775</c:v>
                </c:pt>
                <c:pt idx="342">
                  <c:v>1423.0642138538194</c:v>
                </c:pt>
                <c:pt idx="343">
                  <c:v>1419.2487627092162</c:v>
                </c:pt>
                <c:pt idx="344">
                  <c:v>1415.3464514682939</c:v>
                </c:pt>
                <c:pt idx="345">
                  <c:v>1411.3577772705485</c:v>
                </c:pt>
                <c:pt idx="346">
                  <c:v>1407.2832458805372</c:v>
                </c:pt>
                <c:pt idx="347">
                  <c:v>1403.1233714725208</c:v>
                </c:pt>
                <c:pt idx="348">
                  <c:v>1398.8786764127835</c:v>
                </c:pt>
                <c:pt idx="349">
                  <c:v>1394.5496910398583</c:v>
                </c:pt>
                <c:pt idx="350">
                  <c:v>1390.1369534428741</c:v>
                </c:pt>
                <c:pt idx="351">
                  <c:v>1385.6410092382382</c:v>
                </c:pt>
                <c:pt idx="352">
                  <c:v>1381.06241134486</c:v>
                </c:pt>
                <c:pt idx="353">
                  <c:v>1376.4017197581211</c:v>
                </c:pt>
                <c:pt idx="354">
                  <c:v>1371.659501322787</c:v>
                </c:pt>
                <c:pt idx="355">
                  <c:v>1366.8363295050565</c:v>
                </c:pt>
                <c:pt idx="356">
                  <c:v>1361.9327841639381</c:v>
                </c:pt>
                <c:pt idx="357">
                  <c:v>1356.949451322138</c:v>
                </c:pt>
                <c:pt idx="358">
                  <c:v>1351.886922936643</c:v>
                </c:pt>
                <c:pt idx="359">
                  <c:v>1346.7457966691752</c:v>
                </c:pt>
                <c:pt idx="360">
                  <c:v>1341.5266756566921</c:v>
                </c:pt>
                <c:pt idx="361">
                  <c:v>1336.230168282103</c:v>
                </c:pt>
                <c:pt idx="362">
                  <c:v>1330.8568879453671</c:v>
                </c:pt>
                <c:pt idx="363">
                  <c:v>1325.4074528351341</c:v>
                </c:pt>
                <c:pt idx="364">
                  <c:v>1319.8824857010886</c:v>
                </c:pt>
                <c:pt idx="365">
                  <c:v>1314.2826136271476</c:v>
                </c:pt>
                <c:pt idx="366">
                  <c:v>1308.6084678056654</c:v>
                </c:pt>
                <c:pt idx="367">
                  <c:v>1302.8606833127876</c:v>
                </c:pt>
                <c:pt idx="368">
                  <c:v>1297.0398988850982</c:v>
                </c:pt>
                <c:pt idx="369">
                  <c:v>1291.1467566976964</c:v>
                </c:pt>
                <c:pt idx="370">
                  <c:v>1285.181902143835</c:v>
                </c:pt>
                <c:pt idx="371">
                  <c:v>1279.1459836162489</c:v>
                </c:pt>
                <c:pt idx="372">
                  <c:v>1273.0396522902997</c:v>
                </c:pt>
                <c:pt idx="373">
                  <c:v>1266.8635619090535</c:v>
                </c:pt>
                <c:pt idx="374">
                  <c:v>1260.6183685704095</c:v>
                </c:pt>
                <c:pt idx="375">
                  <c:v>1254.304730516388</c:v>
                </c:pt>
                <c:pt idx="376">
                  <c:v>1247.9233079246856</c:v>
                </c:pt>
                <c:pt idx="377">
                  <c:v>1241.474762702599</c:v>
                </c:pt>
                <c:pt idx="378">
                  <c:v>1234.9597582834153</c:v>
                </c:pt>
                <c:pt idx="379">
                  <c:v>1228.3789594253594</c:v>
                </c:pt>
                <c:pt idx="380">
                  <c:v>1221.73303201319</c:v>
                </c:pt>
                <c:pt idx="381">
                  <c:v>1215.0226428625256</c:v>
                </c:pt>
                <c:pt idx="382">
                  <c:v>1208.2484595269807</c:v>
                </c:pt>
                <c:pt idx="383">
                  <c:v>1201.4111501081882</c:v>
                </c:pt>
                <c:pt idx="384">
                  <c:v>1194.5113830687758</c:v>
                </c:pt>
                <c:pt idx="385">
                  <c:v>1187.5498270483658</c:v>
                </c:pt>
                <c:pt idx="386">
                  <c:v>1180.5271506826575</c:v>
                </c:pt>
                <c:pt idx="387">
                  <c:v>1173.4440224256509</c:v>
                </c:pt>
                <c:pt idx="388">
                  <c:v>1166.3011103750646</c:v>
                </c:pt>
                <c:pt idx="389">
                  <c:v>1159.0990821009977</c:v>
                </c:pt>
                <c:pt idx="390">
                  <c:v>1151.8386044778792</c:v>
                </c:pt>
                <c:pt idx="391">
                  <c:v>1144.520343519747</c:v>
                </c:pt>
                <c:pt idx="392">
                  <c:v>1137.1449642188923</c:v>
                </c:pt>
                <c:pt idx="393">
                  <c:v>1129.713130387903</c:v>
                </c:pt>
                <c:pt idx="394">
                  <c:v>1122.2255045051349</c:v>
                </c:pt>
                <c:pt idx="395">
                  <c:v>1114.6827475636358</c:v>
                </c:pt>
                <c:pt idx="396">
                  <c:v>1107.0855189235428</c:v>
                </c:pt>
                <c:pt idx="397">
                  <c:v>1099.4344761679749</c:v>
                </c:pt>
                <c:pt idx="398">
                  <c:v>1091.7302749624278</c:v>
                </c:pt>
                <c:pt idx="399">
                  <c:v>1083.9735689176898</c:v>
                </c:pt>
                <c:pt idx="400">
                  <c:v>1076.1650094562806</c:v>
                </c:pt>
                <c:pt idx="401">
                  <c:v>1068.3052456824191</c:v>
                </c:pt>
                <c:pt idx="402">
                  <c:v>1060.3949242555218</c:v>
                </c:pt>
                <c:pt idx="403">
                  <c:v>1052.4346892672286</c:v>
                </c:pt>
                <c:pt idx="404">
                  <c:v>1044.4251821219514</c:v>
                </c:pt>
                <c:pt idx="405">
                  <c:v>1036.367041420938</c:v>
                </c:pt>
                <c:pt idx="406">
                  <c:v>1028.2609028498391</c:v>
                </c:pt>
                <c:pt idx="407">
                  <c:v>1020.1073990697663</c:v>
                </c:pt>
                <c:pt idx="408">
                  <c:v>1011.9071596118238</c:v>
                </c:pt>
                <c:pt idx="409">
                  <c:v>1003.6608107750968</c:v>
                </c:pt>
                <c:pt idx="410">
                  <c:v>995.36897552807397</c:v>
                </c:pt>
                <c:pt idx="411">
                  <c:v>987.03227341348111</c:v>
                </c:pt>
                <c:pt idx="412">
                  <c:v>978.65132045650103</c:v>
                </c:pt>
                <c:pt idx="413">
                  <c:v>970.2267290763516</c:v>
                </c:pt>
                <c:pt idx="414">
                  <c:v>961.75910800119186</c:v>
                </c:pt>
                <c:pt idx="415">
                  <c:v>953.24906218632555</c:v>
                </c:pt>
                <c:pt idx="416">
                  <c:v>944.69719273566807</c:v>
                </c:pt>
                <c:pt idx="417">
                  <c:v>936.10409682644161</c:v>
                </c:pt>
                <c:pt idx="418">
                  <c:v>927.4703676370624</c:v>
                </c:pt>
                <c:pt idx="419">
                  <c:v>918.79659427818081</c:v>
                </c:pt>
                <c:pt idx="420">
                  <c:v>910.08336172683573</c:v>
                </c:pt>
                <c:pt idx="421">
                  <c:v>901.33125076368106</c:v>
                </c:pt>
                <c:pt idx="422">
                  <c:v>892.54083791324274</c:v>
                </c:pt>
                <c:pt idx="423">
                  <c:v>883.71269538716228</c:v>
                </c:pt>
                <c:pt idx="424">
                  <c:v>874.8473910303826</c:v>
                </c:pt>
                <c:pt idx="425">
                  <c:v>865.94548827023038</c:v>
                </c:pt>
                <c:pt idx="426">
                  <c:v>857.00754606834823</c:v>
                </c:pt>
                <c:pt idx="427">
                  <c:v>848.03411887542939</c:v>
                </c:pt>
                <c:pt idx="428">
                  <c:v>839.02575658870694</c:v>
                </c:pt>
                <c:pt idx="429">
                  <c:v>829.98300451214857</c:v>
                </c:pt>
                <c:pt idx="430">
                  <c:v>820.90640331930729</c:v>
                </c:pt>
                <c:pt idx="431">
                  <c:v>811.79648901877806</c:v>
                </c:pt>
                <c:pt idx="432">
                  <c:v>802.65379292221041</c:v>
                </c:pt>
                <c:pt idx="433">
                  <c:v>793.47884161482511</c:v>
                </c:pt>
                <c:pt idx="434">
                  <c:v>784.27215692838479</c:v>
                </c:pt>
                <c:pt idx="435">
                  <c:v>775.03425591656583</c:v>
                </c:pt>
                <c:pt idx="436">
                  <c:v>765.7656508326811</c:v>
                </c:pt>
                <c:pt idx="437">
                  <c:v>756.46684910970021</c:v>
                </c:pt>
                <c:pt idx="438">
                  <c:v>747.13835334251621</c:v>
                </c:pt>
                <c:pt idx="439">
                  <c:v>737.78066127240675</c:v>
                </c:pt>
                <c:pt idx="440">
                  <c:v>728.39426577363702</c:v>
                </c:pt>
                <c:pt idx="441">
                  <c:v>718.97965484215285</c:v>
                </c:pt>
                <c:pt idx="442">
                  <c:v>709.53731158631217</c:v>
                </c:pt>
                <c:pt idx="443">
                  <c:v>700.06771421960298</c:v>
                </c:pt>
                <c:pt idx="444">
                  <c:v>690.57133605529634</c:v>
                </c:pt>
                <c:pt idx="445">
                  <c:v>681.04864550298316</c:v>
                </c:pt>
                <c:pt idx="446">
                  <c:v>671.5001060669432</c:v>
                </c:pt>
                <c:pt idx="447">
                  <c:v>661.9261763462971</c:v>
                </c:pt>
                <c:pt idx="448">
                  <c:v>652.32731003688878</c:v>
                </c:pt>
                <c:pt idx="449">
                  <c:v>642.7039559348508</c:v>
                </c:pt>
                <c:pt idx="450">
                  <c:v>633.05655794180143</c:v>
                </c:pt>
                <c:pt idx="451">
                  <c:v>623.38555507162448</c:v>
                </c:pt>
                <c:pt idx="452">
                  <c:v>613.69138145878446</c:v>
                </c:pt>
                <c:pt idx="453">
                  <c:v>603.97446636812799</c:v>
                </c:pt>
                <c:pt idx="454">
                  <c:v>594.23523420612366</c:v>
                </c:pt>
                <c:pt idx="455">
                  <c:v>584.4741045334946</c:v>
                </c:pt>
                <c:pt idx="456">
                  <c:v>574.69149207919645</c:v>
                </c:pt>
                <c:pt idx="457">
                  <c:v>564.88780675569478</c:v>
                </c:pt>
                <c:pt idx="458">
                  <c:v>555.06345367549727</c:v>
                </c:pt>
                <c:pt idx="459">
                  <c:v>545.21883316889659</c:v>
                </c:pt>
                <c:pt idx="460">
                  <c:v>535.35434080287837</c:v>
                </c:pt>
                <c:pt idx="461">
                  <c:v>525.47036740115323</c:v>
                </c:pt>
                <c:pt idx="462">
                  <c:v>515.56729906526857</c:v>
                </c:pt>
                <c:pt idx="463">
                  <c:v>505.64551719675922</c:v>
                </c:pt>
                <c:pt idx="464">
                  <c:v>495.70539852029583</c:v>
                </c:pt>
                <c:pt idx="465">
                  <c:v>485.74731510779009</c:v>
                </c:pt>
                <c:pt idx="466">
                  <c:v>475.77163440341724</c:v>
                </c:pt>
                <c:pt idx="467">
                  <c:v>465.77871924951739</c:v>
                </c:pt>
                <c:pt idx="468">
                  <c:v>455.76892791333682</c:v>
                </c:pt>
                <c:pt idx="469">
                  <c:v>445.74261411457206</c:v>
                </c:pt>
                <c:pt idx="470">
                  <c:v>435.70012705367998</c:v>
                </c:pt>
                <c:pt idx="471">
                  <c:v>425.64181144091793</c:v>
                </c:pt>
                <c:pt idx="472">
                  <c:v>415.56800752607859</c:v>
                </c:pt>
                <c:pt idx="473">
                  <c:v>405.47905112888515</c:v>
                </c:pt>
                <c:pt idx="474">
                  <c:v>395.37527367001292</c:v>
                </c:pt>
                <c:pt idx="475">
                  <c:v>385.25700220270471</c:v>
                </c:pt>
                <c:pt idx="476">
                  <c:v>375.12455944494718</c:v>
                </c:pt>
                <c:pt idx="477">
                  <c:v>364.97826381217737</c:v>
                </c:pt>
                <c:pt idx="478">
                  <c:v>354.81842945048817</c:v>
                </c:pt>
                <c:pt idx="479">
                  <c:v>344.64536627030253</c:v>
                </c:pt>
                <c:pt idx="480">
                  <c:v>334.45937998048811</c:v>
                </c:pt>
                <c:pt idx="481">
                  <c:v>324.26077212288243</c:v>
                </c:pt>
                <c:pt idx="482">
                  <c:v>314.04984010720204</c:v>
                </c:pt>
                <c:pt idx="483">
                  <c:v>303.82687724630773</c:v>
                </c:pt>
                <c:pt idx="484">
                  <c:v>293.59217279179978</c:v>
                </c:pt>
                <c:pt idx="485">
                  <c:v>283.34601196991736</c:v>
                </c:pt>
                <c:pt idx="486">
                  <c:v>273.08867601771749</c:v>
                </c:pt>
                <c:pt idx="487">
                  <c:v>262.82044221950872</c:v>
                </c:pt>
                <c:pt idx="488">
                  <c:v>252.54158394351666</c:v>
                </c:pt>
                <c:pt idx="489">
                  <c:v>242.25237067875759</c:v>
                </c:pt>
                <c:pt idx="490">
                  <c:v>231.9530680720986</c:v>
                </c:pt>
                <c:pt idx="491">
                  <c:v>221.64393796548245</c:v>
                </c:pt>
                <c:pt idx="492">
                  <c:v>211.32523843329599</c:v>
                </c:pt>
                <c:pt idx="493">
                  <c:v>200.99722381986228</c:v>
                </c:pt>
                <c:pt idx="494">
                  <c:v>190.66014477703629</c:v>
                </c:pt>
                <c:pt idx="495">
                  <c:v>180.31424830188541</c:v>
                </c:pt>
                <c:pt idx="496">
                  <c:v>169.95977777443642</c:v>
                </c:pt>
                <c:pt idx="497">
                  <c:v>159.59697299547071</c:v>
                </c:pt>
                <c:pt idx="498">
                  <c:v>149.22607022435096</c:v>
                </c:pt>
                <c:pt idx="499">
                  <c:v>138.84730221686229</c:v>
                </c:pt>
                <c:pt idx="500">
                  <c:v>128.460898263052</c:v>
                </c:pt>
                <c:pt idx="501">
                  <c:v>118.06708422505228</c:v>
                </c:pt>
                <c:pt idx="502">
                  <c:v>107.66608257487087</c:v>
                </c:pt>
                <c:pt idx="503">
                  <c:v>97.258112432135363</c:v>
                </c:pt>
                <c:pt idx="504">
                  <c:v>86.843389601777204</c:v>
                </c:pt>
                <c:pt idx="505">
                  <c:v>76.422126611641886</c:v>
                </c:pt>
                <c:pt idx="506">
                  <c:v>65.99453275001261</c:v>
                </c:pt>
                <c:pt idx="507">
                  <c:v>55.560814103034929</c:v>
                </c:pt>
                <c:pt idx="508">
                  <c:v>45.121173592030495</c:v>
                </c:pt>
                <c:pt idx="509">
                  <c:v>34.67581101068852</c:v>
                </c:pt>
                <c:pt idx="510">
                  <c:v>24.224923062123949</c:v>
                </c:pt>
                <c:pt idx="511">
                  <c:v>13.768703395791844</c:v>
                </c:pt>
                <c:pt idx="512">
                  <c:v>3.307342644247937</c:v>
                </c:pt>
                <c:pt idx="513">
                  <c:v>-7.158971540254301</c:v>
                </c:pt>
                <c:pt idx="514">
                  <c:v>-7.1694402869510254</c:v>
                </c:pt>
                <c:pt idx="515">
                  <c:v>-7.1799090383247615</c:v>
                </c:pt>
                <c:pt idx="516">
                  <c:v>-7.1903777943753298</c:v>
                </c:pt>
                <c:pt idx="517">
                  <c:v>-7.2008465551025491</c:v>
                </c:pt>
                <c:pt idx="518">
                  <c:v>-7.2113153205062401</c:v>
                </c:pt>
                <c:pt idx="519">
                  <c:v>-7.2217840905862216</c:v>
                </c:pt>
                <c:pt idx="520">
                  <c:v>-7.2322528653423142</c:v>
                </c:pt>
                <c:pt idx="521">
                  <c:v>-7.2427216447743374</c:v>
                </c:pt>
                <c:pt idx="522">
                  <c:v>-7.2531904288821112</c:v>
                </c:pt>
                <c:pt idx="523">
                  <c:v>-7.263659217665456</c:v>
                </c:pt>
                <c:pt idx="524">
                  <c:v>-7.2741280111241906</c:v>
                </c:pt>
                <c:pt idx="525">
                  <c:v>-7.2845968092581357</c:v>
                </c:pt>
                <c:pt idx="526">
                  <c:v>-7.2950656120671109</c:v>
                </c:pt>
                <c:pt idx="527">
                  <c:v>-7.305534419550936</c:v>
                </c:pt>
                <c:pt idx="528">
                  <c:v>-7.3160032317094306</c:v>
                </c:pt>
                <c:pt idx="529">
                  <c:v>-7.3264720485424144</c:v>
                </c:pt>
                <c:pt idx="530">
                  <c:v>-7.3369408700497081</c:v>
                </c:pt>
                <c:pt idx="531">
                  <c:v>-7.3474096962311304</c:v>
                </c:pt>
                <c:pt idx="532">
                  <c:v>-7.3578785270865019</c:v>
                </c:pt>
                <c:pt idx="533">
                  <c:v>-7.3683473626156433</c:v>
                </c:pt>
                <c:pt idx="534">
                  <c:v>-7.3788162028183732</c:v>
                </c:pt>
                <c:pt idx="535">
                  <c:v>-7.3892850476945124</c:v>
                </c:pt>
                <c:pt idx="536">
                  <c:v>-7.3997538972438797</c:v>
                </c:pt>
                <c:pt idx="537">
                  <c:v>-7.4102227514662955</c:v>
                </c:pt>
                <c:pt idx="538">
                  <c:v>-7.4206916103615805</c:v>
                </c:pt>
                <c:pt idx="539">
                  <c:v>-7.4311604739295536</c:v>
                </c:pt>
                <c:pt idx="540">
                  <c:v>-7.4416293421700352</c:v>
                </c:pt>
                <c:pt idx="541">
                  <c:v>-7.4520982150828443</c:v>
                </c:pt>
                <c:pt idx="542">
                  <c:v>-7.4625670926678023</c:v>
                </c:pt>
                <c:pt idx="543">
                  <c:v>-7.4730359749247279</c:v>
                </c:pt>
                <c:pt idx="544">
                  <c:v>-7.483504861853441</c:v>
                </c:pt>
                <c:pt idx="545">
                  <c:v>-7.493973753453762</c:v>
                </c:pt>
                <c:pt idx="546">
                  <c:v>-7.5044426497255108</c:v>
                </c:pt>
                <c:pt idx="547">
                  <c:v>-7.5149115506685078</c:v>
                </c:pt>
                <c:pt idx="548">
                  <c:v>-7.5253804562825719</c:v>
                </c:pt>
                <c:pt idx="549">
                  <c:v>-7.5358493665675237</c:v>
                </c:pt>
                <c:pt idx="550">
                  <c:v>-7.5463182815231828</c:v>
                </c:pt>
                <c:pt idx="551">
                  <c:v>-7.5567872011493691</c:v>
                </c:pt>
                <c:pt idx="552">
                  <c:v>-7.567256125445903</c:v>
                </c:pt>
                <c:pt idx="553">
                  <c:v>-7.5777250544126042</c:v>
                </c:pt>
                <c:pt idx="554">
                  <c:v>-7.5881939880492926</c:v>
                </c:pt>
                <c:pt idx="555">
                  <c:v>-7.5986629263557877</c:v>
                </c:pt>
                <c:pt idx="556">
                  <c:v>-7.6091318693319101</c:v>
                </c:pt>
                <c:pt idx="557">
                  <c:v>-7.6196008169774796</c:v>
                </c:pt>
                <c:pt idx="558">
                  <c:v>-7.6300697692923158</c:v>
                </c:pt>
                <c:pt idx="559">
                  <c:v>-7.6405387262762385</c:v>
                </c:pt>
                <c:pt idx="560">
                  <c:v>-7.6510076879290683</c:v>
                </c:pt>
                <c:pt idx="561">
                  <c:v>-7.6614766542506247</c:v>
                </c:pt>
                <c:pt idx="562">
                  <c:v>-7.6719456252407277</c:v>
                </c:pt>
                <c:pt idx="563">
                  <c:v>-7.6824146008991976</c:v>
                </c:pt>
                <c:pt idx="564">
                  <c:v>-7.6928835812258543</c:v>
                </c:pt>
                <c:pt idx="565">
                  <c:v>-7.7033525662205173</c:v>
                </c:pt>
                <c:pt idx="566">
                  <c:v>-7.7138215558830074</c:v>
                </c:pt>
                <c:pt idx="567">
                  <c:v>-7.7242905502131434</c:v>
                </c:pt>
                <c:pt idx="568">
                  <c:v>-7.7347595492107457</c:v>
                </c:pt>
                <c:pt idx="569">
                  <c:v>-7.7452285528756351</c:v>
                </c:pt>
                <c:pt idx="570">
                  <c:v>-7.7556975612076311</c:v>
                </c:pt>
                <c:pt idx="571">
                  <c:v>-7.7661665742065535</c:v>
                </c:pt>
                <c:pt idx="572">
                  <c:v>-7.7766355918722221</c:v>
                </c:pt>
                <c:pt idx="573">
                  <c:v>-7.7871046142044573</c:v>
                </c:pt>
                <c:pt idx="574">
                  <c:v>-7.7975736412030789</c:v>
                </c:pt>
                <c:pt idx="575">
                  <c:v>-7.8080426728679067</c:v>
                </c:pt>
                <c:pt idx="576">
                  <c:v>-7.818511709198761</c:v>
                </c:pt>
                <c:pt idx="577">
                  <c:v>-7.8289807501954618</c:v>
                </c:pt>
                <c:pt idx="578">
                  <c:v>-7.8394497958578295</c:v>
                </c:pt>
                <c:pt idx="579">
                  <c:v>-7.849918846185683</c:v>
                </c:pt>
                <c:pt idx="580">
                  <c:v>-7.8603879011788438</c:v>
                </c:pt>
                <c:pt idx="581">
                  <c:v>-7.8708569608371306</c:v>
                </c:pt>
                <c:pt idx="582">
                  <c:v>-7.8813260251603641</c:v>
                </c:pt>
                <c:pt idx="583">
                  <c:v>-7.8917950941483639</c:v>
                </c:pt>
                <c:pt idx="584">
                  <c:v>-7.9022641678009506</c:v>
                </c:pt>
                <c:pt idx="585">
                  <c:v>-7.9127332461179432</c:v>
                </c:pt>
                <c:pt idx="586">
                  <c:v>-7.9232023290991629</c:v>
                </c:pt>
                <c:pt idx="587">
                  <c:v>-7.9336714167444287</c:v>
                </c:pt>
                <c:pt idx="588">
                  <c:v>-7.9441405090535611</c:v>
                </c:pt>
                <c:pt idx="589">
                  <c:v>-7.9546096060263807</c:v>
                </c:pt>
                <c:pt idx="590">
                  <c:v>-7.9650787076627072</c:v>
                </c:pt>
                <c:pt idx="591">
                  <c:v>-7.9755478139623603</c:v>
                </c:pt>
                <c:pt idx="592">
                  <c:v>-7.9860169249251598</c:v>
                </c:pt>
                <c:pt idx="593">
                  <c:v>-7.9964860405509262</c:v>
                </c:pt>
                <c:pt idx="594">
                  <c:v>-8.00695516083948</c:v>
                </c:pt>
                <c:pt idx="595">
                  <c:v>-8.017424285790641</c:v>
                </c:pt>
                <c:pt idx="596">
                  <c:v>-8.027893415404229</c:v>
                </c:pt>
                <c:pt idx="597">
                  <c:v>-8.0383625496800626</c:v>
                </c:pt>
                <c:pt idx="598">
                  <c:v>-8.0488316886179643</c:v>
                </c:pt>
                <c:pt idx="599">
                  <c:v>-8.0593008322177528</c:v>
                </c:pt>
                <c:pt idx="600">
                  <c:v>-8.0697699804792489</c:v>
                </c:pt>
                <c:pt idx="601">
                  <c:v>-8.080239133402273</c:v>
                </c:pt>
                <c:pt idx="602">
                  <c:v>-8.0907082909866439</c:v>
                </c:pt>
                <c:pt idx="603">
                  <c:v>-8.1011774532321823</c:v>
                </c:pt>
                <c:pt idx="604">
                  <c:v>-8.1116466201387087</c:v>
                </c:pt>
                <c:pt idx="605">
                  <c:v>-8.122115791706042</c:v>
                </c:pt>
                <c:pt idx="606">
                  <c:v>-8.1325849679340028</c:v>
                </c:pt>
                <c:pt idx="607">
                  <c:v>-8.1430541488224115</c:v>
                </c:pt>
                <c:pt idx="608">
                  <c:v>-8.1535233343710889</c:v>
                </c:pt>
                <c:pt idx="609">
                  <c:v>-8.1639925245798537</c:v>
                </c:pt>
                <c:pt idx="610">
                  <c:v>-8.1744617194485265</c:v>
                </c:pt>
                <c:pt idx="611">
                  <c:v>-8.1849309189769279</c:v>
                </c:pt>
                <c:pt idx="612">
                  <c:v>-8.1954001231648768</c:v>
                </c:pt>
                <c:pt idx="613">
                  <c:v>-8.2058693320121936</c:v>
                </c:pt>
                <c:pt idx="614">
                  <c:v>-8.216338545518699</c:v>
                </c:pt>
                <c:pt idx="615">
                  <c:v>-8.2268077636842136</c:v>
                </c:pt>
                <c:pt idx="616">
                  <c:v>-8.237276986508558</c:v>
                </c:pt>
                <c:pt idx="617">
                  <c:v>-8.2477462139915509</c:v>
                </c:pt>
                <c:pt idx="618">
                  <c:v>-8.2582154461330131</c:v>
                </c:pt>
                <c:pt idx="619">
                  <c:v>-8.2686846829327632</c:v>
                </c:pt>
                <c:pt idx="620">
                  <c:v>-8.2791539243906218</c:v>
                </c:pt>
                <c:pt idx="621">
                  <c:v>-8.2896231705064114</c:v>
                </c:pt>
                <c:pt idx="622">
                  <c:v>-8.300092421279949</c:v>
                </c:pt>
                <c:pt idx="623">
                  <c:v>-8.3105616767110568</c:v>
                </c:pt>
                <c:pt idx="624">
                  <c:v>-8.3210309367995539</c:v>
                </c:pt>
                <c:pt idx="625">
                  <c:v>-8.3315002015452606</c:v>
                </c:pt>
                <c:pt idx="626">
                  <c:v>-8.3419694709479977</c:v>
                </c:pt>
                <c:pt idx="627">
                  <c:v>-8.3524387450075857</c:v>
                </c:pt>
                <c:pt idx="628">
                  <c:v>-8.3629080237238433</c:v>
                </c:pt>
                <c:pt idx="629">
                  <c:v>-8.3733773070965913</c:v>
                </c:pt>
                <c:pt idx="630">
                  <c:v>-8.3838465951256502</c:v>
                </c:pt>
                <c:pt idx="631">
                  <c:v>-8.3943158878108388</c:v>
                </c:pt>
                <c:pt idx="632">
                  <c:v>-8.4047851851519795</c:v>
                </c:pt>
                <c:pt idx="633">
                  <c:v>-8.415254487148891</c:v>
                </c:pt>
                <c:pt idx="634">
                  <c:v>-8.425723793801394</c:v>
                </c:pt>
                <c:pt idx="635">
                  <c:v>-8.4361931051093073</c:v>
                </c:pt>
                <c:pt idx="636">
                  <c:v>-8.4466624210724532</c:v>
                </c:pt>
                <c:pt idx="637">
                  <c:v>-8.4571317416906506</c:v>
                </c:pt>
                <c:pt idx="638">
                  <c:v>-8.4676010669637201</c:v>
                </c:pt>
                <c:pt idx="639">
                  <c:v>-8.4780703968914803</c:v>
                </c:pt>
                <c:pt idx="640">
                  <c:v>-8.4885397314737538</c:v>
                </c:pt>
                <c:pt idx="641">
                  <c:v>-8.4990090707103594</c:v>
                </c:pt>
                <c:pt idx="642">
                  <c:v>-8.5094784146011175</c:v>
                </c:pt>
                <c:pt idx="643">
                  <c:v>-8.5199477631458489</c:v>
                </c:pt>
                <c:pt idx="644">
                  <c:v>-8.5304171163443723</c:v>
                </c:pt>
                <c:pt idx="645">
                  <c:v>-8.54088647419651</c:v>
                </c:pt>
                <c:pt idx="646">
                  <c:v>-8.551355836702081</c:v>
                </c:pt>
                <c:pt idx="647">
                  <c:v>-8.5618252038609057</c:v>
                </c:pt>
                <c:pt idx="648">
                  <c:v>-8.5722945756728031</c:v>
                </c:pt>
                <c:pt idx="649">
                  <c:v>-8.5827639521375954</c:v>
                </c:pt>
                <c:pt idx="650">
                  <c:v>-8.5932333332551014</c:v>
                </c:pt>
                <c:pt idx="651">
                  <c:v>-8.6037027190251418</c:v>
                </c:pt>
                <c:pt idx="652">
                  <c:v>-8.6141721094475372</c:v>
                </c:pt>
                <c:pt idx="653">
                  <c:v>-8.6246415045221081</c:v>
                </c:pt>
                <c:pt idx="654">
                  <c:v>-8.6351109042486733</c:v>
                </c:pt>
                <c:pt idx="655">
                  <c:v>-8.6455803086270535</c:v>
                </c:pt>
                <c:pt idx="656">
                  <c:v>-8.6560497176570692</c:v>
                </c:pt>
                <c:pt idx="657">
                  <c:v>-8.666519131338541</c:v>
                </c:pt>
                <c:pt idx="658">
                  <c:v>-8.6769885496712895</c:v>
                </c:pt>
                <c:pt idx="659">
                  <c:v>-8.6874579726551335</c:v>
                </c:pt>
                <c:pt idx="660">
                  <c:v>-8.6979274002898936</c:v>
                </c:pt>
                <c:pt idx="661">
                  <c:v>-8.7083968325753904</c:v>
                </c:pt>
                <c:pt idx="662">
                  <c:v>-8.7188662695114445</c:v>
                </c:pt>
                <c:pt idx="663">
                  <c:v>-8.7293357110978764</c:v>
                </c:pt>
                <c:pt idx="664">
                  <c:v>-8.739805157334505</c:v>
                </c:pt>
                <c:pt idx="665">
                  <c:v>-8.7502746082211509</c:v>
                </c:pt>
                <c:pt idx="666">
                  <c:v>-8.7607440637576346</c:v>
                </c:pt>
                <c:pt idx="667">
                  <c:v>-8.7712135239437767</c:v>
                </c:pt>
                <c:pt idx="668">
                  <c:v>-8.7816829887793979</c:v>
                </c:pt>
                <c:pt idx="669">
                  <c:v>-8.7921524582643169</c:v>
                </c:pt>
                <c:pt idx="670">
                  <c:v>-8.8026219323983561</c:v>
                </c:pt>
                <c:pt idx="671">
                  <c:v>-8.8130914111813343</c:v>
                </c:pt>
                <c:pt idx="672">
                  <c:v>-8.8235608946130721</c:v>
                </c:pt>
                <c:pt idx="673">
                  <c:v>-8.8340303826933884</c:v>
                </c:pt>
                <c:pt idx="674">
                  <c:v>-8.8444998754221054</c:v>
                </c:pt>
                <c:pt idx="675">
                  <c:v>-8.8549693727990419</c:v>
                </c:pt>
                <c:pt idx="676">
                  <c:v>-8.8654388748240205</c:v>
                </c:pt>
                <c:pt idx="677">
                  <c:v>-8.8759083814968598</c:v>
                </c:pt>
                <c:pt idx="678">
                  <c:v>-8.8863778928173804</c:v>
                </c:pt>
                <c:pt idx="679">
                  <c:v>-8.8968474087854013</c:v>
                </c:pt>
                <c:pt idx="680">
                  <c:v>-8.9073169294007446</c:v>
                </c:pt>
                <c:pt idx="681">
                  <c:v>-8.9177864546632293</c:v>
                </c:pt>
                <c:pt idx="682">
                  <c:v>-8.9282559845726777</c:v>
                </c:pt>
                <c:pt idx="683">
                  <c:v>-8.9387255191289086</c:v>
                </c:pt>
                <c:pt idx="684">
                  <c:v>-8.9491950583317426</c:v>
                </c:pt>
                <c:pt idx="685">
                  <c:v>-8.9596646021809985</c:v>
                </c:pt>
                <c:pt idx="686">
                  <c:v>-8.9701341506764987</c:v>
                </c:pt>
                <c:pt idx="687">
                  <c:v>-8.9806037038180619</c:v>
                </c:pt>
                <c:pt idx="688">
                  <c:v>-8.9910732616055107</c:v>
                </c:pt>
                <c:pt idx="689">
                  <c:v>-9.0015428240386637</c:v>
                </c:pt>
                <c:pt idx="690">
                  <c:v>-9.0120123911173415</c:v>
                </c:pt>
                <c:pt idx="691">
                  <c:v>-9.0224819628413648</c:v>
                </c:pt>
                <c:pt idx="692">
                  <c:v>-9.0329515392105542</c:v>
                </c:pt>
                <c:pt idx="693">
                  <c:v>-9.0434211202247283</c:v>
                </c:pt>
                <c:pt idx="694">
                  <c:v>-9.0538907058837079</c:v>
                </c:pt>
                <c:pt idx="695">
                  <c:v>-9.0643602961873153</c:v>
                </c:pt>
                <c:pt idx="696">
                  <c:v>-9.0748298911353693</c:v>
                </c:pt>
                <c:pt idx="697">
                  <c:v>-9.0852994907276905</c:v>
                </c:pt>
                <c:pt idx="698">
                  <c:v>-9.0957690949640995</c:v>
                </c:pt>
                <c:pt idx="699">
                  <c:v>-9.106238703844415</c:v>
                </c:pt>
                <c:pt idx="700">
                  <c:v>-9.1167083173684595</c:v>
                </c:pt>
                <c:pt idx="701">
                  <c:v>-9.1271779355360536</c:v>
                </c:pt>
                <c:pt idx="702">
                  <c:v>-9.137647558347016</c:v>
                </c:pt>
                <c:pt idx="703">
                  <c:v>-9.1481171858011674</c:v>
                </c:pt>
                <c:pt idx="704">
                  <c:v>-9.1585868178983283</c:v>
                </c:pt>
                <c:pt idx="705">
                  <c:v>-9.1690564546383193</c:v>
                </c:pt>
                <c:pt idx="706">
                  <c:v>-9.179526096020961</c:v>
                </c:pt>
                <c:pt idx="707">
                  <c:v>-9.1899957420460741</c:v>
                </c:pt>
                <c:pt idx="708">
                  <c:v>-9.2004653927134772</c:v>
                </c:pt>
                <c:pt idx="709">
                  <c:v>-9.2109350480229928</c:v>
                </c:pt>
                <c:pt idx="710">
                  <c:v>-9.2214047079744397</c:v>
                </c:pt>
                <c:pt idx="711">
                  <c:v>-9.2318743725676384</c:v>
                </c:pt>
                <c:pt idx="712">
                  <c:v>-9.2423440418024096</c:v>
                </c:pt>
                <c:pt idx="713">
                  <c:v>-9.2528137156785739</c:v>
                </c:pt>
                <c:pt idx="714">
                  <c:v>-9.2632833941959518</c:v>
                </c:pt>
                <c:pt idx="715">
                  <c:v>-9.2737530773543639</c:v>
                </c:pt>
                <c:pt idx="716">
                  <c:v>-9.2842227651536309</c:v>
                </c:pt>
                <c:pt idx="717">
                  <c:v>-9.2946924575935714</c:v>
                </c:pt>
                <c:pt idx="718">
                  <c:v>-9.305162154674008</c:v>
                </c:pt>
                <c:pt idx="719">
                  <c:v>-9.3156318563947593</c:v>
                </c:pt>
                <c:pt idx="720">
                  <c:v>-9.3261015627556461</c:v>
                </c:pt>
                <c:pt idx="721">
                  <c:v>-9.3365712737564888</c:v>
                </c:pt>
                <c:pt idx="722">
                  <c:v>-9.347040989397108</c:v>
                </c:pt>
                <c:pt idx="723">
                  <c:v>-9.3575107096773245</c:v>
                </c:pt>
                <c:pt idx="724">
                  <c:v>-9.3679804345969586</c:v>
                </c:pt>
                <c:pt idx="725">
                  <c:v>-9.3784501641558311</c:v>
                </c:pt>
                <c:pt idx="726">
                  <c:v>-9.3889198983537625</c:v>
                </c:pt>
                <c:pt idx="727">
                  <c:v>-9.3993896371905716</c:v>
                </c:pt>
                <c:pt idx="728">
                  <c:v>-9.4098593806660809</c:v>
                </c:pt>
                <c:pt idx="729">
                  <c:v>-9.420329128780109</c:v>
                </c:pt>
                <c:pt idx="730">
                  <c:v>-9.4307988815324784</c:v>
                </c:pt>
                <c:pt idx="731">
                  <c:v>-9.4412686389230078</c:v>
                </c:pt>
                <c:pt idx="732">
                  <c:v>-9.451738400951518</c:v>
                </c:pt>
                <c:pt idx="733">
                  <c:v>-9.4622081676178293</c:v>
                </c:pt>
                <c:pt idx="734">
                  <c:v>-9.4726779389217626</c:v>
                </c:pt>
                <c:pt idx="735">
                  <c:v>-9.4831477148631382</c:v>
                </c:pt>
                <c:pt idx="736">
                  <c:v>-9.4936174954417769</c:v>
                </c:pt>
                <c:pt idx="737">
                  <c:v>-9.5040872806574974</c:v>
                </c:pt>
                <c:pt idx="738">
                  <c:v>-9.5145570705101221</c:v>
                </c:pt>
                <c:pt idx="739">
                  <c:v>-9.5250268649994716</c:v>
                </c:pt>
                <c:pt idx="740">
                  <c:v>-9.5354966641253647</c:v>
                </c:pt>
                <c:pt idx="741">
                  <c:v>-9.5459664678876237</c:v>
                </c:pt>
                <c:pt idx="742">
                  <c:v>-9.5564362762860675</c:v>
                </c:pt>
                <c:pt idx="743">
                  <c:v>-9.5669060893205184</c:v>
                </c:pt>
                <c:pt idx="744">
                  <c:v>-9.5773759069907953</c:v>
                </c:pt>
                <c:pt idx="745">
                  <c:v>-9.5878457292967187</c:v>
                </c:pt>
                <c:pt idx="746">
                  <c:v>-9.5983155562381093</c:v>
                </c:pt>
                <c:pt idx="747">
                  <c:v>-9.6087853878147875</c:v>
                </c:pt>
                <c:pt idx="748">
                  <c:v>-9.6192552240265741</c:v>
                </c:pt>
                <c:pt idx="749">
                  <c:v>-9.6297250648732895</c:v>
                </c:pt>
                <c:pt idx="750">
                  <c:v>-9.6401949103547544</c:v>
                </c:pt>
                <c:pt idx="751">
                  <c:v>-9.6506647604707894</c:v>
                </c:pt>
                <c:pt idx="752">
                  <c:v>-9.661134615221215</c:v>
                </c:pt>
                <c:pt idx="753">
                  <c:v>-9.6716044746058518</c:v>
                </c:pt>
                <c:pt idx="754">
                  <c:v>-9.6820743386245187</c:v>
                </c:pt>
                <c:pt idx="755">
                  <c:v>-9.692544207277038</c:v>
                </c:pt>
                <c:pt idx="756">
                  <c:v>-9.7030140805632303</c:v>
                </c:pt>
                <c:pt idx="757">
                  <c:v>-9.7134839584829145</c:v>
                </c:pt>
                <c:pt idx="758">
                  <c:v>-9.7239538410359128</c:v>
                </c:pt>
                <c:pt idx="759">
                  <c:v>-9.734423728222044</c:v>
                </c:pt>
                <c:pt idx="760">
                  <c:v>-9.7448936200411307</c:v>
                </c:pt>
                <c:pt idx="761">
                  <c:v>-9.7553635164929915</c:v>
                </c:pt>
                <c:pt idx="762">
                  <c:v>-9.7658334175774488</c:v>
                </c:pt>
                <c:pt idx="763">
                  <c:v>-9.7763033232943215</c:v>
                </c:pt>
                <c:pt idx="764">
                  <c:v>-9.7867732336434301</c:v>
                </c:pt>
                <c:pt idx="765">
                  <c:v>-9.797243148624597</c:v>
                </c:pt>
                <c:pt idx="766">
                  <c:v>-9.807713068237641</c:v>
                </c:pt>
                <c:pt idx="767">
                  <c:v>-9.8181829924823827</c:v>
                </c:pt>
                <c:pt idx="768">
                  <c:v>-9.8286529213586444</c:v>
                </c:pt>
                <c:pt idx="769">
                  <c:v>-9.839122854866245</c:v>
                </c:pt>
                <c:pt idx="770">
                  <c:v>-9.8495927930050051</c:v>
                </c:pt>
                <c:pt idx="771">
                  <c:v>-9.8600627357747452</c:v>
                </c:pt>
                <c:pt idx="772">
                  <c:v>-9.870532683175286</c:v>
                </c:pt>
                <c:pt idx="773">
                  <c:v>-9.8810026352064479</c:v>
                </c:pt>
                <c:pt idx="774">
                  <c:v>-9.8914725918680535</c:v>
                </c:pt>
                <c:pt idx="775">
                  <c:v>-9.9019425531599214</c:v>
                </c:pt>
                <c:pt idx="776">
                  <c:v>-9.9124125190818724</c:v>
                </c:pt>
                <c:pt idx="777">
                  <c:v>-9.9228824896337269</c:v>
                </c:pt>
                <c:pt idx="778">
                  <c:v>-9.9333524648153055</c:v>
                </c:pt>
                <c:pt idx="779">
                  <c:v>-9.9438224446264289</c:v>
                </c:pt>
                <c:pt idx="780">
                  <c:v>-9.9542924290669177</c:v>
                </c:pt>
                <c:pt idx="781">
                  <c:v>-9.9647624181365924</c:v>
                </c:pt>
                <c:pt idx="782">
                  <c:v>-9.9752324118352735</c:v>
                </c:pt>
                <c:pt idx="783">
                  <c:v>-9.9857024101627818</c:v>
                </c:pt>
                <c:pt idx="784">
                  <c:v>-9.9961724131189378</c:v>
                </c:pt>
                <c:pt idx="785">
                  <c:v>-10.006642420703562</c:v>
                </c:pt>
                <c:pt idx="786">
                  <c:v>-10.017112432916475</c:v>
                </c:pt>
                <c:pt idx="787">
                  <c:v>-10.027582449757498</c:v>
                </c:pt>
                <c:pt idx="788">
                  <c:v>-10.03805247122645</c:v>
                </c:pt>
                <c:pt idx="789">
                  <c:v>-10.048522497323154</c:v>
                </c:pt>
                <c:pt idx="790">
                  <c:v>-10.058992528047428</c:v>
                </c:pt>
                <c:pt idx="791">
                  <c:v>-10.069462563399094</c:v>
                </c:pt>
                <c:pt idx="792">
                  <c:v>-10.079932603377975</c:v>
                </c:pt>
                <c:pt idx="793">
                  <c:v>-10.090402647983888</c:v>
                </c:pt>
                <c:pt idx="794">
                  <c:v>-10.100872697216655</c:v>
                </c:pt>
                <c:pt idx="795">
                  <c:v>-10.111342751076096</c:v>
                </c:pt>
                <c:pt idx="796">
                  <c:v>-10.121812809562032</c:v>
                </c:pt>
                <c:pt idx="797">
                  <c:v>-10.132282872674283</c:v>
                </c:pt>
                <c:pt idx="798">
                  <c:v>-10.142752940412672</c:v>
                </c:pt>
                <c:pt idx="799">
                  <c:v>-10.153223012777017</c:v>
                </c:pt>
                <c:pt idx="800">
                  <c:v>-10.16369308976714</c:v>
                </c:pt>
                <c:pt idx="801">
                  <c:v>-10.17416317138286</c:v>
                </c:pt>
                <c:pt idx="802">
                  <c:v>-10.184633257624</c:v>
                </c:pt>
                <c:pt idx="803">
                  <c:v>-10.195103348490379</c:v>
                </c:pt>
                <c:pt idx="804">
                  <c:v>-10.205573443981818</c:v>
                </c:pt>
                <c:pt idx="805">
                  <c:v>-10.216043544098138</c:v>
                </c:pt>
                <c:pt idx="806">
                  <c:v>-10.226513648839159</c:v>
                </c:pt>
                <c:pt idx="807">
                  <c:v>-10.236983758204703</c:v>
                </c:pt>
                <c:pt idx="808">
                  <c:v>-10.247453872194589</c:v>
                </c:pt>
                <c:pt idx="809">
                  <c:v>-10.257923990808639</c:v>
                </c:pt>
                <c:pt idx="810">
                  <c:v>-10.268394114046671</c:v>
                </c:pt>
                <c:pt idx="811">
                  <c:v>-10.27886424190851</c:v>
                </c:pt>
                <c:pt idx="812">
                  <c:v>-10.289334374393974</c:v>
                </c:pt>
                <c:pt idx="813">
                  <c:v>-10.299804511502883</c:v>
                </c:pt>
                <c:pt idx="814">
                  <c:v>-10.310274653235059</c:v>
                </c:pt>
                <c:pt idx="815">
                  <c:v>-10.320744799590322</c:v>
                </c:pt>
                <c:pt idx="816">
                  <c:v>-10.331214950568494</c:v>
                </c:pt>
                <c:pt idx="817">
                  <c:v>-10.341685106169395</c:v>
                </c:pt>
                <c:pt idx="818">
                  <c:v>-10.352155266392845</c:v>
                </c:pt>
                <c:pt idx="819">
                  <c:v>-10.362625431238666</c:v>
                </c:pt>
                <c:pt idx="820">
                  <c:v>-10.373095600706677</c:v>
                </c:pt>
                <c:pt idx="821">
                  <c:v>-10.383565774796699</c:v>
                </c:pt>
                <c:pt idx="822">
                  <c:v>-10.394035953508553</c:v>
                </c:pt>
                <c:pt idx="823">
                  <c:v>-10.404506136842061</c:v>
                </c:pt>
                <c:pt idx="824">
                  <c:v>-10.414976324797042</c:v>
                </c:pt>
                <c:pt idx="825">
                  <c:v>-10.425446517373317</c:v>
                </c:pt>
                <c:pt idx="826">
                  <c:v>-10.435916714570707</c:v>
                </c:pt>
                <c:pt idx="827">
                  <c:v>-10.446386916389033</c:v>
                </c:pt>
                <c:pt idx="828">
                  <c:v>-10.456857122828115</c:v>
                </c:pt>
                <c:pt idx="829">
                  <c:v>-10.467327333887775</c:v>
                </c:pt>
                <c:pt idx="830">
                  <c:v>-10.477797549567834</c:v>
                </c:pt>
                <c:pt idx="831">
                  <c:v>-10.488267769868109</c:v>
                </c:pt>
                <c:pt idx="832">
                  <c:v>-10.498737994788424</c:v>
                </c:pt>
                <c:pt idx="833">
                  <c:v>-10.509208224328599</c:v>
                </c:pt>
                <c:pt idx="834">
                  <c:v>-10.519678458488455</c:v>
                </c:pt>
                <c:pt idx="835">
                  <c:v>-10.530148697267812</c:v>
                </c:pt>
                <c:pt idx="836">
                  <c:v>-10.540618940666493</c:v>
                </c:pt>
                <c:pt idx="837">
                  <c:v>-10.551089188684315</c:v>
                </c:pt>
                <c:pt idx="838">
                  <c:v>-10.561559441321101</c:v>
                </c:pt>
                <c:pt idx="839">
                  <c:v>-10.572029698576673</c:v>
                </c:pt>
                <c:pt idx="840">
                  <c:v>-10.58249996045085</c:v>
                </c:pt>
                <c:pt idx="841">
                  <c:v>-10.592970226943452</c:v>
                </c:pt>
                <c:pt idx="842">
                  <c:v>-10.603440498054301</c:v>
                </c:pt>
                <c:pt idx="843">
                  <c:v>-10.613910773783218</c:v>
                </c:pt>
                <c:pt idx="844">
                  <c:v>-10.624381054130023</c:v>
                </c:pt>
                <c:pt idx="845">
                  <c:v>-10.634851339094537</c:v>
                </c:pt>
                <c:pt idx="846">
                  <c:v>-10.64532162867658</c:v>
                </c:pt>
                <c:pt idx="847">
                  <c:v>-10.655791922875974</c:v>
                </c:pt>
                <c:pt idx="848">
                  <c:v>-10.66626222169254</c:v>
                </c:pt>
                <c:pt idx="849">
                  <c:v>-10.676732525126097</c:v>
                </c:pt>
                <c:pt idx="850">
                  <c:v>-10.687202833176467</c:v>
                </c:pt>
                <c:pt idx="851">
                  <c:v>-10.697673145843471</c:v>
                </c:pt>
                <c:pt idx="852">
                  <c:v>-10.708143463126929</c:v>
                </c:pt>
                <c:pt idx="853">
                  <c:v>-10.718613785026662</c:v>
                </c:pt>
                <c:pt idx="854">
                  <c:v>-10.729084111542491</c:v>
                </c:pt>
                <c:pt idx="855">
                  <c:v>-10.739554442674237</c:v>
                </c:pt>
                <c:pt idx="856">
                  <c:v>-10.75002477842172</c:v>
                </c:pt>
                <c:pt idx="857">
                  <c:v>-10.760495118784762</c:v>
                </c:pt>
                <c:pt idx="858">
                  <c:v>-10.770965463763183</c:v>
                </c:pt>
                <c:pt idx="859">
                  <c:v>-10.781435813356804</c:v>
                </c:pt>
                <c:pt idx="860">
                  <c:v>-10.791906167565445</c:v>
                </c:pt>
                <c:pt idx="861">
                  <c:v>-10.802376526388928</c:v>
                </c:pt>
                <c:pt idx="862">
                  <c:v>-10.812846889827073</c:v>
                </c:pt>
                <c:pt idx="863">
                  <c:v>-10.823317257879701</c:v>
                </c:pt>
                <c:pt idx="864">
                  <c:v>-10.833787630546635</c:v>
                </c:pt>
                <c:pt idx="865">
                  <c:v>-10.844258007827692</c:v>
                </c:pt>
                <c:pt idx="866">
                  <c:v>-10.854728389722695</c:v>
                </c:pt>
                <c:pt idx="867">
                  <c:v>-10.865198776231464</c:v>
                </c:pt>
                <c:pt idx="868">
                  <c:v>-10.875669167353822</c:v>
                </c:pt>
                <c:pt idx="869">
                  <c:v>-10.886139563089587</c:v>
                </c:pt>
                <c:pt idx="870">
                  <c:v>-10.896609963438582</c:v>
                </c:pt>
                <c:pt idx="871">
                  <c:v>-10.907080368400626</c:v>
                </c:pt>
                <c:pt idx="872">
                  <c:v>-10.91755077797554</c:v>
                </c:pt>
                <c:pt idx="873">
                  <c:v>-10.928021192163145</c:v>
                </c:pt>
                <c:pt idx="874">
                  <c:v>-10.938491610963263</c:v>
                </c:pt>
                <c:pt idx="875">
                  <c:v>-10.948962034375715</c:v>
                </c:pt>
                <c:pt idx="876">
                  <c:v>-10.95943246240032</c:v>
                </c:pt>
                <c:pt idx="877">
                  <c:v>-10.969902895036901</c:v>
                </c:pt>
                <c:pt idx="878">
                  <c:v>-10.980373332285277</c:v>
                </c:pt>
                <c:pt idx="879">
                  <c:v>-10.990843774145269</c:v>
                </c:pt>
                <c:pt idx="880">
                  <c:v>-11.001314220616697</c:v>
                </c:pt>
                <c:pt idx="881">
                  <c:v>-11.011784671699385</c:v>
                </c:pt>
                <c:pt idx="882">
                  <c:v>-11.022255127393151</c:v>
                </c:pt>
                <c:pt idx="883">
                  <c:v>-11.032725587697819</c:v>
                </c:pt>
                <c:pt idx="884">
                  <c:v>-11.043196052613206</c:v>
                </c:pt>
                <c:pt idx="885">
                  <c:v>-11.053666522139135</c:v>
                </c:pt>
                <c:pt idx="886">
                  <c:v>-11.064136996275428</c:v>
                </c:pt>
                <c:pt idx="887">
                  <c:v>-11.074607475021903</c:v>
                </c:pt>
                <c:pt idx="888">
                  <c:v>-11.085077958378383</c:v>
                </c:pt>
                <c:pt idx="889">
                  <c:v>-11.095548446344688</c:v>
                </c:pt>
                <c:pt idx="890">
                  <c:v>-11.10601893892064</c:v>
                </c:pt>
                <c:pt idx="891">
                  <c:v>-11.116489436106058</c:v>
                </c:pt>
                <c:pt idx="892">
                  <c:v>-11.126959937900764</c:v>
                </c:pt>
                <c:pt idx="893">
                  <c:v>-11.137430444304579</c:v>
                </c:pt>
                <c:pt idx="894">
                  <c:v>-11.147900955317324</c:v>
                </c:pt>
                <c:pt idx="895">
                  <c:v>-11.158371470938819</c:v>
                </c:pt>
                <c:pt idx="896">
                  <c:v>-11.168841991168886</c:v>
                </c:pt>
                <c:pt idx="897">
                  <c:v>-11.179312516007345</c:v>
                </c:pt>
                <c:pt idx="898">
                  <c:v>-11.189783045454018</c:v>
                </c:pt>
                <c:pt idx="899">
                  <c:v>-11.200253579508724</c:v>
                </c:pt>
                <c:pt idx="900">
                  <c:v>-11.210724118171285</c:v>
                </c:pt>
                <c:pt idx="901">
                  <c:v>-11.221194661441523</c:v>
                </c:pt>
                <c:pt idx="902">
                  <c:v>-11.231665209319258</c:v>
                </c:pt>
                <c:pt idx="903">
                  <c:v>-11.242135761804311</c:v>
                </c:pt>
                <c:pt idx="904">
                  <c:v>-11.252606318896504</c:v>
                </c:pt>
                <c:pt idx="905">
                  <c:v>-11.263076880595655</c:v>
                </c:pt>
                <c:pt idx="906">
                  <c:v>-11.273547446901587</c:v>
                </c:pt>
                <c:pt idx="907">
                  <c:v>-11.284018017814121</c:v>
                </c:pt>
                <c:pt idx="908">
                  <c:v>-11.294488593333078</c:v>
                </c:pt>
                <c:pt idx="909">
                  <c:v>-11.304959173458279</c:v>
                </c:pt>
                <c:pt idx="910">
                  <c:v>-11.315429758189543</c:v>
                </c:pt>
                <c:pt idx="911">
                  <c:v>-11.325900347526693</c:v>
                </c:pt>
                <c:pt idx="912">
                  <c:v>-11.33637094146955</c:v>
                </c:pt>
                <c:pt idx="913">
                  <c:v>-11.346841540017934</c:v>
                </c:pt>
                <c:pt idx="914">
                  <c:v>-11.357312143171667</c:v>
                </c:pt>
                <c:pt idx="915">
                  <c:v>-11.367782750930568</c:v>
                </c:pt>
                <c:pt idx="916">
                  <c:v>-11.378253363294458</c:v>
                </c:pt>
                <c:pt idx="917">
                  <c:v>-11.388723980263162</c:v>
                </c:pt>
                <c:pt idx="918">
                  <c:v>-11.399194601836497</c:v>
                </c:pt>
                <c:pt idx="919">
                  <c:v>-11.409665228014285</c:v>
                </c:pt>
                <c:pt idx="920">
                  <c:v>-11.420135858796348</c:v>
                </c:pt>
                <c:pt idx="921">
                  <c:v>-11.430606494182506</c:v>
                </c:pt>
                <c:pt idx="922">
                  <c:v>-11.441077134172579</c:v>
                </c:pt>
                <c:pt idx="923">
                  <c:v>-11.45154777876639</c:v>
                </c:pt>
                <c:pt idx="924">
                  <c:v>-11.462018427963757</c:v>
                </c:pt>
                <c:pt idx="925">
                  <c:v>-11.472489081764504</c:v>
                </c:pt>
                <c:pt idx="926">
                  <c:v>-11.482959740168452</c:v>
                </c:pt>
                <c:pt idx="927">
                  <c:v>-11.49343040317542</c:v>
                </c:pt>
                <c:pt idx="928">
                  <c:v>-11.503901070785231</c:v>
                </c:pt>
                <c:pt idx="929">
                  <c:v>-11.514371742997705</c:v>
                </c:pt>
                <c:pt idx="930">
                  <c:v>-11.524842419812662</c:v>
                </c:pt>
                <c:pt idx="931">
                  <c:v>-11.535313101229924</c:v>
                </c:pt>
                <c:pt idx="932">
                  <c:v>-11.545783787249313</c:v>
                </c:pt>
                <c:pt idx="933">
                  <c:v>-11.556254477870649</c:v>
                </c:pt>
                <c:pt idx="934">
                  <c:v>-11.566725173093753</c:v>
                </c:pt>
                <c:pt idx="935">
                  <c:v>-11.577195872918445</c:v>
                </c:pt>
                <c:pt idx="936">
                  <c:v>-11.587666577344548</c:v>
                </c:pt>
                <c:pt idx="937">
                  <c:v>-11.59813728637188</c:v>
                </c:pt>
                <c:pt idx="938">
                  <c:v>-11.608608000000265</c:v>
                </c:pt>
                <c:pt idx="939">
                  <c:v>-11.619078718229524</c:v>
                </c:pt>
                <c:pt idx="940">
                  <c:v>-11.629549441059476</c:v>
                </c:pt>
                <c:pt idx="941">
                  <c:v>-11.640020168489944</c:v>
                </c:pt>
                <c:pt idx="942">
                  <c:v>-11.650490900520747</c:v>
                </c:pt>
                <c:pt idx="943">
                  <c:v>-11.66096163715171</c:v>
                </c:pt>
                <c:pt idx="944">
                  <c:v>-11.671432378382649</c:v>
                </c:pt>
                <c:pt idx="945">
                  <c:v>-11.681903124213388</c:v>
                </c:pt>
                <c:pt idx="946">
                  <c:v>-11.692373874643748</c:v>
                </c:pt>
                <c:pt idx="947">
                  <c:v>-11.702844629673548</c:v>
                </c:pt>
                <c:pt idx="948">
                  <c:v>-11.713315389302611</c:v>
                </c:pt>
                <c:pt idx="949">
                  <c:v>-11.723786153530758</c:v>
                </c:pt>
                <c:pt idx="950">
                  <c:v>-11.73425692235781</c:v>
                </c:pt>
                <c:pt idx="951">
                  <c:v>-11.744727695783586</c:v>
                </c:pt>
                <c:pt idx="952">
                  <c:v>-11.75519847380791</c:v>
                </c:pt>
                <c:pt idx="953">
                  <c:v>-11.765669256430602</c:v>
                </c:pt>
                <c:pt idx="954">
                  <c:v>-11.776140043651482</c:v>
                </c:pt>
                <c:pt idx="955">
                  <c:v>-11.786610835470373</c:v>
                </c:pt>
                <c:pt idx="956">
                  <c:v>-11.797081631887094</c:v>
                </c:pt>
                <c:pt idx="957">
                  <c:v>-11.807552432901467</c:v>
                </c:pt>
                <c:pt idx="958">
                  <c:v>-11.818023238513314</c:v>
                </c:pt>
                <c:pt idx="959">
                  <c:v>-11.828494048722455</c:v>
                </c:pt>
                <c:pt idx="960">
                  <c:v>-11.838964863528711</c:v>
                </c:pt>
                <c:pt idx="961">
                  <c:v>-11.849435682931903</c:v>
                </c:pt>
                <c:pt idx="962">
                  <c:v>-11.859906506931853</c:v>
                </c:pt>
                <c:pt idx="963">
                  <c:v>-11.870377335528381</c:v>
                </c:pt>
                <c:pt idx="964">
                  <c:v>-11.880848168721309</c:v>
                </c:pt>
                <c:pt idx="965">
                  <c:v>-11.891319006510459</c:v>
                </c:pt>
                <c:pt idx="966">
                  <c:v>-11.90178984889565</c:v>
                </c:pt>
                <c:pt idx="967">
                  <c:v>-11.912260695876704</c:v>
                </c:pt>
                <c:pt idx="968">
                  <c:v>-11.922731547453441</c:v>
                </c:pt>
                <c:pt idx="969">
                  <c:v>-11.933202403625685</c:v>
                </c:pt>
                <c:pt idx="970">
                  <c:v>-11.943673264393254</c:v>
                </c:pt>
                <c:pt idx="971">
                  <c:v>-11.954144129755971</c:v>
                </c:pt>
                <c:pt idx="972">
                  <c:v>-11.964614999713657</c:v>
                </c:pt>
                <c:pt idx="973">
                  <c:v>-11.975085874266131</c:v>
                </c:pt>
                <c:pt idx="974">
                  <c:v>-11.985556753413217</c:v>
                </c:pt>
                <c:pt idx="975">
                  <c:v>-11.996027637154736</c:v>
                </c:pt>
                <c:pt idx="976">
                  <c:v>-12.006498525490507</c:v>
                </c:pt>
                <c:pt idx="977">
                  <c:v>-12.016969418420352</c:v>
                </c:pt>
                <c:pt idx="978">
                  <c:v>-12.027440315944093</c:v>
                </c:pt>
                <c:pt idx="979">
                  <c:v>-12.03791121806155</c:v>
                </c:pt>
                <c:pt idx="980">
                  <c:v>-12.048382124772544</c:v>
                </c:pt>
                <c:pt idx="981">
                  <c:v>-12.058853036076899</c:v>
                </c:pt>
                <c:pt idx="982">
                  <c:v>-12.069323951974432</c:v>
                </c:pt>
                <c:pt idx="983">
                  <c:v>-12.079794872464968</c:v>
                </c:pt>
                <c:pt idx="984">
                  <c:v>-12.090265797548325</c:v>
                </c:pt>
                <c:pt idx="985">
                  <c:v>-12.100736727224325</c:v>
                </c:pt>
                <c:pt idx="986">
                  <c:v>-12.11120766149279</c:v>
                </c:pt>
                <c:pt idx="987">
                  <c:v>-12.12167860035354</c:v>
                </c:pt>
                <c:pt idx="988">
                  <c:v>-12.132149543806397</c:v>
                </c:pt>
                <c:pt idx="989">
                  <c:v>-12.142620491851183</c:v>
                </c:pt>
                <c:pt idx="990">
                  <c:v>-12.153091444487718</c:v>
                </c:pt>
                <c:pt idx="991">
                  <c:v>-12.163562401715822</c:v>
                </c:pt>
                <c:pt idx="992">
                  <c:v>-12.174033363535319</c:v>
                </c:pt>
                <c:pt idx="993">
                  <c:v>-12.184504329946028</c:v>
                </c:pt>
                <c:pt idx="994">
                  <c:v>-12.194975300947771</c:v>
                </c:pt>
                <c:pt idx="995">
                  <c:v>-12.20544627654037</c:v>
                </c:pt>
                <c:pt idx="996">
                  <c:v>-12.215917256723644</c:v>
                </c:pt>
                <c:pt idx="997">
                  <c:v>-12.226388241497416</c:v>
                </c:pt>
                <c:pt idx="998">
                  <c:v>-12.236859230861507</c:v>
                </c:pt>
                <c:pt idx="999">
                  <c:v>-12.247330224815737</c:v>
                </c:pt>
                <c:pt idx="1000">
                  <c:v>-12.257801223359928</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16.399999999999999</c:v>
                </c:pt>
                <c:pt idx="1">
                  <c:v>77.506079483754291</c:v>
                </c:pt>
                <c:pt idx="2">
                  <c:v>138.61215896750858</c:v>
                </c:pt>
                <c:pt idx="3">
                  <c:v>137.16557561769991</c:v>
                </c:pt>
                <c:pt idx="4">
                  <c:v>138.61215896750858</c:v>
                </c:pt>
                <c:pt idx="5">
                  <c:v>133.37557561769989</c:v>
                </c:pt>
                <c:pt idx="6">
                  <c:v>138.61215896750858</c:v>
                </c:pt>
              </c:numCache>
            </c:numRef>
          </c:xVal>
          <c:yVal>
            <c:numRef>
              <c:f>Trajecto!$C$132:$C$138</c:f>
              <c:numCache>
                <c:formatCode>0</c:formatCode>
                <c:ptCount val="7"/>
                <c:pt idx="0">
                  <c:v>1499.239704609078</c:v>
                </c:pt>
                <c:pt idx="1">
                  <c:v>749.61985230453899</c:v>
                </c:pt>
                <c:pt idx="2">
                  <c:v>0</c:v>
                </c:pt>
                <c:pt idx="3">
                  <c:v>59.092903319682051</c:v>
                </c:pt>
                <c:pt idx="4">
                  <c:v>0</c:v>
                </c:pt>
                <c:pt idx="5">
                  <c:v>22.932603938116458</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Calculs!$AE$4:$AE$1004</c:f>
              <c:numCache>
                <c:formatCode>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4.0999999999999996</c:v>
                </c:pt>
              </c:numCache>
            </c:numRef>
          </c:xVal>
          <c:yVal>
            <c:numRef>
              <c:f>Trajecto!$C$158</c:f>
              <c:numCache>
                <c:formatCode>0</c:formatCode>
                <c:ptCount val="1"/>
                <c:pt idx="0">
                  <c:v>749.61985230453899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27.300000000000082</c:v>
                </c:pt>
              </c:numCache>
            </c:numRef>
          </c:xVal>
          <c:yVal>
            <c:numRef>
              <c:f>Trajecto!$C$159</c:f>
              <c:numCache>
                <c:formatCode>0</c:formatCode>
                <c:ptCount val="1"/>
                <c:pt idx="0">
                  <c:v>749.98236486862561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Calculs!$Q$4:$Q$1004</c:f>
              <c:numCache>
                <c:formatCode>0.00</c:formatCode>
                <c:ptCount val="1001"/>
                <c:pt idx="0">
                  <c:v>0</c:v>
                </c:pt>
                <c:pt idx="1">
                  <c:v>62.499999999998664</c:v>
                </c:pt>
                <c:pt idx="2">
                  <c:v>187.49999999999599</c:v>
                </c:pt>
                <c:pt idx="3">
                  <c:v>240.00000000000108</c:v>
                </c:pt>
                <c:pt idx="4">
                  <c:v>220.00000000000148</c:v>
                </c:pt>
                <c:pt idx="5">
                  <c:v>209.56896551724145</c:v>
                </c:pt>
                <c:pt idx="6">
                  <c:v>208.70689655172424</c:v>
                </c:pt>
                <c:pt idx="7">
                  <c:v>207.844827586207</c:v>
                </c:pt>
                <c:pt idx="8">
                  <c:v>206.98275862068979</c:v>
                </c:pt>
                <c:pt idx="9">
                  <c:v>206.12068965517258</c:v>
                </c:pt>
                <c:pt idx="10">
                  <c:v>205.25862068965534</c:v>
                </c:pt>
                <c:pt idx="11">
                  <c:v>204.39655172413813</c:v>
                </c:pt>
                <c:pt idx="12">
                  <c:v>203.5344827586209</c:v>
                </c:pt>
                <c:pt idx="13">
                  <c:v>202.67241379310369</c:v>
                </c:pt>
                <c:pt idx="14">
                  <c:v>201.81034482758645</c:v>
                </c:pt>
                <c:pt idx="15">
                  <c:v>200.94827586206924</c:v>
                </c:pt>
                <c:pt idx="16">
                  <c:v>200.086206896552</c:v>
                </c:pt>
                <c:pt idx="17">
                  <c:v>199.22413793103479</c:v>
                </c:pt>
                <c:pt idx="18">
                  <c:v>198.36206896551755</c:v>
                </c:pt>
                <c:pt idx="19">
                  <c:v>197.50000000000034</c:v>
                </c:pt>
                <c:pt idx="20">
                  <c:v>196.63793103448313</c:v>
                </c:pt>
                <c:pt idx="21">
                  <c:v>195.77586206896589</c:v>
                </c:pt>
                <c:pt idx="22">
                  <c:v>194.91379310344868</c:v>
                </c:pt>
                <c:pt idx="23">
                  <c:v>194.05172413793144</c:v>
                </c:pt>
                <c:pt idx="24">
                  <c:v>193.18965517241423</c:v>
                </c:pt>
                <c:pt idx="25">
                  <c:v>192.327586206897</c:v>
                </c:pt>
                <c:pt idx="26">
                  <c:v>191.46551724137979</c:v>
                </c:pt>
                <c:pt idx="27">
                  <c:v>190.60344827586255</c:v>
                </c:pt>
                <c:pt idx="28">
                  <c:v>189.74137931034534</c:v>
                </c:pt>
                <c:pt idx="29">
                  <c:v>188.8793103448281</c:v>
                </c:pt>
                <c:pt idx="30">
                  <c:v>188.01724137931089</c:v>
                </c:pt>
                <c:pt idx="31">
                  <c:v>187.15517241379365</c:v>
                </c:pt>
                <c:pt idx="32">
                  <c:v>186.29310344827644</c:v>
                </c:pt>
                <c:pt idx="33">
                  <c:v>185.43103448275923</c:v>
                </c:pt>
                <c:pt idx="34">
                  <c:v>184.56896551724199</c:v>
                </c:pt>
                <c:pt idx="35">
                  <c:v>183.70689655172475</c:v>
                </c:pt>
                <c:pt idx="36">
                  <c:v>182.84482758620754</c:v>
                </c:pt>
                <c:pt idx="37">
                  <c:v>181.98275862069033</c:v>
                </c:pt>
                <c:pt idx="38">
                  <c:v>181.12068965517309</c:v>
                </c:pt>
                <c:pt idx="39">
                  <c:v>180.25862068965588</c:v>
                </c:pt>
                <c:pt idx="40">
                  <c:v>179.39655172413865</c:v>
                </c:pt>
                <c:pt idx="41">
                  <c:v>178.53448275862144</c:v>
                </c:pt>
                <c:pt idx="42">
                  <c:v>177.6724137931042</c:v>
                </c:pt>
                <c:pt idx="43">
                  <c:v>176.81034482758699</c:v>
                </c:pt>
                <c:pt idx="44">
                  <c:v>175.94827586206975</c:v>
                </c:pt>
                <c:pt idx="45">
                  <c:v>175.08620689655254</c:v>
                </c:pt>
                <c:pt idx="46">
                  <c:v>174.22413793103533</c:v>
                </c:pt>
                <c:pt idx="47">
                  <c:v>173.36206896551809</c:v>
                </c:pt>
                <c:pt idx="48">
                  <c:v>172.50000000000085</c:v>
                </c:pt>
                <c:pt idx="49">
                  <c:v>171.63793103448364</c:v>
                </c:pt>
                <c:pt idx="50">
                  <c:v>170.77586206896643</c:v>
                </c:pt>
                <c:pt idx="51">
                  <c:v>169.91379310344919</c:v>
                </c:pt>
                <c:pt idx="52">
                  <c:v>169.05172413793198</c:v>
                </c:pt>
                <c:pt idx="53">
                  <c:v>168.18965517241475</c:v>
                </c:pt>
                <c:pt idx="54">
                  <c:v>167.32758620689754</c:v>
                </c:pt>
                <c:pt idx="55">
                  <c:v>166.46551724138033</c:v>
                </c:pt>
                <c:pt idx="56">
                  <c:v>165.60344827586309</c:v>
                </c:pt>
                <c:pt idx="57">
                  <c:v>164.74137931034588</c:v>
                </c:pt>
                <c:pt idx="58">
                  <c:v>163.87931034482864</c:v>
                </c:pt>
                <c:pt idx="59">
                  <c:v>163.01724137931143</c:v>
                </c:pt>
                <c:pt idx="60">
                  <c:v>162.15517241379419</c:v>
                </c:pt>
                <c:pt idx="61">
                  <c:v>161.29310344827698</c:v>
                </c:pt>
                <c:pt idx="62">
                  <c:v>160.43103448275974</c:v>
                </c:pt>
                <c:pt idx="63">
                  <c:v>158.75000000000333</c:v>
                </c:pt>
                <c:pt idx="64">
                  <c:v>156.25000000000338</c:v>
                </c:pt>
                <c:pt idx="65">
                  <c:v>153.75000000000344</c:v>
                </c:pt>
                <c:pt idx="66">
                  <c:v>151.2500000000035</c:v>
                </c:pt>
                <c:pt idx="67">
                  <c:v>148.00000000000568</c:v>
                </c:pt>
                <c:pt idx="68">
                  <c:v>144.00000000000577</c:v>
                </c:pt>
                <c:pt idx="69">
                  <c:v>138.66666666667643</c:v>
                </c:pt>
                <c:pt idx="70">
                  <c:v>132.00000000000992</c:v>
                </c:pt>
                <c:pt idx="71">
                  <c:v>125.33333333334338</c:v>
                </c:pt>
                <c:pt idx="72">
                  <c:v>118.66666666667686</c:v>
                </c:pt>
                <c:pt idx="73">
                  <c:v>112.00000000001033</c:v>
                </c:pt>
                <c:pt idx="74">
                  <c:v>105.3333333333438</c:v>
                </c:pt>
                <c:pt idx="75">
                  <c:v>98.666666666677287</c:v>
                </c:pt>
                <c:pt idx="76">
                  <c:v>92.000000000010758</c:v>
                </c:pt>
                <c:pt idx="77">
                  <c:v>85.333333333344228</c:v>
                </c:pt>
                <c:pt idx="78">
                  <c:v>78.666666666677713</c:v>
                </c:pt>
                <c:pt idx="79">
                  <c:v>72.000000000011184</c:v>
                </c:pt>
                <c:pt idx="80">
                  <c:v>65.333333333344655</c:v>
                </c:pt>
                <c:pt idx="81">
                  <c:v>60.250000000006018</c:v>
                </c:pt>
                <c:pt idx="82">
                  <c:v>56.750000000006082</c:v>
                </c:pt>
                <c:pt idx="83">
                  <c:v>53.250000000006153</c:v>
                </c:pt>
                <c:pt idx="84">
                  <c:v>49.750000000006224</c:v>
                </c:pt>
                <c:pt idx="85">
                  <c:v>46.250000000006295</c:v>
                </c:pt>
                <c:pt idx="86">
                  <c:v>42.750000000006374</c:v>
                </c:pt>
                <c:pt idx="87">
                  <c:v>39.250000000006452</c:v>
                </c:pt>
                <c:pt idx="88">
                  <c:v>35.750000000006523</c:v>
                </c:pt>
                <c:pt idx="89">
                  <c:v>32.750000000004718</c:v>
                </c:pt>
                <c:pt idx="90">
                  <c:v>30.250000000004775</c:v>
                </c:pt>
                <c:pt idx="91">
                  <c:v>27.750000000004832</c:v>
                </c:pt>
                <c:pt idx="92">
                  <c:v>25.250000000004885</c:v>
                </c:pt>
                <c:pt idx="93">
                  <c:v>22.875000000004444</c:v>
                </c:pt>
                <c:pt idx="94">
                  <c:v>20.625000000004487</c:v>
                </c:pt>
                <c:pt idx="95">
                  <c:v>18.37500000000453</c:v>
                </c:pt>
                <c:pt idx="96">
                  <c:v>16.125000000004576</c:v>
                </c:pt>
                <c:pt idx="97">
                  <c:v>14.375000000002567</c:v>
                </c:pt>
                <c:pt idx="98">
                  <c:v>13.125000000002595</c:v>
                </c:pt>
                <c:pt idx="99">
                  <c:v>11.875000000002622</c:v>
                </c:pt>
                <c:pt idx="100">
                  <c:v>10.62500000000265</c:v>
                </c:pt>
                <c:pt idx="101">
                  <c:v>9.3750000000026787</c:v>
                </c:pt>
                <c:pt idx="102">
                  <c:v>8.1250000000027072</c:v>
                </c:pt>
                <c:pt idx="103">
                  <c:v>6.8750000000027338</c:v>
                </c:pt>
                <c:pt idx="104">
                  <c:v>5.6250000000027613</c:v>
                </c:pt>
                <c:pt idx="105">
                  <c:v>4.3750000000027898</c:v>
                </c:pt>
                <c:pt idx="106">
                  <c:v>3.1250000000028173</c:v>
                </c:pt>
                <c:pt idx="107">
                  <c:v>1.8750000000028457</c:v>
                </c:pt>
                <c:pt idx="108">
                  <c:v>0.62500000000287237</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Calculs!$T$4:$T$1004</c:f>
              <c:numCache>
                <c:formatCode>0.00</c:formatCode>
                <c:ptCount val="1001"/>
                <c:pt idx="0">
                  <c:v>29.546738999999999</c:v>
                </c:pt>
                <c:pt idx="1">
                  <c:v>29.54348484035383</c:v>
                </c:pt>
                <c:pt idx="2">
                  <c:v>29.533722361415329</c:v>
                </c:pt>
                <c:pt idx="3">
                  <c:v>29.521226388374046</c:v>
                </c:pt>
                <c:pt idx="4">
                  <c:v>29.509771746419542</c:v>
                </c:pt>
                <c:pt idx="5">
                  <c:v>29.49886021248874</c:v>
                </c:pt>
                <c:pt idx="6">
                  <c:v>29.487993563518575</c:v>
                </c:pt>
                <c:pt idx="7">
                  <c:v>29.477171799509044</c:v>
                </c:pt>
                <c:pt idx="8">
                  <c:v>29.466394920460154</c:v>
                </c:pt>
                <c:pt idx="9">
                  <c:v>29.455662926371897</c:v>
                </c:pt>
                <c:pt idx="10">
                  <c:v>29.444975817244277</c:v>
                </c:pt>
                <c:pt idx="11">
                  <c:v>29.434333593077294</c:v>
                </c:pt>
                <c:pt idx="12">
                  <c:v>29.423736253870949</c:v>
                </c:pt>
                <c:pt idx="13">
                  <c:v>29.413183799625241</c:v>
                </c:pt>
                <c:pt idx="14">
                  <c:v>29.40267623034017</c:v>
                </c:pt>
                <c:pt idx="15">
                  <c:v>29.392213546015736</c:v>
                </c:pt>
                <c:pt idx="16">
                  <c:v>29.381795746651935</c:v>
                </c:pt>
                <c:pt idx="17">
                  <c:v>29.371422832248776</c:v>
                </c:pt>
                <c:pt idx="18">
                  <c:v>29.36109480280625</c:v>
                </c:pt>
                <c:pt idx="19">
                  <c:v>29.350811658324361</c:v>
                </c:pt>
                <c:pt idx="20">
                  <c:v>29.340573398803109</c:v>
                </c:pt>
                <c:pt idx="21">
                  <c:v>29.330380024242494</c:v>
                </c:pt>
                <c:pt idx="22">
                  <c:v>29.32023153464252</c:v>
                </c:pt>
                <c:pt idx="23">
                  <c:v>29.31012793000318</c:v>
                </c:pt>
                <c:pt idx="24">
                  <c:v>29.30006921032448</c:v>
                </c:pt>
                <c:pt idx="25">
                  <c:v>29.290055375606414</c:v>
                </c:pt>
                <c:pt idx="26">
                  <c:v>29.280086425848985</c:v>
                </c:pt>
                <c:pt idx="27">
                  <c:v>29.270162361052193</c:v>
                </c:pt>
                <c:pt idx="28">
                  <c:v>29.260283181216039</c:v>
                </c:pt>
                <c:pt idx="29">
                  <c:v>29.250448886340518</c:v>
                </c:pt>
                <c:pt idx="30">
                  <c:v>29.240659476425638</c:v>
                </c:pt>
                <c:pt idx="31">
                  <c:v>29.230914951471391</c:v>
                </c:pt>
                <c:pt idx="32">
                  <c:v>29.221215311477785</c:v>
                </c:pt>
                <c:pt idx="33">
                  <c:v>29.211560556444812</c:v>
                </c:pt>
                <c:pt idx="34">
                  <c:v>29.201950686372481</c:v>
                </c:pt>
                <c:pt idx="35">
                  <c:v>29.192385701260779</c:v>
                </c:pt>
                <c:pt idx="36">
                  <c:v>29.182865601109722</c:v>
                </c:pt>
                <c:pt idx="37">
                  <c:v>29.173390385919294</c:v>
                </c:pt>
                <c:pt idx="38">
                  <c:v>29.163960055689508</c:v>
                </c:pt>
                <c:pt idx="39">
                  <c:v>29.154574610420358</c:v>
                </c:pt>
                <c:pt idx="40">
                  <c:v>29.145234050111846</c:v>
                </c:pt>
                <c:pt idx="41">
                  <c:v>29.135938374763967</c:v>
                </c:pt>
                <c:pt idx="42">
                  <c:v>29.126687584376725</c:v>
                </c:pt>
                <c:pt idx="43">
                  <c:v>29.117481678950121</c:v>
                </c:pt>
                <c:pt idx="44">
                  <c:v>29.108320658484157</c:v>
                </c:pt>
                <c:pt idx="45">
                  <c:v>29.099204522978823</c:v>
                </c:pt>
                <c:pt idx="46">
                  <c:v>29.09013327243413</c:v>
                </c:pt>
                <c:pt idx="47">
                  <c:v>29.081106906850074</c:v>
                </c:pt>
                <c:pt idx="48">
                  <c:v>29.072125426226656</c:v>
                </c:pt>
                <c:pt idx="49">
                  <c:v>29.06318883056387</c:v>
                </c:pt>
                <c:pt idx="50">
                  <c:v>29.054297119861726</c:v>
                </c:pt>
                <c:pt idx="51">
                  <c:v>29.045450294120215</c:v>
                </c:pt>
                <c:pt idx="52">
                  <c:v>29.036648353339341</c:v>
                </c:pt>
                <c:pt idx="53">
                  <c:v>29.027891297519105</c:v>
                </c:pt>
                <c:pt idx="54">
                  <c:v>29.019179126659509</c:v>
                </c:pt>
                <c:pt idx="55">
                  <c:v>29.010511840760543</c:v>
                </c:pt>
                <c:pt idx="56">
                  <c:v>29.001889439822218</c:v>
                </c:pt>
                <c:pt idx="57">
                  <c:v>28.99331192384453</c:v>
                </c:pt>
                <c:pt idx="58">
                  <c:v>28.984779292827476</c:v>
                </c:pt>
                <c:pt idx="59">
                  <c:v>28.976291546771062</c:v>
                </c:pt>
                <c:pt idx="60">
                  <c:v>28.967848685675282</c:v>
                </c:pt>
                <c:pt idx="61">
                  <c:v>28.959450709540139</c:v>
                </c:pt>
                <c:pt idx="62">
                  <c:v>28.951097618365637</c:v>
                </c:pt>
                <c:pt idx="63">
                  <c:v>28.942832052864372</c:v>
                </c:pt>
                <c:pt idx="64">
                  <c:v>28.934696653748958</c:v>
                </c:pt>
                <c:pt idx="65">
                  <c:v>28.926691421019385</c:v>
                </c:pt>
                <c:pt idx="66">
                  <c:v>28.918816354675659</c:v>
                </c:pt>
                <c:pt idx="67">
                  <c:v>28.911110504633537</c:v>
                </c:pt>
                <c:pt idx="68">
                  <c:v>28.903612920808769</c:v>
                </c:pt>
                <c:pt idx="69">
                  <c:v>28.896393025273806</c:v>
                </c:pt>
                <c:pt idx="70">
                  <c:v>28.889520240101103</c:v>
                </c:pt>
                <c:pt idx="71">
                  <c:v>28.882994565290655</c:v>
                </c:pt>
                <c:pt idx="72">
                  <c:v>28.876816000842464</c:v>
                </c:pt>
                <c:pt idx="73">
                  <c:v>28.870984546756532</c:v>
                </c:pt>
                <c:pt idx="74">
                  <c:v>28.865500203032855</c:v>
                </c:pt>
                <c:pt idx="75">
                  <c:v>28.860362969671439</c:v>
                </c:pt>
                <c:pt idx="76">
                  <c:v>28.855572846672281</c:v>
                </c:pt>
                <c:pt idx="77">
                  <c:v>28.85112983403538</c:v>
                </c:pt>
                <c:pt idx="78">
                  <c:v>28.847033931760734</c:v>
                </c:pt>
                <c:pt idx="79">
                  <c:v>28.843285139848348</c:v>
                </c:pt>
                <c:pt idx="80">
                  <c:v>28.839883458298221</c:v>
                </c:pt>
                <c:pt idx="81">
                  <c:v>28.836746448399314</c:v>
                </c:pt>
                <c:pt idx="82">
                  <c:v>28.833791671440594</c:v>
                </c:pt>
                <c:pt idx="83">
                  <c:v>28.831019127422056</c:v>
                </c:pt>
                <c:pt idx="84">
                  <c:v>28.82842881634371</c:v>
                </c:pt>
                <c:pt idx="85">
                  <c:v>28.82602073820555</c:v>
                </c:pt>
                <c:pt idx="86">
                  <c:v>28.82379489300757</c:v>
                </c:pt>
                <c:pt idx="87">
                  <c:v>28.821751280749776</c:v>
                </c:pt>
                <c:pt idx="88">
                  <c:v>28.81988990143217</c:v>
                </c:pt>
                <c:pt idx="89">
                  <c:v>28.818184721777573</c:v>
                </c:pt>
                <c:pt idx="90">
                  <c:v>28.816609708508832</c:v>
                </c:pt>
                <c:pt idx="91">
                  <c:v>28.815164861625934</c:v>
                </c:pt>
                <c:pt idx="92">
                  <c:v>28.813850181128881</c:v>
                </c:pt>
                <c:pt idx="93">
                  <c:v>28.812659158698384</c:v>
                </c:pt>
                <c:pt idx="94">
                  <c:v>28.811585286015148</c:v>
                </c:pt>
                <c:pt idx="95">
                  <c:v>28.810628563079177</c:v>
                </c:pt>
                <c:pt idx="96">
                  <c:v>28.809788989890468</c:v>
                </c:pt>
                <c:pt idx="97">
                  <c:v>28.809040533171849</c:v>
                </c:pt>
                <c:pt idx="98">
                  <c:v>28.808357159646153</c:v>
                </c:pt>
                <c:pt idx="99">
                  <c:v>28.807738869313383</c:v>
                </c:pt>
                <c:pt idx="100">
                  <c:v>28.807185662173534</c:v>
                </c:pt>
                <c:pt idx="101">
                  <c:v>28.806697538226608</c:v>
                </c:pt>
                <c:pt idx="102">
                  <c:v>28.806274497472607</c:v>
                </c:pt>
                <c:pt idx="103">
                  <c:v>28.805916539911529</c:v>
                </c:pt>
                <c:pt idx="104">
                  <c:v>28.805623665543372</c:v>
                </c:pt>
                <c:pt idx="105">
                  <c:v>28.805395874368141</c:v>
                </c:pt>
                <c:pt idx="106">
                  <c:v>28.805233166385833</c:v>
                </c:pt>
                <c:pt idx="107">
                  <c:v>28.805135541596446</c:v>
                </c:pt>
                <c:pt idx="108">
                  <c:v>28.805102999999985</c:v>
                </c:pt>
                <c:pt idx="109">
                  <c:v>28.805102999999985</c:v>
                </c:pt>
                <c:pt idx="110">
                  <c:v>28.805102999999985</c:v>
                </c:pt>
                <c:pt idx="111">
                  <c:v>28.805102999999985</c:v>
                </c:pt>
                <c:pt idx="112">
                  <c:v>28.805102999999985</c:v>
                </c:pt>
                <c:pt idx="113">
                  <c:v>28.805102999999985</c:v>
                </c:pt>
                <c:pt idx="114">
                  <c:v>28.805102999999985</c:v>
                </c:pt>
                <c:pt idx="115">
                  <c:v>28.805102999999985</c:v>
                </c:pt>
                <c:pt idx="116">
                  <c:v>28.805102999999985</c:v>
                </c:pt>
                <c:pt idx="117">
                  <c:v>28.805102999999985</c:v>
                </c:pt>
                <c:pt idx="118">
                  <c:v>28.805102999999985</c:v>
                </c:pt>
                <c:pt idx="119">
                  <c:v>28.805102999999985</c:v>
                </c:pt>
                <c:pt idx="120">
                  <c:v>28.805102999999985</c:v>
                </c:pt>
                <c:pt idx="121">
                  <c:v>28.805102999999985</c:v>
                </c:pt>
                <c:pt idx="122">
                  <c:v>28.805102999999985</c:v>
                </c:pt>
                <c:pt idx="123">
                  <c:v>28.805102999999985</c:v>
                </c:pt>
                <c:pt idx="124">
                  <c:v>28.805102999999985</c:v>
                </c:pt>
                <c:pt idx="125">
                  <c:v>28.805102999999985</c:v>
                </c:pt>
                <c:pt idx="126">
                  <c:v>28.805102999999985</c:v>
                </c:pt>
                <c:pt idx="127">
                  <c:v>28.805102999999985</c:v>
                </c:pt>
                <c:pt idx="128">
                  <c:v>28.805102999999985</c:v>
                </c:pt>
                <c:pt idx="129">
                  <c:v>28.805102999999985</c:v>
                </c:pt>
                <c:pt idx="130">
                  <c:v>28.805102999999985</c:v>
                </c:pt>
                <c:pt idx="131">
                  <c:v>28.805102999999985</c:v>
                </c:pt>
                <c:pt idx="132">
                  <c:v>28.805102999999985</c:v>
                </c:pt>
                <c:pt idx="133">
                  <c:v>28.805102999999985</c:v>
                </c:pt>
                <c:pt idx="134">
                  <c:v>28.805102999999985</c:v>
                </c:pt>
                <c:pt idx="135">
                  <c:v>28.805102999999985</c:v>
                </c:pt>
                <c:pt idx="136">
                  <c:v>28.805102999999985</c:v>
                </c:pt>
                <c:pt idx="137">
                  <c:v>28.805102999999985</c:v>
                </c:pt>
                <c:pt idx="138">
                  <c:v>28.805102999999985</c:v>
                </c:pt>
                <c:pt idx="139">
                  <c:v>28.805102999999985</c:v>
                </c:pt>
                <c:pt idx="140">
                  <c:v>28.805102999999985</c:v>
                </c:pt>
                <c:pt idx="141">
                  <c:v>28.805102999999985</c:v>
                </c:pt>
                <c:pt idx="142">
                  <c:v>28.805102999999985</c:v>
                </c:pt>
                <c:pt idx="143">
                  <c:v>28.805102999999985</c:v>
                </c:pt>
                <c:pt idx="144">
                  <c:v>28.805102999999985</c:v>
                </c:pt>
                <c:pt idx="145">
                  <c:v>28.805102999999985</c:v>
                </c:pt>
                <c:pt idx="146">
                  <c:v>28.805102999999985</c:v>
                </c:pt>
                <c:pt idx="147">
                  <c:v>28.805102999999985</c:v>
                </c:pt>
                <c:pt idx="148">
                  <c:v>28.805102999999985</c:v>
                </c:pt>
                <c:pt idx="149">
                  <c:v>28.805102999999985</c:v>
                </c:pt>
                <c:pt idx="150">
                  <c:v>28.805102999999985</c:v>
                </c:pt>
                <c:pt idx="151">
                  <c:v>28.805102999999985</c:v>
                </c:pt>
                <c:pt idx="152">
                  <c:v>28.805102999999985</c:v>
                </c:pt>
                <c:pt idx="153">
                  <c:v>28.805102999999985</c:v>
                </c:pt>
                <c:pt idx="154">
                  <c:v>28.805102999999985</c:v>
                </c:pt>
                <c:pt idx="155">
                  <c:v>28.805102999999985</c:v>
                </c:pt>
                <c:pt idx="156">
                  <c:v>28.805102999999985</c:v>
                </c:pt>
                <c:pt idx="157">
                  <c:v>28.805102999999985</c:v>
                </c:pt>
                <c:pt idx="158">
                  <c:v>28.805102999999985</c:v>
                </c:pt>
                <c:pt idx="159">
                  <c:v>28.805102999999985</c:v>
                </c:pt>
                <c:pt idx="160">
                  <c:v>28.805102999999985</c:v>
                </c:pt>
                <c:pt idx="161">
                  <c:v>28.805102999999985</c:v>
                </c:pt>
                <c:pt idx="162">
                  <c:v>28.805102999999985</c:v>
                </c:pt>
                <c:pt idx="163">
                  <c:v>28.805102999999985</c:v>
                </c:pt>
                <c:pt idx="164">
                  <c:v>28.805102999999985</c:v>
                </c:pt>
                <c:pt idx="165">
                  <c:v>28.805102999999985</c:v>
                </c:pt>
                <c:pt idx="166">
                  <c:v>28.805102999999985</c:v>
                </c:pt>
                <c:pt idx="167">
                  <c:v>28.805102999999985</c:v>
                </c:pt>
                <c:pt idx="168">
                  <c:v>28.805102999999985</c:v>
                </c:pt>
                <c:pt idx="169">
                  <c:v>28.805102999999985</c:v>
                </c:pt>
                <c:pt idx="170">
                  <c:v>28.805102999999985</c:v>
                </c:pt>
                <c:pt idx="171">
                  <c:v>28.805102999999985</c:v>
                </c:pt>
                <c:pt idx="172">
                  <c:v>28.805102999999985</c:v>
                </c:pt>
                <c:pt idx="173">
                  <c:v>28.805102999999985</c:v>
                </c:pt>
                <c:pt idx="174">
                  <c:v>28.805102999999985</c:v>
                </c:pt>
                <c:pt idx="175">
                  <c:v>28.805102999999985</c:v>
                </c:pt>
                <c:pt idx="176">
                  <c:v>28.805102999999985</c:v>
                </c:pt>
                <c:pt idx="177">
                  <c:v>28.805102999999985</c:v>
                </c:pt>
                <c:pt idx="178">
                  <c:v>28.805102999999985</c:v>
                </c:pt>
                <c:pt idx="179">
                  <c:v>28.805102999999985</c:v>
                </c:pt>
                <c:pt idx="180">
                  <c:v>28.805102999999985</c:v>
                </c:pt>
                <c:pt idx="181">
                  <c:v>28.805102999999985</c:v>
                </c:pt>
                <c:pt idx="182">
                  <c:v>28.805102999999985</c:v>
                </c:pt>
                <c:pt idx="183">
                  <c:v>28.805102999999985</c:v>
                </c:pt>
                <c:pt idx="184">
                  <c:v>28.805102999999985</c:v>
                </c:pt>
                <c:pt idx="185">
                  <c:v>28.805102999999985</c:v>
                </c:pt>
                <c:pt idx="186">
                  <c:v>28.805102999999985</c:v>
                </c:pt>
                <c:pt idx="187">
                  <c:v>28.805102999999985</c:v>
                </c:pt>
                <c:pt idx="188">
                  <c:v>28.805102999999985</c:v>
                </c:pt>
                <c:pt idx="189">
                  <c:v>28.805102999999985</c:v>
                </c:pt>
                <c:pt idx="190">
                  <c:v>28.805102999999985</c:v>
                </c:pt>
                <c:pt idx="191">
                  <c:v>28.805102999999985</c:v>
                </c:pt>
                <c:pt idx="192">
                  <c:v>28.805102999999985</c:v>
                </c:pt>
                <c:pt idx="193">
                  <c:v>28.805102999999985</c:v>
                </c:pt>
                <c:pt idx="194">
                  <c:v>28.805102999999985</c:v>
                </c:pt>
                <c:pt idx="195">
                  <c:v>28.805102999999985</c:v>
                </c:pt>
                <c:pt idx="196">
                  <c:v>28.805102999999985</c:v>
                </c:pt>
                <c:pt idx="197">
                  <c:v>28.805102999999985</c:v>
                </c:pt>
                <c:pt idx="198">
                  <c:v>28.805102999999985</c:v>
                </c:pt>
                <c:pt idx="199">
                  <c:v>28.805102999999985</c:v>
                </c:pt>
                <c:pt idx="200">
                  <c:v>28.805102999999985</c:v>
                </c:pt>
                <c:pt idx="201">
                  <c:v>28.805102999999985</c:v>
                </c:pt>
                <c:pt idx="202">
                  <c:v>28.805102999999985</c:v>
                </c:pt>
                <c:pt idx="203">
                  <c:v>28.805102999999985</c:v>
                </c:pt>
                <c:pt idx="204">
                  <c:v>28.805102999999985</c:v>
                </c:pt>
                <c:pt idx="205">
                  <c:v>28.805102999999985</c:v>
                </c:pt>
                <c:pt idx="206">
                  <c:v>28.805102999999985</c:v>
                </c:pt>
                <c:pt idx="207">
                  <c:v>28.805102999999985</c:v>
                </c:pt>
                <c:pt idx="208">
                  <c:v>28.805102999999985</c:v>
                </c:pt>
                <c:pt idx="209">
                  <c:v>28.805102999999985</c:v>
                </c:pt>
                <c:pt idx="210">
                  <c:v>28.805102999999985</c:v>
                </c:pt>
                <c:pt idx="211">
                  <c:v>28.805102999999985</c:v>
                </c:pt>
                <c:pt idx="212">
                  <c:v>28.805102999999985</c:v>
                </c:pt>
                <c:pt idx="213">
                  <c:v>28.805102999999985</c:v>
                </c:pt>
                <c:pt idx="214">
                  <c:v>28.805102999999985</c:v>
                </c:pt>
                <c:pt idx="215">
                  <c:v>28.805102999999985</c:v>
                </c:pt>
                <c:pt idx="216">
                  <c:v>28.805102999999985</c:v>
                </c:pt>
                <c:pt idx="217">
                  <c:v>28.805102999999985</c:v>
                </c:pt>
                <c:pt idx="218">
                  <c:v>28.805102999999985</c:v>
                </c:pt>
                <c:pt idx="219">
                  <c:v>28.805102999999985</c:v>
                </c:pt>
                <c:pt idx="220">
                  <c:v>28.805102999999985</c:v>
                </c:pt>
                <c:pt idx="221">
                  <c:v>28.805102999999985</c:v>
                </c:pt>
                <c:pt idx="222">
                  <c:v>28.805102999999985</c:v>
                </c:pt>
                <c:pt idx="223">
                  <c:v>28.805102999999985</c:v>
                </c:pt>
                <c:pt idx="224">
                  <c:v>28.805102999999985</c:v>
                </c:pt>
                <c:pt idx="225">
                  <c:v>28.805102999999985</c:v>
                </c:pt>
                <c:pt idx="226">
                  <c:v>28.805102999999985</c:v>
                </c:pt>
                <c:pt idx="227">
                  <c:v>28.805102999999985</c:v>
                </c:pt>
                <c:pt idx="228">
                  <c:v>28.805102999999985</c:v>
                </c:pt>
                <c:pt idx="229">
                  <c:v>28.805102999999985</c:v>
                </c:pt>
                <c:pt idx="230">
                  <c:v>28.805102999999985</c:v>
                </c:pt>
                <c:pt idx="231">
                  <c:v>28.805102999999985</c:v>
                </c:pt>
                <c:pt idx="232">
                  <c:v>28.805102999999985</c:v>
                </c:pt>
                <c:pt idx="233">
                  <c:v>28.805102999999985</c:v>
                </c:pt>
                <c:pt idx="234">
                  <c:v>28.805102999999985</c:v>
                </c:pt>
                <c:pt idx="235">
                  <c:v>28.805102999999985</c:v>
                </c:pt>
                <c:pt idx="236">
                  <c:v>28.805102999999985</c:v>
                </c:pt>
                <c:pt idx="237">
                  <c:v>28.805102999999985</c:v>
                </c:pt>
                <c:pt idx="238">
                  <c:v>28.805102999999985</c:v>
                </c:pt>
                <c:pt idx="239">
                  <c:v>28.805102999999985</c:v>
                </c:pt>
                <c:pt idx="240">
                  <c:v>28.805102999999985</c:v>
                </c:pt>
                <c:pt idx="241">
                  <c:v>28.805102999999985</c:v>
                </c:pt>
                <c:pt idx="242">
                  <c:v>28.805102999999985</c:v>
                </c:pt>
                <c:pt idx="243">
                  <c:v>28.805102999999985</c:v>
                </c:pt>
                <c:pt idx="244">
                  <c:v>28.805102999999985</c:v>
                </c:pt>
                <c:pt idx="245">
                  <c:v>28.805102999999985</c:v>
                </c:pt>
                <c:pt idx="246">
                  <c:v>28.805102999999985</c:v>
                </c:pt>
                <c:pt idx="247">
                  <c:v>28.805102999999985</c:v>
                </c:pt>
                <c:pt idx="248">
                  <c:v>28.805102999999985</c:v>
                </c:pt>
                <c:pt idx="249">
                  <c:v>28.805102999999985</c:v>
                </c:pt>
                <c:pt idx="250">
                  <c:v>28.805102999999985</c:v>
                </c:pt>
                <c:pt idx="251">
                  <c:v>28.805102999999985</c:v>
                </c:pt>
                <c:pt idx="252">
                  <c:v>28.805102999999985</c:v>
                </c:pt>
                <c:pt idx="253">
                  <c:v>28.805102999999985</c:v>
                </c:pt>
                <c:pt idx="254">
                  <c:v>28.805102999999985</c:v>
                </c:pt>
                <c:pt idx="255">
                  <c:v>28.805102999999985</c:v>
                </c:pt>
                <c:pt idx="256">
                  <c:v>28.805102999999985</c:v>
                </c:pt>
                <c:pt idx="257">
                  <c:v>28.805102999999985</c:v>
                </c:pt>
                <c:pt idx="258">
                  <c:v>28.805102999999985</c:v>
                </c:pt>
                <c:pt idx="259">
                  <c:v>28.805102999999985</c:v>
                </c:pt>
                <c:pt idx="260">
                  <c:v>28.805102999999985</c:v>
                </c:pt>
                <c:pt idx="261">
                  <c:v>28.805102999999985</c:v>
                </c:pt>
                <c:pt idx="262">
                  <c:v>28.805102999999985</c:v>
                </c:pt>
                <c:pt idx="263">
                  <c:v>28.805102999999985</c:v>
                </c:pt>
                <c:pt idx="264">
                  <c:v>28.805102999999985</c:v>
                </c:pt>
                <c:pt idx="265">
                  <c:v>28.805102999999985</c:v>
                </c:pt>
                <c:pt idx="266">
                  <c:v>28.805102999999985</c:v>
                </c:pt>
                <c:pt idx="267">
                  <c:v>28.805102999999985</c:v>
                </c:pt>
                <c:pt idx="268">
                  <c:v>28.805102999999985</c:v>
                </c:pt>
                <c:pt idx="269">
                  <c:v>28.805102999999985</c:v>
                </c:pt>
                <c:pt idx="270">
                  <c:v>28.805102999999985</c:v>
                </c:pt>
                <c:pt idx="271">
                  <c:v>28.805102999999985</c:v>
                </c:pt>
                <c:pt idx="272">
                  <c:v>28.805102999999985</c:v>
                </c:pt>
                <c:pt idx="273">
                  <c:v>28.805102999999985</c:v>
                </c:pt>
                <c:pt idx="274">
                  <c:v>28.805102999999985</c:v>
                </c:pt>
                <c:pt idx="275">
                  <c:v>28.805102999999985</c:v>
                </c:pt>
                <c:pt idx="276">
                  <c:v>28.805102999999985</c:v>
                </c:pt>
                <c:pt idx="277">
                  <c:v>28.805102999999985</c:v>
                </c:pt>
                <c:pt idx="278">
                  <c:v>28.805102999999985</c:v>
                </c:pt>
                <c:pt idx="279">
                  <c:v>28.805102999999985</c:v>
                </c:pt>
                <c:pt idx="280">
                  <c:v>28.805102999999985</c:v>
                </c:pt>
                <c:pt idx="281">
                  <c:v>28.805102999999985</c:v>
                </c:pt>
                <c:pt idx="282">
                  <c:v>28.805102999999985</c:v>
                </c:pt>
                <c:pt idx="283">
                  <c:v>28.805102999999985</c:v>
                </c:pt>
                <c:pt idx="284">
                  <c:v>28.805102999999985</c:v>
                </c:pt>
                <c:pt idx="285">
                  <c:v>28.805102999999985</c:v>
                </c:pt>
                <c:pt idx="286">
                  <c:v>28.805102999999985</c:v>
                </c:pt>
                <c:pt idx="287">
                  <c:v>28.805102999999985</c:v>
                </c:pt>
                <c:pt idx="288">
                  <c:v>28.805102999999985</c:v>
                </c:pt>
                <c:pt idx="289">
                  <c:v>28.805102999999985</c:v>
                </c:pt>
                <c:pt idx="290">
                  <c:v>28.805102999999985</c:v>
                </c:pt>
                <c:pt idx="291">
                  <c:v>28.805102999999985</c:v>
                </c:pt>
                <c:pt idx="292">
                  <c:v>28.805102999999985</c:v>
                </c:pt>
                <c:pt idx="293">
                  <c:v>28.805102999999985</c:v>
                </c:pt>
                <c:pt idx="294">
                  <c:v>28.805102999999985</c:v>
                </c:pt>
                <c:pt idx="295">
                  <c:v>28.805102999999985</c:v>
                </c:pt>
                <c:pt idx="296">
                  <c:v>28.805102999999985</c:v>
                </c:pt>
                <c:pt idx="297">
                  <c:v>28.805102999999985</c:v>
                </c:pt>
                <c:pt idx="298">
                  <c:v>28.805102999999985</c:v>
                </c:pt>
                <c:pt idx="299">
                  <c:v>28.805102999999985</c:v>
                </c:pt>
                <c:pt idx="300">
                  <c:v>28.805102999999985</c:v>
                </c:pt>
                <c:pt idx="301">
                  <c:v>28.805102999999985</c:v>
                </c:pt>
                <c:pt idx="302">
                  <c:v>28.805102999999985</c:v>
                </c:pt>
                <c:pt idx="303">
                  <c:v>28.805102999999985</c:v>
                </c:pt>
                <c:pt idx="304">
                  <c:v>28.805102999999985</c:v>
                </c:pt>
                <c:pt idx="305">
                  <c:v>28.805102999999985</c:v>
                </c:pt>
                <c:pt idx="306">
                  <c:v>28.805102999999985</c:v>
                </c:pt>
                <c:pt idx="307">
                  <c:v>28.805102999999985</c:v>
                </c:pt>
                <c:pt idx="308">
                  <c:v>28.805102999999985</c:v>
                </c:pt>
                <c:pt idx="309">
                  <c:v>28.805102999999985</c:v>
                </c:pt>
                <c:pt idx="310">
                  <c:v>28.805102999999985</c:v>
                </c:pt>
                <c:pt idx="311">
                  <c:v>28.805102999999985</c:v>
                </c:pt>
                <c:pt idx="312">
                  <c:v>28.805102999999985</c:v>
                </c:pt>
                <c:pt idx="313">
                  <c:v>28.805102999999985</c:v>
                </c:pt>
                <c:pt idx="314">
                  <c:v>28.805102999999985</c:v>
                </c:pt>
                <c:pt idx="315">
                  <c:v>28.805102999999985</c:v>
                </c:pt>
                <c:pt idx="316">
                  <c:v>28.805102999999985</c:v>
                </c:pt>
                <c:pt idx="317">
                  <c:v>28.805102999999985</c:v>
                </c:pt>
                <c:pt idx="318">
                  <c:v>28.805102999999985</c:v>
                </c:pt>
                <c:pt idx="319">
                  <c:v>28.805102999999985</c:v>
                </c:pt>
                <c:pt idx="320">
                  <c:v>28.805102999999985</c:v>
                </c:pt>
                <c:pt idx="321">
                  <c:v>28.805102999999985</c:v>
                </c:pt>
                <c:pt idx="322">
                  <c:v>28.805102999999985</c:v>
                </c:pt>
                <c:pt idx="323">
                  <c:v>28.805102999999985</c:v>
                </c:pt>
                <c:pt idx="324">
                  <c:v>28.805102999999985</c:v>
                </c:pt>
                <c:pt idx="325">
                  <c:v>28.805102999999985</c:v>
                </c:pt>
                <c:pt idx="326">
                  <c:v>28.805102999999985</c:v>
                </c:pt>
                <c:pt idx="327">
                  <c:v>28.805102999999985</c:v>
                </c:pt>
                <c:pt idx="328">
                  <c:v>28.805102999999985</c:v>
                </c:pt>
                <c:pt idx="329">
                  <c:v>28.805102999999985</c:v>
                </c:pt>
                <c:pt idx="330">
                  <c:v>28.805102999999985</c:v>
                </c:pt>
                <c:pt idx="331">
                  <c:v>28.805102999999985</c:v>
                </c:pt>
                <c:pt idx="332">
                  <c:v>28.805102999999985</c:v>
                </c:pt>
                <c:pt idx="333">
                  <c:v>28.805102999999985</c:v>
                </c:pt>
                <c:pt idx="334">
                  <c:v>28.805102999999985</c:v>
                </c:pt>
                <c:pt idx="335">
                  <c:v>28.805102999999985</c:v>
                </c:pt>
                <c:pt idx="336">
                  <c:v>28.805102999999985</c:v>
                </c:pt>
                <c:pt idx="337">
                  <c:v>28.805102999999985</c:v>
                </c:pt>
                <c:pt idx="338">
                  <c:v>28.805102999999985</c:v>
                </c:pt>
                <c:pt idx="339">
                  <c:v>28.805102999999985</c:v>
                </c:pt>
                <c:pt idx="340">
                  <c:v>28.805102999999985</c:v>
                </c:pt>
                <c:pt idx="341">
                  <c:v>28.805102999999985</c:v>
                </c:pt>
                <c:pt idx="342">
                  <c:v>28.805102999999985</c:v>
                </c:pt>
                <c:pt idx="343">
                  <c:v>28.805102999999985</c:v>
                </c:pt>
                <c:pt idx="344">
                  <c:v>28.805102999999985</c:v>
                </c:pt>
                <c:pt idx="345">
                  <c:v>28.805102999999985</c:v>
                </c:pt>
                <c:pt idx="346">
                  <c:v>28.805102999999985</c:v>
                </c:pt>
                <c:pt idx="347">
                  <c:v>28.805102999999985</c:v>
                </c:pt>
                <c:pt idx="348">
                  <c:v>28.805102999999985</c:v>
                </c:pt>
                <c:pt idx="349">
                  <c:v>28.805102999999985</c:v>
                </c:pt>
                <c:pt idx="350">
                  <c:v>28.805102999999985</c:v>
                </c:pt>
                <c:pt idx="351">
                  <c:v>28.805102999999985</c:v>
                </c:pt>
                <c:pt idx="352">
                  <c:v>28.805102999999985</c:v>
                </c:pt>
                <c:pt idx="353">
                  <c:v>28.805102999999985</c:v>
                </c:pt>
                <c:pt idx="354">
                  <c:v>28.805102999999985</c:v>
                </c:pt>
                <c:pt idx="355">
                  <c:v>28.805102999999985</c:v>
                </c:pt>
                <c:pt idx="356">
                  <c:v>28.805102999999985</c:v>
                </c:pt>
                <c:pt idx="357">
                  <c:v>28.805102999999985</c:v>
                </c:pt>
                <c:pt idx="358">
                  <c:v>28.805102999999985</c:v>
                </c:pt>
                <c:pt idx="359">
                  <c:v>28.805102999999985</c:v>
                </c:pt>
                <c:pt idx="360">
                  <c:v>28.805102999999985</c:v>
                </c:pt>
                <c:pt idx="361">
                  <c:v>28.805102999999985</c:v>
                </c:pt>
                <c:pt idx="362">
                  <c:v>28.805102999999985</c:v>
                </c:pt>
                <c:pt idx="363">
                  <c:v>28.805102999999985</c:v>
                </c:pt>
                <c:pt idx="364">
                  <c:v>28.805102999999985</c:v>
                </c:pt>
                <c:pt idx="365">
                  <c:v>28.805102999999985</c:v>
                </c:pt>
                <c:pt idx="366">
                  <c:v>28.805102999999985</c:v>
                </c:pt>
                <c:pt idx="367">
                  <c:v>28.805102999999985</c:v>
                </c:pt>
                <c:pt idx="368">
                  <c:v>28.805102999999985</c:v>
                </c:pt>
                <c:pt idx="369">
                  <c:v>28.805102999999985</c:v>
                </c:pt>
                <c:pt idx="370">
                  <c:v>28.805102999999985</c:v>
                </c:pt>
                <c:pt idx="371">
                  <c:v>28.805102999999985</c:v>
                </c:pt>
                <c:pt idx="372">
                  <c:v>28.805102999999985</c:v>
                </c:pt>
                <c:pt idx="373">
                  <c:v>28.805102999999985</c:v>
                </c:pt>
                <c:pt idx="374">
                  <c:v>28.805102999999985</c:v>
                </c:pt>
                <c:pt idx="375">
                  <c:v>28.805102999999985</c:v>
                </c:pt>
                <c:pt idx="376">
                  <c:v>28.805102999999985</c:v>
                </c:pt>
                <c:pt idx="377">
                  <c:v>28.805102999999985</c:v>
                </c:pt>
                <c:pt idx="378">
                  <c:v>28.805102999999985</c:v>
                </c:pt>
                <c:pt idx="379">
                  <c:v>28.805102999999985</c:v>
                </c:pt>
                <c:pt idx="380">
                  <c:v>28.805102999999985</c:v>
                </c:pt>
                <c:pt idx="381">
                  <c:v>28.805102999999985</c:v>
                </c:pt>
                <c:pt idx="382">
                  <c:v>28.805102999999985</c:v>
                </c:pt>
                <c:pt idx="383">
                  <c:v>28.805102999999985</c:v>
                </c:pt>
                <c:pt idx="384">
                  <c:v>28.805102999999985</c:v>
                </c:pt>
                <c:pt idx="385">
                  <c:v>28.805102999999985</c:v>
                </c:pt>
                <c:pt idx="386">
                  <c:v>28.805102999999985</c:v>
                </c:pt>
                <c:pt idx="387">
                  <c:v>28.805102999999985</c:v>
                </c:pt>
                <c:pt idx="388">
                  <c:v>28.805102999999985</c:v>
                </c:pt>
                <c:pt idx="389">
                  <c:v>28.805102999999985</c:v>
                </c:pt>
                <c:pt idx="390">
                  <c:v>28.805102999999985</c:v>
                </c:pt>
                <c:pt idx="391">
                  <c:v>28.805102999999985</c:v>
                </c:pt>
                <c:pt idx="392">
                  <c:v>28.805102999999985</c:v>
                </c:pt>
                <c:pt idx="393">
                  <c:v>28.805102999999985</c:v>
                </c:pt>
                <c:pt idx="394">
                  <c:v>28.805102999999985</c:v>
                </c:pt>
                <c:pt idx="395">
                  <c:v>28.805102999999985</c:v>
                </c:pt>
                <c:pt idx="396">
                  <c:v>28.805102999999985</c:v>
                </c:pt>
                <c:pt idx="397">
                  <c:v>28.805102999999985</c:v>
                </c:pt>
                <c:pt idx="398">
                  <c:v>28.805102999999985</c:v>
                </c:pt>
                <c:pt idx="399">
                  <c:v>28.805102999999985</c:v>
                </c:pt>
                <c:pt idx="400">
                  <c:v>28.805102999999985</c:v>
                </c:pt>
                <c:pt idx="401">
                  <c:v>28.805102999999985</c:v>
                </c:pt>
                <c:pt idx="402">
                  <c:v>28.805102999999985</c:v>
                </c:pt>
                <c:pt idx="403">
                  <c:v>28.805102999999985</c:v>
                </c:pt>
                <c:pt idx="404">
                  <c:v>28.805102999999985</c:v>
                </c:pt>
                <c:pt idx="405">
                  <c:v>28.805102999999985</c:v>
                </c:pt>
                <c:pt idx="406">
                  <c:v>28.805102999999985</c:v>
                </c:pt>
                <c:pt idx="407">
                  <c:v>28.805102999999985</c:v>
                </c:pt>
                <c:pt idx="408">
                  <c:v>28.805102999999985</c:v>
                </c:pt>
                <c:pt idx="409">
                  <c:v>28.805102999999985</c:v>
                </c:pt>
                <c:pt idx="410">
                  <c:v>28.805102999999985</c:v>
                </c:pt>
                <c:pt idx="411">
                  <c:v>28.805102999999985</c:v>
                </c:pt>
                <c:pt idx="412">
                  <c:v>28.805102999999985</c:v>
                </c:pt>
                <c:pt idx="413">
                  <c:v>28.805102999999985</c:v>
                </c:pt>
                <c:pt idx="414">
                  <c:v>28.805102999999985</c:v>
                </c:pt>
                <c:pt idx="415">
                  <c:v>28.805102999999985</c:v>
                </c:pt>
                <c:pt idx="416">
                  <c:v>28.805102999999985</c:v>
                </c:pt>
                <c:pt idx="417">
                  <c:v>28.805102999999985</c:v>
                </c:pt>
                <c:pt idx="418">
                  <c:v>28.805102999999985</c:v>
                </c:pt>
                <c:pt idx="419">
                  <c:v>28.805102999999985</c:v>
                </c:pt>
                <c:pt idx="420">
                  <c:v>28.805102999999985</c:v>
                </c:pt>
                <c:pt idx="421">
                  <c:v>28.805102999999985</c:v>
                </c:pt>
                <c:pt idx="422">
                  <c:v>28.805102999999985</c:v>
                </c:pt>
                <c:pt idx="423">
                  <c:v>28.805102999999985</c:v>
                </c:pt>
                <c:pt idx="424">
                  <c:v>28.805102999999985</c:v>
                </c:pt>
                <c:pt idx="425">
                  <c:v>28.805102999999985</c:v>
                </c:pt>
                <c:pt idx="426">
                  <c:v>28.805102999999985</c:v>
                </c:pt>
                <c:pt idx="427">
                  <c:v>28.805102999999985</c:v>
                </c:pt>
                <c:pt idx="428">
                  <c:v>28.805102999999985</c:v>
                </c:pt>
                <c:pt idx="429">
                  <c:v>28.805102999999985</c:v>
                </c:pt>
                <c:pt idx="430">
                  <c:v>28.805102999999985</c:v>
                </c:pt>
                <c:pt idx="431">
                  <c:v>28.805102999999985</c:v>
                </c:pt>
                <c:pt idx="432">
                  <c:v>28.805102999999985</c:v>
                </c:pt>
                <c:pt idx="433">
                  <c:v>28.805102999999985</c:v>
                </c:pt>
                <c:pt idx="434">
                  <c:v>28.805102999999985</c:v>
                </c:pt>
                <c:pt idx="435">
                  <c:v>28.805102999999985</c:v>
                </c:pt>
                <c:pt idx="436">
                  <c:v>28.805102999999985</c:v>
                </c:pt>
                <c:pt idx="437">
                  <c:v>28.805102999999985</c:v>
                </c:pt>
                <c:pt idx="438">
                  <c:v>28.805102999999985</c:v>
                </c:pt>
                <c:pt idx="439">
                  <c:v>28.805102999999985</c:v>
                </c:pt>
                <c:pt idx="440">
                  <c:v>28.805102999999985</c:v>
                </c:pt>
                <c:pt idx="441">
                  <c:v>28.805102999999985</c:v>
                </c:pt>
                <c:pt idx="442">
                  <c:v>28.805102999999985</c:v>
                </c:pt>
                <c:pt idx="443">
                  <c:v>28.805102999999985</c:v>
                </c:pt>
                <c:pt idx="444">
                  <c:v>28.805102999999985</c:v>
                </c:pt>
                <c:pt idx="445">
                  <c:v>28.805102999999985</c:v>
                </c:pt>
                <c:pt idx="446">
                  <c:v>28.805102999999985</c:v>
                </c:pt>
                <c:pt idx="447">
                  <c:v>28.805102999999985</c:v>
                </c:pt>
                <c:pt idx="448">
                  <c:v>28.805102999999985</c:v>
                </c:pt>
                <c:pt idx="449">
                  <c:v>28.805102999999985</c:v>
                </c:pt>
                <c:pt idx="450">
                  <c:v>28.805102999999985</c:v>
                </c:pt>
                <c:pt idx="451">
                  <c:v>28.805102999999985</c:v>
                </c:pt>
                <c:pt idx="452">
                  <c:v>28.805102999999985</c:v>
                </c:pt>
                <c:pt idx="453">
                  <c:v>28.805102999999985</c:v>
                </c:pt>
                <c:pt idx="454">
                  <c:v>28.805102999999985</c:v>
                </c:pt>
                <c:pt idx="455">
                  <c:v>28.805102999999985</c:v>
                </c:pt>
                <c:pt idx="456">
                  <c:v>28.805102999999985</c:v>
                </c:pt>
                <c:pt idx="457">
                  <c:v>28.805102999999985</c:v>
                </c:pt>
                <c:pt idx="458">
                  <c:v>28.805102999999985</c:v>
                </c:pt>
                <c:pt idx="459">
                  <c:v>28.805102999999985</c:v>
                </c:pt>
                <c:pt idx="460">
                  <c:v>28.805102999999985</c:v>
                </c:pt>
                <c:pt idx="461">
                  <c:v>28.805102999999985</c:v>
                </c:pt>
                <c:pt idx="462">
                  <c:v>28.805102999999985</c:v>
                </c:pt>
                <c:pt idx="463">
                  <c:v>28.805102999999985</c:v>
                </c:pt>
                <c:pt idx="464">
                  <c:v>28.805102999999985</c:v>
                </c:pt>
                <c:pt idx="465">
                  <c:v>28.805102999999985</c:v>
                </c:pt>
                <c:pt idx="466">
                  <c:v>28.805102999999985</c:v>
                </c:pt>
                <c:pt idx="467">
                  <c:v>28.805102999999985</c:v>
                </c:pt>
                <c:pt idx="468">
                  <c:v>28.805102999999985</c:v>
                </c:pt>
                <c:pt idx="469">
                  <c:v>28.805102999999985</c:v>
                </c:pt>
                <c:pt idx="470">
                  <c:v>28.805102999999985</c:v>
                </c:pt>
                <c:pt idx="471">
                  <c:v>28.805102999999985</c:v>
                </c:pt>
                <c:pt idx="472">
                  <c:v>28.805102999999985</c:v>
                </c:pt>
                <c:pt idx="473">
                  <c:v>28.805102999999985</c:v>
                </c:pt>
                <c:pt idx="474">
                  <c:v>28.805102999999985</c:v>
                </c:pt>
                <c:pt idx="475">
                  <c:v>28.805102999999985</c:v>
                </c:pt>
                <c:pt idx="476">
                  <c:v>28.805102999999985</c:v>
                </c:pt>
                <c:pt idx="477">
                  <c:v>28.805102999999985</c:v>
                </c:pt>
                <c:pt idx="478">
                  <c:v>28.805102999999985</c:v>
                </c:pt>
                <c:pt idx="479">
                  <c:v>28.805102999999985</c:v>
                </c:pt>
                <c:pt idx="480">
                  <c:v>28.805102999999985</c:v>
                </c:pt>
                <c:pt idx="481">
                  <c:v>28.805102999999985</c:v>
                </c:pt>
                <c:pt idx="482">
                  <c:v>28.805102999999985</c:v>
                </c:pt>
                <c:pt idx="483">
                  <c:v>28.805102999999985</c:v>
                </c:pt>
                <c:pt idx="484">
                  <c:v>28.805102999999985</c:v>
                </c:pt>
                <c:pt idx="485">
                  <c:v>28.805102999999985</c:v>
                </c:pt>
                <c:pt idx="486">
                  <c:v>28.805102999999985</c:v>
                </c:pt>
                <c:pt idx="487">
                  <c:v>28.805102999999985</c:v>
                </c:pt>
                <c:pt idx="488">
                  <c:v>28.805102999999985</c:v>
                </c:pt>
                <c:pt idx="489">
                  <c:v>28.805102999999985</c:v>
                </c:pt>
                <c:pt idx="490">
                  <c:v>28.805102999999985</c:v>
                </c:pt>
                <c:pt idx="491">
                  <c:v>28.805102999999985</c:v>
                </c:pt>
                <c:pt idx="492">
                  <c:v>28.805102999999985</c:v>
                </c:pt>
                <c:pt idx="493">
                  <c:v>28.805102999999985</c:v>
                </c:pt>
                <c:pt idx="494">
                  <c:v>28.805102999999985</c:v>
                </c:pt>
                <c:pt idx="495">
                  <c:v>28.805102999999985</c:v>
                </c:pt>
                <c:pt idx="496">
                  <c:v>28.805102999999985</c:v>
                </c:pt>
                <c:pt idx="497">
                  <c:v>28.805102999999985</c:v>
                </c:pt>
                <c:pt idx="498">
                  <c:v>28.805102999999985</c:v>
                </c:pt>
                <c:pt idx="499">
                  <c:v>28.805102999999985</c:v>
                </c:pt>
                <c:pt idx="500">
                  <c:v>28.805102999999985</c:v>
                </c:pt>
                <c:pt idx="501">
                  <c:v>28.805102999999985</c:v>
                </c:pt>
                <c:pt idx="502">
                  <c:v>28.805102999999985</c:v>
                </c:pt>
                <c:pt idx="503">
                  <c:v>28.805102999999985</c:v>
                </c:pt>
                <c:pt idx="504">
                  <c:v>28.805102999999985</c:v>
                </c:pt>
                <c:pt idx="505">
                  <c:v>28.805102999999985</c:v>
                </c:pt>
                <c:pt idx="506">
                  <c:v>28.805102999999985</c:v>
                </c:pt>
                <c:pt idx="507">
                  <c:v>28.805102999999985</c:v>
                </c:pt>
                <c:pt idx="508">
                  <c:v>28.805102999999985</c:v>
                </c:pt>
                <c:pt idx="509">
                  <c:v>28.805102999999985</c:v>
                </c:pt>
                <c:pt idx="510">
                  <c:v>28.805102999999985</c:v>
                </c:pt>
                <c:pt idx="511">
                  <c:v>28.805102999999985</c:v>
                </c:pt>
                <c:pt idx="512">
                  <c:v>28.805102999999985</c:v>
                </c:pt>
                <c:pt idx="513">
                  <c:v>28.805102999999985</c:v>
                </c:pt>
                <c:pt idx="514">
                  <c:v>28.805102999999985</c:v>
                </c:pt>
                <c:pt idx="515">
                  <c:v>28.805102999999985</c:v>
                </c:pt>
                <c:pt idx="516">
                  <c:v>28.805102999999985</c:v>
                </c:pt>
                <c:pt idx="517">
                  <c:v>28.805102999999985</c:v>
                </c:pt>
                <c:pt idx="518">
                  <c:v>28.805102999999985</c:v>
                </c:pt>
                <c:pt idx="519">
                  <c:v>28.805102999999985</c:v>
                </c:pt>
                <c:pt idx="520">
                  <c:v>28.805102999999985</c:v>
                </c:pt>
                <c:pt idx="521">
                  <c:v>28.805102999999985</c:v>
                </c:pt>
                <c:pt idx="522">
                  <c:v>28.805102999999985</c:v>
                </c:pt>
                <c:pt idx="523">
                  <c:v>28.805102999999985</c:v>
                </c:pt>
                <c:pt idx="524">
                  <c:v>28.805102999999985</c:v>
                </c:pt>
                <c:pt idx="525">
                  <c:v>28.805102999999985</c:v>
                </c:pt>
                <c:pt idx="526">
                  <c:v>28.805102999999985</c:v>
                </c:pt>
                <c:pt idx="527">
                  <c:v>28.805102999999985</c:v>
                </c:pt>
                <c:pt idx="528">
                  <c:v>28.805102999999985</c:v>
                </c:pt>
                <c:pt idx="529">
                  <c:v>28.805102999999985</c:v>
                </c:pt>
                <c:pt idx="530">
                  <c:v>28.805102999999985</c:v>
                </c:pt>
                <c:pt idx="531">
                  <c:v>28.805102999999985</c:v>
                </c:pt>
                <c:pt idx="532">
                  <c:v>28.805102999999985</c:v>
                </c:pt>
                <c:pt idx="533">
                  <c:v>28.805102999999985</c:v>
                </c:pt>
                <c:pt idx="534">
                  <c:v>28.805102999999985</c:v>
                </c:pt>
                <c:pt idx="535">
                  <c:v>28.805102999999985</c:v>
                </c:pt>
                <c:pt idx="536">
                  <c:v>28.805102999999985</c:v>
                </c:pt>
                <c:pt idx="537">
                  <c:v>28.805102999999985</c:v>
                </c:pt>
                <c:pt idx="538">
                  <c:v>28.805102999999985</c:v>
                </c:pt>
                <c:pt idx="539">
                  <c:v>28.805102999999985</c:v>
                </c:pt>
                <c:pt idx="540">
                  <c:v>28.805102999999985</c:v>
                </c:pt>
                <c:pt idx="541">
                  <c:v>28.805102999999985</c:v>
                </c:pt>
                <c:pt idx="542">
                  <c:v>28.805102999999985</c:v>
                </c:pt>
                <c:pt idx="543">
                  <c:v>28.805102999999985</c:v>
                </c:pt>
                <c:pt idx="544">
                  <c:v>28.805102999999985</c:v>
                </c:pt>
                <c:pt idx="545">
                  <c:v>28.805102999999985</c:v>
                </c:pt>
                <c:pt idx="546">
                  <c:v>28.805102999999985</c:v>
                </c:pt>
                <c:pt idx="547">
                  <c:v>28.805102999999985</c:v>
                </c:pt>
                <c:pt idx="548">
                  <c:v>28.805102999999985</c:v>
                </c:pt>
                <c:pt idx="549">
                  <c:v>28.805102999999985</c:v>
                </c:pt>
                <c:pt idx="550">
                  <c:v>28.805102999999985</c:v>
                </c:pt>
                <c:pt idx="551">
                  <c:v>28.805102999999985</c:v>
                </c:pt>
                <c:pt idx="552">
                  <c:v>28.805102999999985</c:v>
                </c:pt>
                <c:pt idx="553">
                  <c:v>28.805102999999985</c:v>
                </c:pt>
                <c:pt idx="554">
                  <c:v>28.805102999999985</c:v>
                </c:pt>
                <c:pt idx="555">
                  <c:v>28.805102999999985</c:v>
                </c:pt>
                <c:pt idx="556">
                  <c:v>28.805102999999985</c:v>
                </c:pt>
                <c:pt idx="557">
                  <c:v>28.805102999999985</c:v>
                </c:pt>
                <c:pt idx="558">
                  <c:v>28.805102999999985</c:v>
                </c:pt>
                <c:pt idx="559">
                  <c:v>28.805102999999985</c:v>
                </c:pt>
                <c:pt idx="560">
                  <c:v>28.805102999999985</c:v>
                </c:pt>
                <c:pt idx="561">
                  <c:v>28.805102999999985</c:v>
                </c:pt>
                <c:pt idx="562">
                  <c:v>28.805102999999985</c:v>
                </c:pt>
                <c:pt idx="563">
                  <c:v>28.805102999999985</c:v>
                </c:pt>
                <c:pt idx="564">
                  <c:v>28.805102999999985</c:v>
                </c:pt>
                <c:pt idx="565">
                  <c:v>28.805102999999985</c:v>
                </c:pt>
                <c:pt idx="566">
                  <c:v>28.805102999999985</c:v>
                </c:pt>
                <c:pt idx="567">
                  <c:v>28.805102999999985</c:v>
                </c:pt>
                <c:pt idx="568">
                  <c:v>28.805102999999985</c:v>
                </c:pt>
                <c:pt idx="569">
                  <c:v>28.805102999999985</c:v>
                </c:pt>
                <c:pt idx="570">
                  <c:v>28.805102999999985</c:v>
                </c:pt>
                <c:pt idx="571">
                  <c:v>28.805102999999985</c:v>
                </c:pt>
                <c:pt idx="572">
                  <c:v>28.805102999999985</c:v>
                </c:pt>
                <c:pt idx="573">
                  <c:v>28.805102999999985</c:v>
                </c:pt>
                <c:pt idx="574">
                  <c:v>28.805102999999985</c:v>
                </c:pt>
                <c:pt idx="575">
                  <c:v>28.805102999999985</c:v>
                </c:pt>
                <c:pt idx="576">
                  <c:v>28.805102999999985</c:v>
                </c:pt>
                <c:pt idx="577">
                  <c:v>28.805102999999985</c:v>
                </c:pt>
                <c:pt idx="578">
                  <c:v>28.805102999999985</c:v>
                </c:pt>
                <c:pt idx="579">
                  <c:v>28.805102999999985</c:v>
                </c:pt>
                <c:pt idx="580">
                  <c:v>28.805102999999985</c:v>
                </c:pt>
                <c:pt idx="581">
                  <c:v>28.805102999999985</c:v>
                </c:pt>
                <c:pt idx="582">
                  <c:v>28.805102999999985</c:v>
                </c:pt>
                <c:pt idx="583">
                  <c:v>28.805102999999985</c:v>
                </c:pt>
                <c:pt idx="584">
                  <c:v>28.805102999999985</c:v>
                </c:pt>
                <c:pt idx="585">
                  <c:v>28.805102999999985</c:v>
                </c:pt>
                <c:pt idx="586">
                  <c:v>28.805102999999985</c:v>
                </c:pt>
                <c:pt idx="587">
                  <c:v>28.805102999999985</c:v>
                </c:pt>
                <c:pt idx="588">
                  <c:v>28.805102999999985</c:v>
                </c:pt>
                <c:pt idx="589">
                  <c:v>28.805102999999985</c:v>
                </c:pt>
                <c:pt idx="590">
                  <c:v>28.805102999999985</c:v>
                </c:pt>
                <c:pt idx="591">
                  <c:v>28.805102999999985</c:v>
                </c:pt>
                <c:pt idx="592">
                  <c:v>28.805102999999985</c:v>
                </c:pt>
                <c:pt idx="593">
                  <c:v>28.805102999999985</c:v>
                </c:pt>
                <c:pt idx="594">
                  <c:v>28.805102999999985</c:v>
                </c:pt>
                <c:pt idx="595">
                  <c:v>28.805102999999985</c:v>
                </c:pt>
                <c:pt idx="596">
                  <c:v>28.805102999999985</c:v>
                </c:pt>
                <c:pt idx="597">
                  <c:v>28.805102999999985</c:v>
                </c:pt>
                <c:pt idx="598">
                  <c:v>28.805102999999985</c:v>
                </c:pt>
                <c:pt idx="599">
                  <c:v>28.805102999999985</c:v>
                </c:pt>
                <c:pt idx="600">
                  <c:v>28.805102999999985</c:v>
                </c:pt>
                <c:pt idx="601">
                  <c:v>28.805102999999985</c:v>
                </c:pt>
                <c:pt idx="602">
                  <c:v>28.805102999999985</c:v>
                </c:pt>
                <c:pt idx="603">
                  <c:v>28.805102999999985</c:v>
                </c:pt>
                <c:pt idx="604">
                  <c:v>28.805102999999985</c:v>
                </c:pt>
                <c:pt idx="605">
                  <c:v>28.805102999999985</c:v>
                </c:pt>
                <c:pt idx="606">
                  <c:v>28.805102999999985</c:v>
                </c:pt>
                <c:pt idx="607">
                  <c:v>28.805102999999985</c:v>
                </c:pt>
                <c:pt idx="608">
                  <c:v>28.805102999999985</c:v>
                </c:pt>
                <c:pt idx="609">
                  <c:v>28.805102999999985</c:v>
                </c:pt>
                <c:pt idx="610">
                  <c:v>28.805102999999985</c:v>
                </c:pt>
                <c:pt idx="611">
                  <c:v>28.805102999999985</c:v>
                </c:pt>
                <c:pt idx="612">
                  <c:v>28.805102999999985</c:v>
                </c:pt>
                <c:pt idx="613">
                  <c:v>28.805102999999985</c:v>
                </c:pt>
                <c:pt idx="614">
                  <c:v>28.805102999999985</c:v>
                </c:pt>
                <c:pt idx="615">
                  <c:v>28.805102999999985</c:v>
                </c:pt>
                <c:pt idx="616">
                  <c:v>28.805102999999985</c:v>
                </c:pt>
                <c:pt idx="617">
                  <c:v>28.805102999999985</c:v>
                </c:pt>
                <c:pt idx="618">
                  <c:v>28.805102999999985</c:v>
                </c:pt>
                <c:pt idx="619">
                  <c:v>28.805102999999985</c:v>
                </c:pt>
                <c:pt idx="620">
                  <c:v>28.805102999999985</c:v>
                </c:pt>
                <c:pt idx="621">
                  <c:v>28.805102999999985</c:v>
                </c:pt>
                <c:pt idx="622">
                  <c:v>28.805102999999985</c:v>
                </c:pt>
                <c:pt idx="623">
                  <c:v>28.805102999999985</c:v>
                </c:pt>
                <c:pt idx="624">
                  <c:v>28.805102999999985</c:v>
                </c:pt>
                <c:pt idx="625">
                  <c:v>28.805102999999985</c:v>
                </c:pt>
                <c:pt idx="626">
                  <c:v>28.805102999999985</c:v>
                </c:pt>
                <c:pt idx="627">
                  <c:v>28.805102999999985</c:v>
                </c:pt>
                <c:pt idx="628">
                  <c:v>28.805102999999985</c:v>
                </c:pt>
                <c:pt idx="629">
                  <c:v>28.805102999999985</c:v>
                </c:pt>
                <c:pt idx="630">
                  <c:v>28.805102999999985</c:v>
                </c:pt>
                <c:pt idx="631">
                  <c:v>28.805102999999985</c:v>
                </c:pt>
                <c:pt idx="632">
                  <c:v>28.805102999999985</c:v>
                </c:pt>
                <c:pt idx="633">
                  <c:v>28.805102999999985</c:v>
                </c:pt>
                <c:pt idx="634">
                  <c:v>28.805102999999985</c:v>
                </c:pt>
                <c:pt idx="635">
                  <c:v>28.805102999999985</c:v>
                </c:pt>
                <c:pt idx="636">
                  <c:v>28.805102999999985</c:v>
                </c:pt>
                <c:pt idx="637">
                  <c:v>28.805102999999985</c:v>
                </c:pt>
                <c:pt idx="638">
                  <c:v>28.805102999999985</c:v>
                </c:pt>
                <c:pt idx="639">
                  <c:v>28.805102999999985</c:v>
                </c:pt>
                <c:pt idx="640">
                  <c:v>28.805102999999985</c:v>
                </c:pt>
                <c:pt idx="641">
                  <c:v>28.805102999999985</c:v>
                </c:pt>
                <c:pt idx="642">
                  <c:v>28.805102999999985</c:v>
                </c:pt>
                <c:pt idx="643">
                  <c:v>28.805102999999985</c:v>
                </c:pt>
                <c:pt idx="644">
                  <c:v>28.805102999999985</c:v>
                </c:pt>
                <c:pt idx="645">
                  <c:v>28.805102999999985</c:v>
                </c:pt>
                <c:pt idx="646">
                  <c:v>28.805102999999985</c:v>
                </c:pt>
                <c:pt idx="647">
                  <c:v>28.805102999999985</c:v>
                </c:pt>
                <c:pt idx="648">
                  <c:v>28.805102999999985</c:v>
                </c:pt>
                <c:pt idx="649">
                  <c:v>28.805102999999985</c:v>
                </c:pt>
                <c:pt idx="650">
                  <c:v>28.805102999999985</c:v>
                </c:pt>
                <c:pt idx="651">
                  <c:v>28.805102999999985</c:v>
                </c:pt>
                <c:pt idx="652">
                  <c:v>28.805102999999985</c:v>
                </c:pt>
                <c:pt idx="653">
                  <c:v>28.805102999999985</c:v>
                </c:pt>
                <c:pt idx="654">
                  <c:v>28.805102999999985</c:v>
                </c:pt>
                <c:pt idx="655">
                  <c:v>28.805102999999985</c:v>
                </c:pt>
                <c:pt idx="656">
                  <c:v>28.805102999999985</c:v>
                </c:pt>
                <c:pt idx="657">
                  <c:v>28.805102999999985</c:v>
                </c:pt>
                <c:pt idx="658">
                  <c:v>28.805102999999985</c:v>
                </c:pt>
                <c:pt idx="659">
                  <c:v>28.805102999999985</c:v>
                </c:pt>
                <c:pt idx="660">
                  <c:v>28.805102999999985</c:v>
                </c:pt>
                <c:pt idx="661">
                  <c:v>28.805102999999985</c:v>
                </c:pt>
                <c:pt idx="662">
                  <c:v>28.805102999999985</c:v>
                </c:pt>
                <c:pt idx="663">
                  <c:v>28.805102999999985</c:v>
                </c:pt>
                <c:pt idx="664">
                  <c:v>28.805102999999985</c:v>
                </c:pt>
                <c:pt idx="665">
                  <c:v>28.805102999999985</c:v>
                </c:pt>
                <c:pt idx="666">
                  <c:v>28.805102999999985</c:v>
                </c:pt>
                <c:pt idx="667">
                  <c:v>28.805102999999985</c:v>
                </c:pt>
                <c:pt idx="668">
                  <c:v>28.805102999999985</c:v>
                </c:pt>
                <c:pt idx="669">
                  <c:v>28.805102999999985</c:v>
                </c:pt>
                <c:pt idx="670">
                  <c:v>28.805102999999985</c:v>
                </c:pt>
                <c:pt idx="671">
                  <c:v>28.805102999999985</c:v>
                </c:pt>
                <c:pt idx="672">
                  <c:v>28.805102999999985</c:v>
                </c:pt>
                <c:pt idx="673">
                  <c:v>28.805102999999985</c:v>
                </c:pt>
                <c:pt idx="674">
                  <c:v>28.805102999999985</c:v>
                </c:pt>
                <c:pt idx="675">
                  <c:v>28.805102999999985</c:v>
                </c:pt>
                <c:pt idx="676">
                  <c:v>28.805102999999985</c:v>
                </c:pt>
                <c:pt idx="677">
                  <c:v>28.805102999999985</c:v>
                </c:pt>
                <c:pt idx="678">
                  <c:v>28.805102999999985</c:v>
                </c:pt>
                <c:pt idx="679">
                  <c:v>28.805102999999985</c:v>
                </c:pt>
                <c:pt idx="680">
                  <c:v>28.805102999999985</c:v>
                </c:pt>
                <c:pt idx="681">
                  <c:v>28.805102999999985</c:v>
                </c:pt>
                <c:pt idx="682">
                  <c:v>28.805102999999985</c:v>
                </c:pt>
                <c:pt idx="683">
                  <c:v>28.805102999999985</c:v>
                </c:pt>
                <c:pt idx="684">
                  <c:v>28.805102999999985</c:v>
                </c:pt>
                <c:pt idx="685">
                  <c:v>28.805102999999985</c:v>
                </c:pt>
                <c:pt idx="686">
                  <c:v>28.805102999999985</c:v>
                </c:pt>
                <c:pt idx="687">
                  <c:v>28.805102999999985</c:v>
                </c:pt>
                <c:pt idx="688">
                  <c:v>28.805102999999985</c:v>
                </c:pt>
                <c:pt idx="689">
                  <c:v>28.805102999999985</c:v>
                </c:pt>
                <c:pt idx="690">
                  <c:v>28.805102999999985</c:v>
                </c:pt>
                <c:pt idx="691">
                  <c:v>28.805102999999985</c:v>
                </c:pt>
                <c:pt idx="692">
                  <c:v>28.805102999999985</c:v>
                </c:pt>
                <c:pt idx="693">
                  <c:v>28.805102999999985</c:v>
                </c:pt>
                <c:pt idx="694">
                  <c:v>28.805102999999985</c:v>
                </c:pt>
                <c:pt idx="695">
                  <c:v>28.805102999999985</c:v>
                </c:pt>
                <c:pt idx="696">
                  <c:v>28.805102999999985</c:v>
                </c:pt>
                <c:pt idx="697">
                  <c:v>28.805102999999985</c:v>
                </c:pt>
                <c:pt idx="698">
                  <c:v>28.805102999999985</c:v>
                </c:pt>
                <c:pt idx="699">
                  <c:v>28.805102999999985</c:v>
                </c:pt>
                <c:pt idx="700">
                  <c:v>28.805102999999985</c:v>
                </c:pt>
                <c:pt idx="701">
                  <c:v>28.805102999999985</c:v>
                </c:pt>
                <c:pt idx="702">
                  <c:v>28.805102999999985</c:v>
                </c:pt>
                <c:pt idx="703">
                  <c:v>28.805102999999985</c:v>
                </c:pt>
                <c:pt idx="704">
                  <c:v>28.805102999999985</c:v>
                </c:pt>
                <c:pt idx="705">
                  <c:v>28.805102999999985</c:v>
                </c:pt>
                <c:pt idx="706">
                  <c:v>28.805102999999985</c:v>
                </c:pt>
                <c:pt idx="707">
                  <c:v>28.805102999999985</c:v>
                </c:pt>
                <c:pt idx="708">
                  <c:v>28.805102999999985</c:v>
                </c:pt>
                <c:pt idx="709">
                  <c:v>28.805102999999985</c:v>
                </c:pt>
                <c:pt idx="710">
                  <c:v>28.805102999999985</c:v>
                </c:pt>
                <c:pt idx="711">
                  <c:v>28.805102999999985</c:v>
                </c:pt>
                <c:pt idx="712">
                  <c:v>28.805102999999985</c:v>
                </c:pt>
                <c:pt idx="713">
                  <c:v>28.805102999999985</c:v>
                </c:pt>
                <c:pt idx="714">
                  <c:v>28.805102999999985</c:v>
                </c:pt>
                <c:pt idx="715">
                  <c:v>28.805102999999985</c:v>
                </c:pt>
                <c:pt idx="716">
                  <c:v>28.805102999999985</c:v>
                </c:pt>
                <c:pt idx="717">
                  <c:v>28.805102999999985</c:v>
                </c:pt>
                <c:pt idx="718">
                  <c:v>28.805102999999985</c:v>
                </c:pt>
                <c:pt idx="719">
                  <c:v>28.805102999999985</c:v>
                </c:pt>
                <c:pt idx="720">
                  <c:v>28.805102999999985</c:v>
                </c:pt>
                <c:pt idx="721">
                  <c:v>28.805102999999985</c:v>
                </c:pt>
                <c:pt idx="722">
                  <c:v>28.805102999999985</c:v>
                </c:pt>
                <c:pt idx="723">
                  <c:v>28.805102999999985</c:v>
                </c:pt>
                <c:pt idx="724">
                  <c:v>28.805102999999985</c:v>
                </c:pt>
                <c:pt idx="725">
                  <c:v>28.805102999999985</c:v>
                </c:pt>
                <c:pt idx="726">
                  <c:v>28.805102999999985</c:v>
                </c:pt>
                <c:pt idx="727">
                  <c:v>28.805102999999985</c:v>
                </c:pt>
                <c:pt idx="728">
                  <c:v>28.805102999999985</c:v>
                </c:pt>
                <c:pt idx="729">
                  <c:v>28.805102999999985</c:v>
                </c:pt>
                <c:pt idx="730">
                  <c:v>28.805102999999985</c:v>
                </c:pt>
                <c:pt idx="731">
                  <c:v>28.805102999999985</c:v>
                </c:pt>
                <c:pt idx="732">
                  <c:v>28.805102999999985</c:v>
                </c:pt>
                <c:pt idx="733">
                  <c:v>28.805102999999985</c:v>
                </c:pt>
                <c:pt idx="734">
                  <c:v>28.805102999999985</c:v>
                </c:pt>
                <c:pt idx="735">
                  <c:v>28.805102999999985</c:v>
                </c:pt>
                <c:pt idx="736">
                  <c:v>28.805102999999985</c:v>
                </c:pt>
                <c:pt idx="737">
                  <c:v>28.805102999999985</c:v>
                </c:pt>
                <c:pt idx="738">
                  <c:v>28.805102999999985</c:v>
                </c:pt>
                <c:pt idx="739">
                  <c:v>28.805102999999985</c:v>
                </c:pt>
                <c:pt idx="740">
                  <c:v>28.805102999999985</c:v>
                </c:pt>
                <c:pt idx="741">
                  <c:v>28.805102999999985</c:v>
                </c:pt>
                <c:pt idx="742">
                  <c:v>28.805102999999985</c:v>
                </c:pt>
                <c:pt idx="743">
                  <c:v>28.805102999999985</c:v>
                </c:pt>
                <c:pt idx="744">
                  <c:v>28.805102999999985</c:v>
                </c:pt>
                <c:pt idx="745">
                  <c:v>28.805102999999985</c:v>
                </c:pt>
                <c:pt idx="746">
                  <c:v>28.805102999999985</c:v>
                </c:pt>
                <c:pt idx="747">
                  <c:v>28.805102999999985</c:v>
                </c:pt>
                <c:pt idx="748">
                  <c:v>28.805102999999985</c:v>
                </c:pt>
                <c:pt idx="749">
                  <c:v>28.805102999999985</c:v>
                </c:pt>
                <c:pt idx="750">
                  <c:v>28.805102999999985</c:v>
                </c:pt>
                <c:pt idx="751">
                  <c:v>28.805102999999985</c:v>
                </c:pt>
                <c:pt idx="752">
                  <c:v>28.805102999999985</c:v>
                </c:pt>
                <c:pt idx="753">
                  <c:v>28.805102999999985</c:v>
                </c:pt>
                <c:pt idx="754">
                  <c:v>28.805102999999985</c:v>
                </c:pt>
                <c:pt idx="755">
                  <c:v>28.805102999999985</c:v>
                </c:pt>
                <c:pt idx="756">
                  <c:v>28.805102999999985</c:v>
                </c:pt>
                <c:pt idx="757">
                  <c:v>28.805102999999985</c:v>
                </c:pt>
                <c:pt idx="758">
                  <c:v>28.805102999999985</c:v>
                </c:pt>
                <c:pt idx="759">
                  <c:v>28.805102999999985</c:v>
                </c:pt>
                <c:pt idx="760">
                  <c:v>28.805102999999985</c:v>
                </c:pt>
                <c:pt idx="761">
                  <c:v>28.805102999999985</c:v>
                </c:pt>
                <c:pt idx="762">
                  <c:v>28.805102999999985</c:v>
                </c:pt>
                <c:pt idx="763">
                  <c:v>28.805102999999985</c:v>
                </c:pt>
                <c:pt idx="764">
                  <c:v>28.805102999999985</c:v>
                </c:pt>
                <c:pt idx="765">
                  <c:v>28.805102999999985</c:v>
                </c:pt>
                <c:pt idx="766">
                  <c:v>28.805102999999985</c:v>
                </c:pt>
                <c:pt idx="767">
                  <c:v>28.805102999999985</c:v>
                </c:pt>
                <c:pt idx="768">
                  <c:v>28.805102999999985</c:v>
                </c:pt>
                <c:pt idx="769">
                  <c:v>28.805102999999985</c:v>
                </c:pt>
                <c:pt idx="770">
                  <c:v>28.805102999999985</c:v>
                </c:pt>
                <c:pt idx="771">
                  <c:v>28.805102999999985</c:v>
                </c:pt>
                <c:pt idx="772">
                  <c:v>28.805102999999985</c:v>
                </c:pt>
                <c:pt idx="773">
                  <c:v>28.805102999999985</c:v>
                </c:pt>
                <c:pt idx="774">
                  <c:v>28.805102999999985</c:v>
                </c:pt>
                <c:pt idx="775">
                  <c:v>28.805102999999985</c:v>
                </c:pt>
                <c:pt idx="776">
                  <c:v>28.805102999999985</c:v>
                </c:pt>
                <c:pt idx="777">
                  <c:v>28.805102999999985</c:v>
                </c:pt>
                <c:pt idx="778">
                  <c:v>28.805102999999985</c:v>
                </c:pt>
                <c:pt idx="779">
                  <c:v>28.805102999999985</c:v>
                </c:pt>
                <c:pt idx="780">
                  <c:v>28.805102999999985</c:v>
                </c:pt>
                <c:pt idx="781">
                  <c:v>28.805102999999985</c:v>
                </c:pt>
                <c:pt idx="782">
                  <c:v>28.805102999999985</c:v>
                </c:pt>
                <c:pt idx="783">
                  <c:v>28.805102999999985</c:v>
                </c:pt>
                <c:pt idx="784">
                  <c:v>28.805102999999985</c:v>
                </c:pt>
                <c:pt idx="785">
                  <c:v>28.805102999999985</c:v>
                </c:pt>
                <c:pt idx="786">
                  <c:v>28.805102999999985</c:v>
                </c:pt>
                <c:pt idx="787">
                  <c:v>28.805102999999985</c:v>
                </c:pt>
                <c:pt idx="788">
                  <c:v>28.805102999999985</c:v>
                </c:pt>
                <c:pt idx="789">
                  <c:v>28.805102999999985</c:v>
                </c:pt>
                <c:pt idx="790">
                  <c:v>28.805102999999985</c:v>
                </c:pt>
                <c:pt idx="791">
                  <c:v>28.805102999999985</c:v>
                </c:pt>
                <c:pt idx="792">
                  <c:v>28.805102999999985</c:v>
                </c:pt>
                <c:pt idx="793">
                  <c:v>28.805102999999985</c:v>
                </c:pt>
                <c:pt idx="794">
                  <c:v>28.805102999999985</c:v>
                </c:pt>
                <c:pt idx="795">
                  <c:v>28.805102999999985</c:v>
                </c:pt>
                <c:pt idx="796">
                  <c:v>28.805102999999985</c:v>
                </c:pt>
                <c:pt idx="797">
                  <c:v>28.805102999999985</c:v>
                </c:pt>
                <c:pt idx="798">
                  <c:v>28.805102999999985</c:v>
                </c:pt>
                <c:pt idx="799">
                  <c:v>28.805102999999985</c:v>
                </c:pt>
                <c:pt idx="800">
                  <c:v>28.805102999999985</c:v>
                </c:pt>
                <c:pt idx="801">
                  <c:v>28.805102999999985</c:v>
                </c:pt>
                <c:pt idx="802">
                  <c:v>28.805102999999985</c:v>
                </c:pt>
                <c:pt idx="803">
                  <c:v>28.805102999999985</c:v>
                </c:pt>
                <c:pt idx="804">
                  <c:v>28.805102999999985</c:v>
                </c:pt>
                <c:pt idx="805">
                  <c:v>28.805102999999985</c:v>
                </c:pt>
                <c:pt idx="806">
                  <c:v>28.805102999999985</c:v>
                </c:pt>
                <c:pt idx="807">
                  <c:v>28.805102999999985</c:v>
                </c:pt>
                <c:pt idx="808">
                  <c:v>28.805102999999985</c:v>
                </c:pt>
                <c:pt idx="809">
                  <c:v>28.805102999999985</c:v>
                </c:pt>
                <c:pt idx="810">
                  <c:v>28.805102999999985</c:v>
                </c:pt>
                <c:pt idx="811">
                  <c:v>28.805102999999985</c:v>
                </c:pt>
                <c:pt idx="812">
                  <c:v>28.805102999999985</c:v>
                </c:pt>
                <c:pt idx="813">
                  <c:v>28.805102999999985</c:v>
                </c:pt>
                <c:pt idx="814">
                  <c:v>28.805102999999985</c:v>
                </c:pt>
                <c:pt idx="815">
                  <c:v>28.805102999999985</c:v>
                </c:pt>
                <c:pt idx="816">
                  <c:v>28.805102999999985</c:v>
                </c:pt>
                <c:pt idx="817">
                  <c:v>28.805102999999985</c:v>
                </c:pt>
                <c:pt idx="818">
                  <c:v>28.805102999999985</c:v>
                </c:pt>
                <c:pt idx="819">
                  <c:v>28.805102999999985</c:v>
                </c:pt>
                <c:pt idx="820">
                  <c:v>28.805102999999985</c:v>
                </c:pt>
                <c:pt idx="821">
                  <c:v>28.805102999999985</c:v>
                </c:pt>
                <c:pt idx="822">
                  <c:v>28.805102999999985</c:v>
                </c:pt>
                <c:pt idx="823">
                  <c:v>28.805102999999985</c:v>
                </c:pt>
                <c:pt idx="824">
                  <c:v>28.805102999999985</c:v>
                </c:pt>
                <c:pt idx="825">
                  <c:v>28.805102999999985</c:v>
                </c:pt>
                <c:pt idx="826">
                  <c:v>28.805102999999985</c:v>
                </c:pt>
                <c:pt idx="827">
                  <c:v>28.805102999999985</c:v>
                </c:pt>
                <c:pt idx="828">
                  <c:v>28.805102999999985</c:v>
                </c:pt>
                <c:pt idx="829">
                  <c:v>28.805102999999985</c:v>
                </c:pt>
                <c:pt idx="830">
                  <c:v>28.805102999999985</c:v>
                </c:pt>
                <c:pt idx="831">
                  <c:v>28.805102999999985</c:v>
                </c:pt>
                <c:pt idx="832">
                  <c:v>28.805102999999985</c:v>
                </c:pt>
                <c:pt idx="833">
                  <c:v>28.805102999999985</c:v>
                </c:pt>
                <c:pt idx="834">
                  <c:v>28.805102999999985</c:v>
                </c:pt>
                <c:pt idx="835">
                  <c:v>28.805102999999985</c:v>
                </c:pt>
                <c:pt idx="836">
                  <c:v>28.805102999999985</c:v>
                </c:pt>
                <c:pt idx="837">
                  <c:v>28.805102999999985</c:v>
                </c:pt>
                <c:pt idx="838">
                  <c:v>28.805102999999985</c:v>
                </c:pt>
                <c:pt idx="839">
                  <c:v>28.805102999999985</c:v>
                </c:pt>
                <c:pt idx="840">
                  <c:v>28.805102999999985</c:v>
                </c:pt>
                <c:pt idx="841">
                  <c:v>28.805102999999985</c:v>
                </c:pt>
                <c:pt idx="842">
                  <c:v>28.805102999999985</c:v>
                </c:pt>
                <c:pt idx="843">
                  <c:v>28.805102999999985</c:v>
                </c:pt>
                <c:pt idx="844">
                  <c:v>28.805102999999985</c:v>
                </c:pt>
                <c:pt idx="845">
                  <c:v>28.805102999999985</c:v>
                </c:pt>
                <c:pt idx="846">
                  <c:v>28.805102999999985</c:v>
                </c:pt>
                <c:pt idx="847">
                  <c:v>28.805102999999985</c:v>
                </c:pt>
                <c:pt idx="848">
                  <c:v>28.805102999999985</c:v>
                </c:pt>
                <c:pt idx="849">
                  <c:v>28.805102999999985</c:v>
                </c:pt>
                <c:pt idx="850">
                  <c:v>28.805102999999985</c:v>
                </c:pt>
                <c:pt idx="851">
                  <c:v>28.805102999999985</c:v>
                </c:pt>
                <c:pt idx="852">
                  <c:v>28.805102999999985</c:v>
                </c:pt>
                <c:pt idx="853">
                  <c:v>28.805102999999985</c:v>
                </c:pt>
                <c:pt idx="854">
                  <c:v>28.805102999999985</c:v>
                </c:pt>
                <c:pt idx="855">
                  <c:v>28.805102999999985</c:v>
                </c:pt>
                <c:pt idx="856">
                  <c:v>28.805102999999985</c:v>
                </c:pt>
                <c:pt idx="857">
                  <c:v>28.805102999999985</c:v>
                </c:pt>
                <c:pt idx="858">
                  <c:v>28.805102999999985</c:v>
                </c:pt>
                <c:pt idx="859">
                  <c:v>28.805102999999985</c:v>
                </c:pt>
                <c:pt idx="860">
                  <c:v>28.805102999999985</c:v>
                </c:pt>
                <c:pt idx="861">
                  <c:v>28.805102999999985</c:v>
                </c:pt>
                <c:pt idx="862">
                  <c:v>28.805102999999985</c:v>
                </c:pt>
                <c:pt idx="863">
                  <c:v>28.805102999999985</c:v>
                </c:pt>
                <c:pt idx="864">
                  <c:v>28.805102999999985</c:v>
                </c:pt>
                <c:pt idx="865">
                  <c:v>28.805102999999985</c:v>
                </c:pt>
                <c:pt idx="866">
                  <c:v>28.805102999999985</c:v>
                </c:pt>
                <c:pt idx="867">
                  <c:v>28.805102999999985</c:v>
                </c:pt>
                <c:pt idx="868">
                  <c:v>28.805102999999985</c:v>
                </c:pt>
                <c:pt idx="869">
                  <c:v>28.805102999999985</c:v>
                </c:pt>
                <c:pt idx="870">
                  <c:v>28.805102999999985</c:v>
                </c:pt>
                <c:pt idx="871">
                  <c:v>28.805102999999985</c:v>
                </c:pt>
                <c:pt idx="872">
                  <c:v>28.805102999999985</c:v>
                </c:pt>
                <c:pt idx="873">
                  <c:v>28.805102999999985</c:v>
                </c:pt>
                <c:pt idx="874">
                  <c:v>28.805102999999985</c:v>
                </c:pt>
                <c:pt idx="875">
                  <c:v>28.805102999999985</c:v>
                </c:pt>
                <c:pt idx="876">
                  <c:v>28.805102999999985</c:v>
                </c:pt>
                <c:pt idx="877">
                  <c:v>28.805102999999985</c:v>
                </c:pt>
                <c:pt idx="878">
                  <c:v>28.805102999999985</c:v>
                </c:pt>
                <c:pt idx="879">
                  <c:v>28.805102999999985</c:v>
                </c:pt>
                <c:pt idx="880">
                  <c:v>28.805102999999985</c:v>
                </c:pt>
                <c:pt idx="881">
                  <c:v>28.805102999999985</c:v>
                </c:pt>
                <c:pt idx="882">
                  <c:v>28.805102999999985</c:v>
                </c:pt>
                <c:pt idx="883">
                  <c:v>28.805102999999985</c:v>
                </c:pt>
                <c:pt idx="884">
                  <c:v>28.805102999999985</c:v>
                </c:pt>
                <c:pt idx="885">
                  <c:v>28.805102999999985</c:v>
                </c:pt>
                <c:pt idx="886">
                  <c:v>28.805102999999985</c:v>
                </c:pt>
                <c:pt idx="887">
                  <c:v>28.805102999999985</c:v>
                </c:pt>
                <c:pt idx="888">
                  <c:v>28.805102999999985</c:v>
                </c:pt>
                <c:pt idx="889">
                  <c:v>28.805102999999985</c:v>
                </c:pt>
                <c:pt idx="890">
                  <c:v>28.805102999999985</c:v>
                </c:pt>
                <c:pt idx="891">
                  <c:v>28.805102999999985</c:v>
                </c:pt>
                <c:pt idx="892">
                  <c:v>28.805102999999985</c:v>
                </c:pt>
                <c:pt idx="893">
                  <c:v>28.805102999999985</c:v>
                </c:pt>
                <c:pt idx="894">
                  <c:v>28.805102999999985</c:v>
                </c:pt>
                <c:pt idx="895">
                  <c:v>28.805102999999985</c:v>
                </c:pt>
                <c:pt idx="896">
                  <c:v>28.805102999999985</c:v>
                </c:pt>
                <c:pt idx="897">
                  <c:v>28.805102999999985</c:v>
                </c:pt>
                <c:pt idx="898">
                  <c:v>28.805102999999985</c:v>
                </c:pt>
                <c:pt idx="899">
                  <c:v>28.805102999999985</c:v>
                </c:pt>
                <c:pt idx="900">
                  <c:v>28.805102999999985</c:v>
                </c:pt>
                <c:pt idx="901">
                  <c:v>28.805102999999985</c:v>
                </c:pt>
                <c:pt idx="902">
                  <c:v>28.805102999999985</c:v>
                </c:pt>
                <c:pt idx="903">
                  <c:v>28.805102999999985</c:v>
                </c:pt>
                <c:pt idx="904">
                  <c:v>28.805102999999985</c:v>
                </c:pt>
                <c:pt idx="905">
                  <c:v>28.805102999999985</c:v>
                </c:pt>
                <c:pt idx="906">
                  <c:v>28.805102999999985</c:v>
                </c:pt>
                <c:pt idx="907">
                  <c:v>28.805102999999985</c:v>
                </c:pt>
                <c:pt idx="908">
                  <c:v>28.805102999999985</c:v>
                </c:pt>
                <c:pt idx="909">
                  <c:v>28.805102999999985</c:v>
                </c:pt>
                <c:pt idx="910">
                  <c:v>28.805102999999985</c:v>
                </c:pt>
                <c:pt idx="911">
                  <c:v>28.805102999999985</c:v>
                </c:pt>
                <c:pt idx="912">
                  <c:v>28.805102999999985</c:v>
                </c:pt>
                <c:pt idx="913">
                  <c:v>28.805102999999985</c:v>
                </c:pt>
                <c:pt idx="914">
                  <c:v>28.805102999999985</c:v>
                </c:pt>
                <c:pt idx="915">
                  <c:v>28.805102999999985</c:v>
                </c:pt>
                <c:pt idx="916">
                  <c:v>28.805102999999985</c:v>
                </c:pt>
                <c:pt idx="917">
                  <c:v>28.805102999999985</c:v>
                </c:pt>
                <c:pt idx="918">
                  <c:v>28.805102999999985</c:v>
                </c:pt>
                <c:pt idx="919">
                  <c:v>28.805102999999985</c:v>
                </c:pt>
                <c:pt idx="920">
                  <c:v>28.805102999999985</c:v>
                </c:pt>
                <c:pt idx="921">
                  <c:v>28.805102999999985</c:v>
                </c:pt>
                <c:pt idx="922">
                  <c:v>28.805102999999985</c:v>
                </c:pt>
                <c:pt idx="923">
                  <c:v>28.805102999999985</c:v>
                </c:pt>
                <c:pt idx="924">
                  <c:v>28.805102999999985</c:v>
                </c:pt>
                <c:pt idx="925">
                  <c:v>28.805102999999985</c:v>
                </c:pt>
                <c:pt idx="926">
                  <c:v>28.805102999999985</c:v>
                </c:pt>
                <c:pt idx="927">
                  <c:v>28.805102999999985</c:v>
                </c:pt>
                <c:pt idx="928">
                  <c:v>28.805102999999985</c:v>
                </c:pt>
                <c:pt idx="929">
                  <c:v>28.805102999999985</c:v>
                </c:pt>
                <c:pt idx="930">
                  <c:v>28.805102999999985</c:v>
                </c:pt>
                <c:pt idx="931">
                  <c:v>28.805102999999985</c:v>
                </c:pt>
                <c:pt idx="932">
                  <c:v>28.805102999999985</c:v>
                </c:pt>
                <c:pt idx="933">
                  <c:v>28.805102999999985</c:v>
                </c:pt>
                <c:pt idx="934">
                  <c:v>28.805102999999985</c:v>
                </c:pt>
                <c:pt idx="935">
                  <c:v>28.805102999999985</c:v>
                </c:pt>
                <c:pt idx="936">
                  <c:v>28.805102999999985</c:v>
                </c:pt>
                <c:pt idx="937">
                  <c:v>28.805102999999985</c:v>
                </c:pt>
                <c:pt idx="938">
                  <c:v>28.805102999999985</c:v>
                </c:pt>
                <c:pt idx="939">
                  <c:v>28.805102999999985</c:v>
                </c:pt>
                <c:pt idx="940">
                  <c:v>28.805102999999985</c:v>
                </c:pt>
                <c:pt idx="941">
                  <c:v>28.805102999999985</c:v>
                </c:pt>
                <c:pt idx="942">
                  <c:v>28.805102999999985</c:v>
                </c:pt>
                <c:pt idx="943">
                  <c:v>28.805102999999985</c:v>
                </c:pt>
                <c:pt idx="944">
                  <c:v>28.805102999999985</c:v>
                </c:pt>
                <c:pt idx="945">
                  <c:v>28.805102999999985</c:v>
                </c:pt>
                <c:pt idx="946">
                  <c:v>28.805102999999985</c:v>
                </c:pt>
                <c:pt idx="947">
                  <c:v>28.805102999999985</c:v>
                </c:pt>
                <c:pt idx="948">
                  <c:v>28.805102999999985</c:v>
                </c:pt>
                <c:pt idx="949">
                  <c:v>28.805102999999985</c:v>
                </c:pt>
                <c:pt idx="950">
                  <c:v>28.805102999999985</c:v>
                </c:pt>
                <c:pt idx="951">
                  <c:v>28.805102999999985</c:v>
                </c:pt>
                <c:pt idx="952">
                  <c:v>28.805102999999985</c:v>
                </c:pt>
                <c:pt idx="953">
                  <c:v>28.805102999999985</c:v>
                </c:pt>
                <c:pt idx="954">
                  <c:v>28.805102999999985</c:v>
                </c:pt>
                <c:pt idx="955">
                  <c:v>28.805102999999985</c:v>
                </c:pt>
                <c:pt idx="956">
                  <c:v>28.805102999999985</c:v>
                </c:pt>
                <c:pt idx="957">
                  <c:v>28.805102999999985</c:v>
                </c:pt>
                <c:pt idx="958">
                  <c:v>28.805102999999985</c:v>
                </c:pt>
                <c:pt idx="959">
                  <c:v>28.805102999999985</c:v>
                </c:pt>
                <c:pt idx="960">
                  <c:v>28.805102999999985</c:v>
                </c:pt>
                <c:pt idx="961">
                  <c:v>28.805102999999985</c:v>
                </c:pt>
                <c:pt idx="962">
                  <c:v>28.805102999999985</c:v>
                </c:pt>
                <c:pt idx="963">
                  <c:v>28.805102999999985</c:v>
                </c:pt>
                <c:pt idx="964">
                  <c:v>28.805102999999985</c:v>
                </c:pt>
                <c:pt idx="965">
                  <c:v>28.805102999999985</c:v>
                </c:pt>
                <c:pt idx="966">
                  <c:v>28.805102999999985</c:v>
                </c:pt>
                <c:pt idx="967">
                  <c:v>28.805102999999985</c:v>
                </c:pt>
                <c:pt idx="968">
                  <c:v>28.805102999999985</c:v>
                </c:pt>
                <c:pt idx="969">
                  <c:v>28.805102999999985</c:v>
                </c:pt>
                <c:pt idx="970">
                  <c:v>28.805102999999985</c:v>
                </c:pt>
                <c:pt idx="971">
                  <c:v>28.805102999999985</c:v>
                </c:pt>
                <c:pt idx="972">
                  <c:v>28.805102999999985</c:v>
                </c:pt>
                <c:pt idx="973">
                  <c:v>28.805102999999985</c:v>
                </c:pt>
                <c:pt idx="974">
                  <c:v>28.805102999999985</c:v>
                </c:pt>
                <c:pt idx="975">
                  <c:v>28.805102999999985</c:v>
                </c:pt>
                <c:pt idx="976">
                  <c:v>28.805102999999985</c:v>
                </c:pt>
                <c:pt idx="977">
                  <c:v>28.805102999999985</c:v>
                </c:pt>
                <c:pt idx="978">
                  <c:v>28.805102999999985</c:v>
                </c:pt>
                <c:pt idx="979">
                  <c:v>28.805102999999985</c:v>
                </c:pt>
                <c:pt idx="980">
                  <c:v>28.805102999999985</c:v>
                </c:pt>
                <c:pt idx="981">
                  <c:v>28.805102999999985</c:v>
                </c:pt>
                <c:pt idx="982">
                  <c:v>28.805102999999985</c:v>
                </c:pt>
                <c:pt idx="983">
                  <c:v>28.805102999999985</c:v>
                </c:pt>
                <c:pt idx="984">
                  <c:v>28.805102999999985</c:v>
                </c:pt>
                <c:pt idx="985">
                  <c:v>28.805102999999985</c:v>
                </c:pt>
                <c:pt idx="986">
                  <c:v>28.805102999999985</c:v>
                </c:pt>
                <c:pt idx="987">
                  <c:v>28.805102999999985</c:v>
                </c:pt>
                <c:pt idx="988">
                  <c:v>28.805102999999985</c:v>
                </c:pt>
                <c:pt idx="989">
                  <c:v>28.805102999999985</c:v>
                </c:pt>
                <c:pt idx="990">
                  <c:v>28.805102999999985</c:v>
                </c:pt>
                <c:pt idx="991">
                  <c:v>28.805102999999985</c:v>
                </c:pt>
                <c:pt idx="992">
                  <c:v>28.805102999999985</c:v>
                </c:pt>
                <c:pt idx="993">
                  <c:v>28.805102999999985</c:v>
                </c:pt>
                <c:pt idx="994">
                  <c:v>28.805102999999985</c:v>
                </c:pt>
                <c:pt idx="995">
                  <c:v>28.805102999999985</c:v>
                </c:pt>
                <c:pt idx="996">
                  <c:v>28.805102999999985</c:v>
                </c:pt>
                <c:pt idx="997">
                  <c:v>28.805102999999985</c:v>
                </c:pt>
                <c:pt idx="998">
                  <c:v>28.805102999999985</c:v>
                </c:pt>
                <c:pt idx="999">
                  <c:v>28.805102999999985</c:v>
                </c:pt>
                <c:pt idx="1000">
                  <c:v>28.805102999999985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Calculs!$W$4:$W$1004</c:f>
              <c:numCache>
                <c:formatCode>0.00</c:formatCode>
                <c:ptCount val="1001"/>
                <c:pt idx="0">
                  <c:v>56.023673210011971</c:v>
                </c:pt>
                <c:pt idx="1">
                  <c:v>55.960015861307198</c:v>
                </c:pt>
                <c:pt idx="2">
                  <c:v>56.19842966570981</c:v>
                </c:pt>
                <c:pt idx="3">
                  <c:v>56.564189375921018</c:v>
                </c:pt>
                <c:pt idx="4">
                  <c:v>56.881634570113945</c:v>
                </c:pt>
                <c:pt idx="5">
                  <c:v>57.173797377475388</c:v>
                </c:pt>
                <c:pt idx="6">
                  <c:v>57.463951797918646</c:v>
                </c:pt>
                <c:pt idx="7">
                  <c:v>57.752079969764679</c:v>
                </c:pt>
                <c:pt idx="8">
                  <c:v>58.03816432318802</c:v>
                </c:pt>
                <c:pt idx="9">
                  <c:v>58.322187579521376</c:v>
                </c:pt>
                <c:pt idx="10">
                  <c:v>58.604132750527704</c:v>
                </c:pt>
                <c:pt idx="11">
                  <c:v>58.883983137639795</c:v>
                </c:pt>
                <c:pt idx="12">
                  <c:v>59.161722331168825</c:v>
                </c:pt>
                <c:pt idx="13">
                  <c:v>59.437334209481691</c:v>
                </c:pt>
                <c:pt idx="14">
                  <c:v>59.710802938147651</c:v>
                </c:pt>
                <c:pt idx="15">
                  <c:v>59.9821129690555</c:v>
                </c:pt>
                <c:pt idx="16">
                  <c:v>60.251249039501133</c:v>
                </c:pt>
                <c:pt idx="17">
                  <c:v>60.518196171245975</c:v>
                </c:pt>
                <c:pt idx="18">
                  <c:v>60.78293966954773</c:v>
                </c:pt>
                <c:pt idx="19">
                  <c:v>61.045465122162653</c:v>
                </c:pt>
                <c:pt idx="20">
                  <c:v>61.305758398321075</c:v>
                </c:pt>
                <c:pt idx="21">
                  <c:v>61.563805647675828</c:v>
                </c:pt>
                <c:pt idx="22">
                  <c:v>61.819593299224998</c:v>
                </c:pt>
                <c:pt idx="23">
                  <c:v>62.073108060208376</c:v>
                </c:pt>
                <c:pt idx="24">
                  <c:v>62.324336914979305</c:v>
                </c:pt>
                <c:pt idx="25">
                  <c:v>62.573267123851707</c:v>
                </c:pt>
                <c:pt idx="26">
                  <c:v>62.819886221923063</c:v>
                </c:pt>
                <c:pt idx="27">
                  <c:v>63.064182017873947</c:v>
                </c:pt>
                <c:pt idx="28">
                  <c:v>63.306142592744386</c:v>
                </c:pt>
                <c:pt idx="29">
                  <c:v>63.545756298687849</c:v>
                </c:pt>
                <c:pt idx="30">
                  <c:v>63.783011757703292</c:v>
                </c:pt>
                <c:pt idx="31">
                  <c:v>64.017897860345585</c:v>
                </c:pt>
                <c:pt idx="32">
                  <c:v>64.250403764415367</c:v>
                </c:pt>
                <c:pt idx="33">
                  <c:v>64.480518893627846</c:v>
                </c:pt>
                <c:pt idx="34">
                  <c:v>64.70823293626249</c:v>
                </c:pt>
                <c:pt idx="35">
                  <c:v>64.933535843792569</c:v>
                </c:pt>
                <c:pt idx="36">
                  <c:v>65.156417829496519</c:v>
                </c:pt>
                <c:pt idx="37">
                  <c:v>65.376869367050105</c:v>
                </c:pt>
                <c:pt idx="38">
                  <c:v>65.594881189101599</c:v>
                </c:pt>
                <c:pt idx="39">
                  <c:v>65.810444285828723</c:v>
                </c:pt>
                <c:pt idx="40">
                  <c:v>66.023549903479349</c:v>
                </c:pt>
                <c:pt idx="41">
                  <c:v>66.234189542895564</c:v>
                </c:pt>
                <c:pt idx="42">
                  <c:v>66.442354958021625</c:v>
                </c:pt>
                <c:pt idx="43">
                  <c:v>66.648038154396801</c:v>
                </c:pt>
                <c:pt idx="44">
                  <c:v>66.851231387633121</c:v>
                </c:pt>
                <c:pt idx="45">
                  <c:v>67.051927161878751</c:v>
                </c:pt>
                <c:pt idx="46">
                  <c:v>67.250118228267098</c:v>
                </c:pt>
                <c:pt idx="47">
                  <c:v>67.445797583352984</c:v>
                </c:pt>
                <c:pt idx="48">
                  <c:v>67.638958467535005</c:v>
                </c:pt>
                <c:pt idx="49">
                  <c:v>67.829594363465887</c:v>
                </c:pt>
                <c:pt idx="50">
                  <c:v>68.017698994450669</c:v>
                </c:pt>
                <c:pt idx="51">
                  <c:v>68.203266322832832</c:v>
                </c:pt>
                <c:pt idx="52">
                  <c:v>68.386290548369587</c:v>
                </c:pt>
                <c:pt idx="53">
                  <c:v>68.566766106596248</c:v>
                </c:pt>
                <c:pt idx="54">
                  <c:v>68.744687667180301</c:v>
                </c:pt>
                <c:pt idx="55">
                  <c:v>68.920050132265601</c:v>
                </c:pt>
                <c:pt idx="56">
                  <c:v>69.092848634807069</c:v>
                </c:pt>
                <c:pt idx="57">
                  <c:v>69.263078536896415</c:v>
                </c:pt>
                <c:pt idx="58">
                  <c:v>69.430735428079259</c:v>
                </c:pt>
                <c:pt idx="59">
                  <c:v>69.595815123664067</c:v>
                </c:pt>
                <c:pt idx="60">
                  <c:v>69.758313663023486</c:v>
                </c:pt>
                <c:pt idx="61">
                  <c:v>69.918227307887918</c:v>
                </c:pt>
                <c:pt idx="62">
                  <c:v>70.075552540632756</c:v>
                </c:pt>
                <c:pt idx="63">
                  <c:v>70.228037940106503</c:v>
                </c:pt>
                <c:pt idx="64">
                  <c:v>70.373427686376203</c:v>
                </c:pt>
                <c:pt idx="65">
                  <c:v>70.511716141036786</c:v>
                </c:pt>
                <c:pt idx="66">
                  <c:v>70.642898977342455</c:v>
                </c:pt>
                <c:pt idx="67">
                  <c:v>70.76490499650329</c:v>
                </c:pt>
                <c:pt idx="68">
                  <c:v>70.875662374124687</c:v>
                </c:pt>
                <c:pt idx="69">
                  <c:v>70.971488888176594</c:v>
                </c:pt>
                <c:pt idx="70">
                  <c:v>71.048705581511982</c:v>
                </c:pt>
                <c:pt idx="71">
                  <c:v>71.107329241159391</c:v>
                </c:pt>
                <c:pt idx="72">
                  <c:v>71.147384711615118</c:v>
                </c:pt>
                <c:pt idx="73">
                  <c:v>71.168904806328896</c:v>
                </c:pt>
                <c:pt idx="74">
                  <c:v>71.171930218264848</c:v>
                </c:pt>
                <c:pt idx="75">
                  <c:v>71.156509429627974</c:v>
                </c:pt>
                <c:pt idx="76">
                  <c:v>71.122698620842868</c:v>
                </c:pt>
                <c:pt idx="77">
                  <c:v>71.070561578870937</c:v>
                </c:pt>
                <c:pt idx="78">
                  <c:v>71.000169604951409</c:v>
                </c:pt>
                <c:pt idx="79">
                  <c:v>70.911601421848246</c:v>
                </c:pt>
                <c:pt idx="80">
                  <c:v>70.804943080685533</c:v>
                </c:pt>
                <c:pt idx="81">
                  <c:v>70.684656670678663</c:v>
                </c:pt>
                <c:pt idx="82">
                  <c:v>70.555181711160131</c:v>
                </c:pt>
                <c:pt idx="83">
                  <c:v>70.41657065414887</c:v>
                </c:pt>
                <c:pt idx="84">
                  <c:v>70.268877694434977</c:v>
                </c:pt>
                <c:pt idx="85">
                  <c:v>70.112158745634801</c:v>
                </c:pt>
                <c:pt idx="86">
                  <c:v>69.946471416390438</c:v>
                </c:pt>
                <c:pt idx="87">
                  <c:v>69.771874986722239</c:v>
                </c:pt>
                <c:pt idx="88">
                  <c:v>69.588430384541638</c:v>
                </c:pt>
                <c:pt idx="89">
                  <c:v>69.397567056793676</c:v>
                </c:pt>
                <c:pt idx="90">
                  <c:v>69.200703993665911</c:v>
                </c:pt>
                <c:pt idx="91">
                  <c:v>68.997886162462009</c:v>
                </c:pt>
                <c:pt idx="92">
                  <c:v>68.789159220219091</c:v>
                </c:pt>
                <c:pt idx="93">
                  <c:v>68.574909140425177</c:v>
                </c:pt>
                <c:pt idx="94">
                  <c:v>68.355519324105543</c:v>
                </c:pt>
                <c:pt idx="95">
                  <c:v>68.13103195452716</c:v>
                </c:pt>
                <c:pt idx="96">
                  <c:v>67.901489706415759</c:v>
                </c:pt>
                <c:pt idx="97">
                  <c:v>67.668284962647135</c:v>
                </c:pt>
                <c:pt idx="98">
                  <c:v>67.432796843403054</c:v>
                </c:pt>
                <c:pt idx="99">
                  <c:v>67.195046571292167</c:v>
                </c:pt>
                <c:pt idx="100">
                  <c:v>66.955055433205942</c:v>
                </c:pt>
                <c:pt idx="101">
                  <c:v>66.712844779027677</c:v>
                </c:pt>
                <c:pt idx="102">
                  <c:v>66.468436020366084</c:v>
                </c:pt>
                <c:pt idx="103">
                  <c:v>66.22185062931365</c:v>
                </c:pt>
                <c:pt idx="104">
                  <c:v>65.973110137229611</c:v>
                </c:pt>
                <c:pt idx="105">
                  <c:v>65.722236133547497</c:v>
                </c:pt>
                <c:pt idx="106">
                  <c:v>65.469250264606785</c:v>
                </c:pt>
                <c:pt idx="107">
                  <c:v>65.214174232509393</c:v>
                </c:pt>
                <c:pt idx="108">
                  <c:v>64.957029793999666</c:v>
                </c:pt>
                <c:pt idx="109">
                  <c:v>64.699486409971982</c:v>
                </c:pt>
                <c:pt idx="110">
                  <c:v>64.443195179247653</c:v>
                </c:pt>
                <c:pt idx="111">
                  <c:v>64.188148052542985</c:v>
                </c:pt>
                <c:pt idx="112">
                  <c:v>63.934337045731503</c:v>
                </c:pt>
                <c:pt idx="113">
                  <c:v>63.681754239210278</c:v>
                </c:pt>
                <c:pt idx="114">
                  <c:v>63.430391777273499</c:v>
                </c:pt>
                <c:pt idx="115">
                  <c:v>63.180241867493564</c:v>
                </c:pt>
                <c:pt idx="116">
                  <c:v>62.931296780108482</c:v>
                </c:pt>
                <c:pt idx="117">
                  <c:v>62.683548847416816</c:v>
                </c:pt>
                <c:pt idx="118">
                  <c:v>62.436990463179058</c:v>
                </c:pt>
                <c:pt idx="119">
                  <c:v>62.191614082025893</c:v>
                </c:pt>
                <c:pt idx="120">
                  <c:v>61.947412218873232</c:v>
                </c:pt>
                <c:pt idx="121">
                  <c:v>61.704377448343458</c:v>
                </c:pt>
                <c:pt idx="122">
                  <c:v>61.462502404193678</c:v>
                </c:pt>
                <c:pt idx="123">
                  <c:v>61.22177977874977</c:v>
                </c:pt>
                <c:pt idx="124">
                  <c:v>60.982202322347284</c:v>
                </c:pt>
                <c:pt idx="125">
                  <c:v>60.743762842778274</c:v>
                </c:pt>
                <c:pt idx="126">
                  <c:v>60.506454204744358</c:v>
                </c:pt>
                <c:pt idx="127">
                  <c:v>60.270269329315873</c:v>
                </c:pt>
                <c:pt idx="128">
                  <c:v>60.035201193397079</c:v>
                </c:pt>
                <c:pt idx="129">
                  <c:v>59.801242829197108</c:v>
                </c:pt>
                <c:pt idx="130">
                  <c:v>59.56838732370715</c:v>
                </c:pt>
                <c:pt idx="131">
                  <c:v>59.33662781818289</c:v>
                </c:pt>
                <c:pt idx="132">
                  <c:v>59.105957507632951</c:v>
                </c:pt>
                <c:pt idx="133">
                  <c:v>58.876369640313143</c:v>
                </c:pt>
                <c:pt idx="134">
                  <c:v>58.647857517225923</c:v>
                </c:pt>
                <c:pt idx="135">
                  <c:v>58.420414491625451</c:v>
                </c:pt>
                <c:pt idx="136">
                  <c:v>58.194033968528245</c:v>
                </c:pt>
                <c:pt idx="137">
                  <c:v>57.968709404228903</c:v>
                </c:pt>
                <c:pt idx="138">
                  <c:v>57.744434305821393</c:v>
                </c:pt>
                <c:pt idx="139">
                  <c:v>57.521202230725414</c:v>
                </c:pt>
                <c:pt idx="140">
                  <c:v>57.299006786217852</c:v>
                </c:pt>
                <c:pt idx="141">
                  <c:v>57.077841628969558</c:v>
                </c:pt>
                <c:pt idx="142">
                  <c:v>56.857700464586905</c:v>
                </c:pt>
                <c:pt idx="143">
                  <c:v>56.638577047158392</c:v>
                </c:pt>
                <c:pt idx="144">
                  <c:v>56.42046517880636</c:v>
                </c:pt>
                <c:pt idx="145">
                  <c:v>56.203358709243126</c:v>
                </c:pt>
                <c:pt idx="146">
                  <c:v>55.987251535332341</c:v>
                </c:pt>
                <c:pt idx="147">
                  <c:v>55.772137600654823</c:v>
                </c:pt>
                <c:pt idx="148">
                  <c:v>55.55801089507905</c:v>
                </c:pt>
                <c:pt idx="149">
                  <c:v>55.344865454336443</c:v>
                </c:pt>
                <c:pt idx="150">
                  <c:v>55.132695359601087</c:v>
                </c:pt>
                <c:pt idx="151">
                  <c:v>54.921494737073814</c:v>
                </c:pt>
                <c:pt idx="152">
                  <c:v>54.711257757570998</c:v>
                </c:pt>
                <c:pt idx="153">
                  <c:v>54.501978636117556</c:v>
                </c:pt>
                <c:pt idx="154">
                  <c:v>54.293651631544343</c:v>
                </c:pt>
                <c:pt idx="155">
                  <c:v>54.086271046089941</c:v>
                </c:pt>
                <c:pt idx="156">
                  <c:v>53.879831225006264</c:v>
                </c:pt>
                <c:pt idx="157">
                  <c:v>53.674326556169035</c:v>
                </c:pt>
                <c:pt idx="158">
                  <c:v>53.46975146969163</c:v>
                </c:pt>
                <c:pt idx="159">
                  <c:v>53.266100437543578</c:v>
                </c:pt>
                <c:pt idx="160">
                  <c:v>53.063367973172831</c:v>
                </c:pt>
                <c:pt idx="161">
                  <c:v>52.861548631132116</c:v>
                </c:pt>
                <c:pt idx="162">
                  <c:v>52.660637006708988</c:v>
                </c:pt>
                <c:pt idx="163">
                  <c:v>52.460627735560145</c:v>
                </c:pt>
                <c:pt idx="164">
                  <c:v>52.261515493349265</c:v>
                </c:pt>
                <c:pt idx="165">
                  <c:v>52.063294995388773</c:v>
                </c:pt>
                <c:pt idx="166">
                  <c:v>51.865960996285395</c:v>
                </c:pt>
                <c:pt idx="167">
                  <c:v>51.669508289589324</c:v>
                </c:pt>
                <c:pt idx="168">
                  <c:v>51.473931707446937</c:v>
                </c:pt>
                <c:pt idx="169">
                  <c:v>51.279226120257491</c:v>
                </c:pt>
                <c:pt idx="170">
                  <c:v>51.085386436333032</c:v>
                </c:pt>
                <c:pt idx="171">
                  <c:v>50.892407601561985</c:v>
                </c:pt>
                <c:pt idx="172">
                  <c:v>50.700284599076156</c:v>
                </c:pt>
                <c:pt idx="173">
                  <c:v>50.509012448921425</c:v>
                </c:pt>
                <c:pt idx="174">
                  <c:v>50.318586207731329</c:v>
                </c:pt>
                <c:pt idx="175">
                  <c:v>50.129000968404732</c:v>
                </c:pt>
                <c:pt idx="176">
                  <c:v>49.940251859786002</c:v>
                </c:pt>
                <c:pt idx="177">
                  <c:v>49.752334046349276</c:v>
                </c:pt>
                <c:pt idx="178">
                  <c:v>49.565242727885376</c:v>
                </c:pt>
                <c:pt idx="179">
                  <c:v>49.378973139192091</c:v>
                </c:pt>
                <c:pt idx="180">
                  <c:v>49.193520549767939</c:v>
                </c:pt>
                <c:pt idx="181">
                  <c:v>49.008880263508544</c:v>
                </c:pt>
                <c:pt idx="182">
                  <c:v>48.825047618406593</c:v>
                </c:pt>
                <c:pt idx="183">
                  <c:v>48.642017986254494</c:v>
                </c:pt>
                <c:pt idx="184">
                  <c:v>48.45978677235027</c:v>
                </c:pt>
                <c:pt idx="185">
                  <c:v>48.278349415206357</c:v>
                </c:pt>
                <c:pt idx="186">
                  <c:v>48.097701386261434</c:v>
                </c:pt>
                <c:pt idx="187">
                  <c:v>47.917838189595066</c:v>
                </c:pt>
                <c:pt idx="188">
                  <c:v>47.738755361645289</c:v>
                </c:pt>
                <c:pt idx="189">
                  <c:v>47.560448470929167</c:v>
                </c:pt>
                <c:pt idx="190">
                  <c:v>47.382913117765838</c:v>
                </c:pt>
                <c:pt idx="191">
                  <c:v>47.206144934002808</c:v>
                </c:pt>
                <c:pt idx="192">
                  <c:v>47.030139582744489</c:v>
                </c:pt>
                <c:pt idx="193">
                  <c:v>46.854892758084127</c:v>
                </c:pt>
                <c:pt idx="194">
                  <c:v>46.68040018483758</c:v>
                </c:pt>
                <c:pt idx="195">
                  <c:v>46.506657618280471</c:v>
                </c:pt>
                <c:pt idx="196">
                  <c:v>46.333660843887792</c:v>
                </c:pt>
                <c:pt idx="197">
                  <c:v>46.161405677075692</c:v>
                </c:pt>
                <c:pt idx="198">
                  <c:v>45.98988796294654</c:v>
                </c:pt>
                <c:pt idx="199">
                  <c:v>45.819103576035964</c:v>
                </c:pt>
                <c:pt idx="200">
                  <c:v>45.649048420062627</c:v>
                </c:pt>
                <c:pt idx="201">
                  <c:v>43.971473984687179</c:v>
                </c:pt>
                <c:pt idx="202">
                  <c:v>42.364157530581139</c:v>
                </c:pt>
                <c:pt idx="203">
                  <c:v>40.823297912040445</c:v>
                </c:pt>
                <c:pt idx="204">
                  <c:v>39.345351571057826</c:v>
                </c:pt>
                <c:pt idx="205">
                  <c:v>37.92701181252351</c:v>
                </c:pt>
                <c:pt idx="206">
                  <c:v>36.565190007128635</c:v>
                </c:pt>
                <c:pt idx="207">
                  <c:v>35.256998519195633</c:v>
                </c:pt>
                <c:pt idx="208">
                  <c:v>33.999735180399512</c:v>
                </c:pt>
                <c:pt idx="209">
                  <c:v>32.790869151031217</c:v>
                </c:pt>
                <c:pt idx="210">
                  <c:v>31.628028028512905</c:v>
                </c:pt>
                <c:pt idx="211">
                  <c:v>30.508986078670155</c:v>
                </c:pt>
                <c:pt idx="212">
                  <c:v>29.431653479105954</c:v>
                </c:pt>
                <c:pt idx="213">
                  <c:v>28.394066476169755</c:v>
                </c:pt>
                <c:pt idx="214">
                  <c:v>27.394378367695939</c:v>
                </c:pt>
                <c:pt idx="215">
                  <c:v>26.430851233093449</c:v>
                </c:pt>
                <c:pt idx="216">
                  <c:v>25.501848340667966</c:v>
                </c:pt>
                <c:pt idx="217">
                  <c:v>24.605827169389649</c:v>
                </c:pt>
                <c:pt idx="218">
                  <c:v>23.741332988809628</c:v>
                </c:pt>
                <c:pt idx="219">
                  <c:v>22.906992946578256</c:v>
                </c:pt>
                <c:pt idx="220">
                  <c:v>22.101510618123445</c:v>
                </c:pt>
                <c:pt idx="221">
                  <c:v>21.323660977583913</c:v>
                </c:pt>
                <c:pt idx="222">
                  <c:v>20.572285753130519</c:v>
                </c:pt>
                <c:pt idx="223">
                  <c:v>19.846289133408785</c:v>
                </c:pt>
                <c:pt idx="224">
                  <c:v>19.144633795047643</c:v>
                </c:pt>
                <c:pt idx="225">
                  <c:v>18.46633722405068</c:v>
                </c:pt>
                <c:pt idx="226">
                  <c:v>17.81046830645505</c:v>
                </c:pt>
                <c:pt idx="227">
                  <c:v>17.176144165944681</c:v>
                </c:pt>
                <c:pt idx="228">
                  <c:v>16.562527228168914</c:v>
                </c:pt>
                <c:pt idx="229">
                  <c:v>15.968822493371931</c:v>
                </c:pt>
                <c:pt idx="230">
                  <c:v>15.39427500060552</c:v>
                </c:pt>
                <c:pt idx="231">
                  <c:v>14.838167468297966</c:v>
                </c:pt>
                <c:pt idx="232">
                  <c:v>14.299818097304726</c:v>
                </c:pt>
                <c:pt idx="233">
                  <c:v>13.778578523786267</c:v>
                </c:pt>
                <c:pt idx="234">
                  <c:v>13.273831910360235</c:v>
                </c:pt>
                <c:pt idx="235">
                  <c:v>12.784991164971519</c:v>
                </c:pt>
                <c:pt idx="236">
                  <c:v>12.311497277824863</c:v>
                </c:pt>
                <c:pt idx="237">
                  <c:v>11.852817767541765</c:v>
                </c:pt>
                <c:pt idx="238">
                  <c:v>11.408445228443556</c:v>
                </c:pt>
                <c:pt idx="239">
                  <c:v>10.977895971535123</c:v>
                </c:pt>
                <c:pt idx="240">
                  <c:v>10.560708752374081</c:v>
                </c:pt>
                <c:pt idx="241">
                  <c:v>10.156443579565806</c:v>
                </c:pt>
                <c:pt idx="242">
                  <c:v>9.7646805981302176</c:v>
                </c:pt>
                <c:pt idx="243">
                  <c:v>9.3850190424465989</c:v>
                </c:pt>
                <c:pt idx="244">
                  <c:v>9.0170762539028502</c:v>
                </c:pt>
                <c:pt idx="245">
                  <c:v>8.6604867587586565</c:v>
                </c:pt>
                <c:pt idx="246">
                  <c:v>8.3149014020821763</c:v>
                </c:pt>
                <c:pt idx="247">
                  <c:v>7.9799865339397744</c:v>
                </c:pt>
                <c:pt idx="248">
                  <c:v>7.6554232443111774</c:v>
                </c:pt>
                <c:pt idx="249">
                  <c:v>7.3409066434703423</c:v>
                </c:pt>
                <c:pt idx="250">
                  <c:v>7.036145184818027</c:v>
                </c:pt>
                <c:pt idx="251">
                  <c:v>6.7408600273772699</c:v>
                </c:pt>
                <c:pt idx="252">
                  <c:v>6.4547844353696826</c:v>
                </c:pt>
                <c:pt idx="253">
                  <c:v>6.1776632124802253</c:v>
                </c:pt>
                <c:pt idx="254">
                  <c:v>5.909252168592686</c:v>
                </c:pt>
                <c:pt idx="255">
                  <c:v>5.6493176169383439</c:v>
                </c:pt>
                <c:pt idx="256">
                  <c:v>5.3976358997481118</c:v>
                </c:pt>
                <c:pt idx="257">
                  <c:v>5.1539929406341853</c:v>
                </c:pt>
                <c:pt idx="258">
                  <c:v>4.9181838220525744</c:v>
                </c:pt>
                <c:pt idx="259">
                  <c:v>4.6900123863132448</c:v>
                </c:pt>
                <c:pt idx="260">
                  <c:v>4.469290858711112</c:v>
                </c:pt>
                <c:pt idx="261">
                  <c:v>4.2558394914492386</c:v>
                </c:pt>
                <c:pt idx="262">
                  <c:v>4.0494862271162591</c:v>
                </c:pt>
                <c:pt idx="263">
                  <c:v>3.8500663805637103</c:v>
                </c:pt>
                <c:pt idx="264">
                  <c:v>3.657422338106036</c:v>
                </c:pt>
                <c:pt idx="265">
                  <c:v>3.4714032730373638</c:v>
                </c:pt>
                <c:pt idx="266">
                  <c:v>3.2918648765247838</c:v>
                </c:pt>
                <c:pt idx="267">
                  <c:v>3.1186691029983393</c:v>
                </c:pt>
                <c:pt idx="268">
                  <c:v>2.9516839292137442</c:v>
                </c:pt>
                <c:pt idx="269">
                  <c:v>2.7907831262148357</c:v>
                </c:pt>
                <c:pt idx="270">
                  <c:v>2.6358460434697033</c:v>
                </c:pt>
                <c:pt idx="271">
                  <c:v>2.4867574044970002</c:v>
                </c:pt>
                <c:pt idx="272">
                  <c:v>2.343407113337665</c:v>
                </c:pt>
                <c:pt idx="273">
                  <c:v>2.2056900712618699</c:v>
                </c:pt>
                <c:pt idx="274">
                  <c:v>2.0735060031318402</c:v>
                </c:pt>
                <c:pt idx="275">
                  <c:v>1.9467592928677562</c:v>
                </c:pt>
                <c:pt idx="276">
                  <c:v>1.8253588274864696</c:v>
                </c:pt>
                <c:pt idx="277">
                  <c:v>1.7092178492006975</c:v>
                </c:pt>
                <c:pt idx="278">
                  <c:v>1.5982538150793875</c:v>
                </c:pt>
                <c:pt idx="279">
                  <c:v>1.4923882637774781</c:v>
                </c:pt>
                <c:pt idx="280">
                  <c:v>1.391546688844514</c:v>
                </c:pt>
                <c:pt idx="281">
                  <c:v>1.2956584181155133</c:v>
                </c:pt>
                <c:pt idx="282">
                  <c:v>1.2046564986727482</c:v>
                </c:pt>
                <c:pt idx="283">
                  <c:v>1.11847758684203</c:v>
                </c:pt>
                <c:pt idx="284">
                  <c:v>1.0370618426495359</c:v>
                </c:pt>
                <c:pt idx="285">
                  <c:v>0.9603528281125574</c:v>
                </c:pt>
                <c:pt idx="286">
                  <c:v>0.88829740866659013</c:v>
                </c:pt>
                <c:pt idx="287">
                  <c:v>0.82084565693825695</c:v>
                </c:pt>
                <c:pt idx="288">
                  <c:v>0.75795075795441225</c:v>
                </c:pt>
                <c:pt idx="289">
                  <c:v>0.69956891472820992</c:v>
                </c:pt>
                <c:pt idx="290">
                  <c:v>0.64565925297893212</c:v>
                </c:pt>
                <c:pt idx="291">
                  <c:v>0.59618372352169069</c:v>
                </c:pt>
                <c:pt idx="292">
                  <c:v>0.55110700060673845</c:v>
                </c:pt>
                <c:pt idx="293">
                  <c:v>0.51039637420327277</c:v>
                </c:pt>
                <c:pt idx="294">
                  <c:v>0.47402163392697444</c:v>
                </c:pt>
                <c:pt idx="295">
                  <c:v>0.4419549420371538</c:v>
                </c:pt>
                <c:pt idx="296">
                  <c:v>0.41417069273265522</c:v>
                </c:pt>
                <c:pt idx="297">
                  <c:v>0.39064535493463171</c:v>
                </c:pt>
                <c:pt idx="298">
                  <c:v>0.37135729596108252</c:v>
                </c:pt>
                <c:pt idx="299">
                  <c:v>0.35628658408449254</c:v>
                </c:pt>
                <c:pt idx="300">
                  <c:v>0.34541476901249446</c:v>
                </c:pt>
                <c:pt idx="301">
                  <c:v>0.33872464086937737</c:v>
                </c:pt>
                <c:pt idx="302">
                  <c:v>0.33619997019458342</c:v>
                </c:pt>
                <c:pt idx="303">
                  <c:v>0.33782523357664312</c:v>
                </c:pt>
                <c:pt idx="304">
                  <c:v>0.34358533144338715</c:v>
                </c:pt>
                <c:pt idx="305">
                  <c:v>0.35346530582773661</c:v>
                </c:pt>
                <c:pt idx="306">
                  <c:v>0.36745006631253152</c:v>
                </c:pt>
                <c:pt idx="307">
                  <c:v>0.38552413173050476</c:v>
                </c:pt>
                <c:pt idx="308">
                  <c:v>0.40767139371274796</c:v>
                </c:pt>
                <c:pt idx="309">
                  <c:v>0.43387490618714653</c:v>
                </c:pt>
                <c:pt idx="310">
                  <c:v>0.46411670283425999</c:v>
                </c:pt>
                <c:pt idx="311">
                  <c:v>0.49837764265203838</c:v>
                </c:pt>
                <c:pt idx="312">
                  <c:v>0.53663728236362929</c:v>
                </c:pt>
                <c:pt idx="313">
                  <c:v>0.57887377348098346</c:v>
                </c:pt>
                <c:pt idx="314">
                  <c:v>0.62506378136230567</c:v>
                </c:pt>
                <c:pt idx="315">
                  <c:v>0.67518242347162971</c:v>
                </c:pt>
                <c:pt idx="316">
                  <c:v>0.72920322415115923</c:v>
                </c:pt>
                <c:pt idx="317">
                  <c:v>0.78709808345352505</c:v>
                </c:pt>
                <c:pt idx="318">
                  <c:v>0.84883725787822706</c:v>
                </c:pt>
                <c:pt idx="319">
                  <c:v>0.91438935116552289</c:v>
                </c:pt>
                <c:pt idx="320">
                  <c:v>0.98372131359304171</c:v>
                </c:pt>
                <c:pt idx="321">
                  <c:v>1.0567984484810602</c:v>
                </c:pt>
                <c:pt idx="322">
                  <c:v>1.1335844248364992</c:v>
                </c:pt>
                <c:pt idx="323">
                  <c:v>1.2140412952536384</c:v>
                </c:pt>
                <c:pt idx="324">
                  <c:v>1.2981295183443282</c:v>
                </c:pt>
                <c:pt idx="325">
                  <c:v>1.3858079850965102</c:v>
                </c:pt>
                <c:pt idx="326">
                  <c:v>1.4770340486615532</c:v>
                </c:pt>
                <c:pt idx="327">
                  <c:v>1.5717635571525734</c:v>
                </c:pt>
                <c:pt idx="328">
                  <c:v>1.6699508891012618</c:v>
                </c:pt>
                <c:pt idx="329">
                  <c:v>1.7715489912729379</c:v>
                </c:pt>
                <c:pt idx="330">
                  <c:v>1.8765094185812687</c:v>
                </c:pt>
                <c:pt idx="331">
                  <c:v>1.9847823758773901</c:v>
                </c:pt>
                <c:pt idx="332">
                  <c:v>2.0963167614149376</c:v>
                </c:pt>
                <c:pt idx="333">
                  <c:v>2.2110602118138458</c:v>
                </c:pt>
                <c:pt idx="334">
                  <c:v>2.3289591483631673</c:v>
                </c:pt>
                <c:pt idx="335">
                  <c:v>2.4499588245170889</c:v>
                </c:pt>
                <c:pt idx="336">
                  <c:v>2.5740033744497972</c:v>
                </c:pt>
                <c:pt idx="337">
                  <c:v>2.7010358625442064</c:v>
                </c:pt>
                <c:pt idx="338">
                  <c:v>2.8309983336973366</c:v>
                </c:pt>
                <c:pt idx="339">
                  <c:v>2.9638318643316337</c:v>
                </c:pt>
                <c:pt idx="340">
                  <c:v>3.0994766140070511</c:v>
                </c:pt>
                <c:pt idx="341">
                  <c:v>3.2378718775334496</c:v>
                </c:pt>
                <c:pt idx="342">
                  <c:v>3.3789561374870352</c:v>
                </c:pt>
                <c:pt idx="343">
                  <c:v>3.5226671170381825</c:v>
                </c:pt>
                <c:pt idx="344">
                  <c:v>3.6689418330013743</c:v>
                </c:pt>
                <c:pt idx="345">
                  <c:v>3.8177166490210008</c:v>
                </c:pt>
                <c:pt idx="346">
                  <c:v>3.9689273288096167</c:v>
                </c:pt>
                <c:pt idx="347">
                  <c:v>4.1225090893579832</c:v>
                </c:pt>
                <c:pt idx="348">
                  <c:v>4.2783966540387528</c:v>
                </c:pt>
                <c:pt idx="349">
                  <c:v>4.4365243055282999</c:v>
                </c:pt>
                <c:pt idx="350">
                  <c:v>4.5968259384735592</c:v>
                </c:pt>
                <c:pt idx="351">
                  <c:v>4.7592351118332719</c:v>
                </c:pt>
                <c:pt idx="352">
                  <c:v>4.9236851008254945</c:v>
                </c:pt>
                <c:pt idx="353">
                  <c:v>5.0901089484156117</c:v>
                </c:pt>
                <c:pt idx="354">
                  <c:v>5.2584395162816433</c:v>
                </c:pt>
                <c:pt idx="355">
                  <c:v>5.4286095351960642</c:v>
                </c:pt>
                <c:pt idx="356">
                  <c:v>5.6005516547658747</c:v>
                </c:pt>
                <c:pt idx="357">
                  <c:v>5.7741984924751772</c:v>
                </c:pt>
                <c:pt idx="358">
                  <c:v>5.949482681977031</c:v>
                </c:pt>
                <c:pt idx="359">
                  <c:v>6.1263369205839977</c:v>
                </c:pt>
                <c:pt idx="360">
                  <c:v>6.3046940159092566</c:v>
                </c:pt>
                <c:pt idx="361">
                  <c:v>6.4844869316128522</c:v>
                </c:pt>
                <c:pt idx="362">
                  <c:v>6.6656488322101781</c:v>
                </c:pt>
                <c:pt idx="363">
                  <c:v>6.8481131269025024</c:v>
                </c:pt>
                <c:pt idx="364">
                  <c:v>7.0318135123918033</c:v>
                </c:pt>
                <c:pt idx="365">
                  <c:v>7.2166840146449589</c:v>
                </c:pt>
                <c:pt idx="366">
                  <c:v>7.4026590295748491</c:v>
                </c:pt>
                <c:pt idx="367">
                  <c:v>7.5896733626085355</c:v>
                </c:pt>
                <c:pt idx="368">
                  <c:v>7.7776622671152884</c:v>
                </c:pt>
                <c:pt idx="369">
                  <c:v>7.9665614816697357</c:v>
                </c:pt>
                <c:pt idx="370">
                  <c:v>8.1563072661280849</c:v>
                </c:pt>
                <c:pt idx="371">
                  <c:v>8.3468364364976324</c:v>
                </c:pt>
                <c:pt idx="372">
                  <c:v>8.5380863985825197</c:v>
                </c:pt>
                <c:pt idx="373">
                  <c:v>8.7299951803908957</c:v>
                </c:pt>
                <c:pt idx="374">
                  <c:v>8.9225014632912227</c:v>
                </c:pt>
                <c:pt idx="375">
                  <c:v>9.1155446119076302</c:v>
                </c:pt>
                <c:pt idx="376">
                  <c:v>9.3090647027466868</c:v>
                </c:pt>
                <c:pt idx="377">
                  <c:v>9.5030025515500149</c:v>
                </c:pt>
                <c:pt idx="378">
                  <c:v>9.6972997393695763</c:v>
                </c:pt>
                <c:pt idx="379">
                  <c:v>9.8918986373643527</c:v>
                </c:pt>
                <c:pt idx="380">
                  <c:v>10.086742430319337</c:v>
                </c:pt>
                <c:pt idx="381">
                  <c:v>10.281775138889722</c:v>
                </c:pt>
                <c:pt idx="382">
                  <c:v>10.476941640575093</c:v>
                </c:pt>
                <c:pt idx="383">
                  <c:v>10.672187689430199</c:v>
                </c:pt>
                <c:pt idx="384">
                  <c:v>10.867459934520861</c:v>
                </c:pt>
                <c:pt idx="385">
                  <c:v>11.062705937135032</c:v>
                </c:pt>
                <c:pt idx="386">
                  <c:v>11.257874186760853</c:v>
                </c:pt>
                <c:pt idx="387">
                  <c:v>11.452914115845029</c:v>
                </c:pt>
                <c:pt idx="388">
                  <c:v>11.647776113346284</c:v>
                </c:pt>
                <c:pt idx="389">
                  <c:v>11.842411537100149</c:v>
                </c:pt>
                <c:pt idx="390">
                  <c:v>12.036772725012622</c:v>
                </c:pt>
                <c:pt idx="391">
                  <c:v>12.230813005101396</c:v>
                </c:pt>
                <c:pt idx="392">
                  <c:v>12.424486704404769</c:v>
                </c:pt>
                <c:pt idx="393">
                  <c:v>12.617749156779055</c:v>
                </c:pt>
                <c:pt idx="394">
                  <c:v>12.810556709606724</c:v>
                </c:pt>
                <c:pt idx="395">
                  <c:v>13.002866729438226</c:v>
                </c:pt>
                <c:pt idx="396">
                  <c:v>13.194637606591263</c:v>
                </c:pt>
                <c:pt idx="397">
                  <c:v>13.385828758732256</c:v>
                </c:pt>
                <c:pt idx="398">
                  <c:v>13.576400633465255</c:v>
                </c:pt>
                <c:pt idx="399">
                  <c:v>13.766314709954406</c:v>
                </c:pt>
                <c:pt idx="400">
                  <c:v>13.95553349960643</c:v>
                </c:pt>
                <c:pt idx="401">
                  <c:v>14.144020545840247</c:v>
                </c:pt>
                <c:pt idx="402">
                  <c:v>14.331740422971153</c:v>
                </c:pt>
                <c:pt idx="403">
                  <c:v>14.518658734237581</c:v>
                </c:pt>
                <c:pt idx="404">
                  <c:v>14.704742108998445</c:v>
                </c:pt>
                <c:pt idx="405">
                  <c:v>14.889958199129577</c:v>
                </c:pt>
                <c:pt idx="406">
                  <c:v>15.074275674647764</c:v>
                </c:pt>
                <c:pt idx="407">
                  <c:v>15.257664218591314</c:v>
                </c:pt>
                <c:pt idx="408">
                  <c:v>15.440094521185609</c:v>
                </c:pt>
                <c:pt idx="409">
                  <c:v>15.621538273322761</c:v>
                </c:pt>
                <c:pt idx="410">
                  <c:v>15.801968159383955</c:v>
                </c:pt>
                <c:pt idx="411">
                  <c:v>15.981357849433211</c:v>
                </c:pt>
                <c:pt idx="412">
                  <c:v>16.15968199081113</c:v>
                </c:pt>
                <c:pt idx="413">
                  <c:v>16.336916199156967</c:v>
                </c:pt>
                <c:pt idx="414">
                  <c:v>16.51303704888722</c:v>
                </c:pt>
                <c:pt idx="415">
                  <c:v>16.688022063158581</c:v>
                </c:pt>
                <c:pt idx="416">
                  <c:v>16.861849703342955</c:v>
                </c:pt>
                <c:pt idx="417">
                  <c:v>17.034499358041597</c:v>
                </c:pt>
                <c:pt idx="418">
                  <c:v>17.205951331665602</c:v>
                </c:pt>
                <c:pt idx="419">
                  <c:v>17.376186832608852</c:v>
                </c:pt>
                <c:pt idx="420">
                  <c:v>17.545187961039915</c:v>
                </c:pt>
                <c:pt idx="421">
                  <c:v>17.712937696338194</c:v>
                </c:pt>
                <c:pt idx="422">
                  <c:v>17.879419884199677</c:v>
                </c:pt>
                <c:pt idx="423">
                  <c:v>18.044619223436854</c:v>
                </c:pt>
                <c:pt idx="424">
                  <c:v>18.208521252497032</c:v>
                </c:pt>
                <c:pt idx="425">
                  <c:v>18.371112335722479</c:v>
                </c:pt>
                <c:pt idx="426">
                  <c:v>18.532379649375716</c:v>
                </c:pt>
                <c:pt idx="427">
                  <c:v>18.692311167452136</c:v>
                </c:pt>
                <c:pt idx="428">
                  <c:v>18.850895647302099</c:v>
                </c:pt>
                <c:pt idx="429">
                  <c:v>19.008122615083668</c:v>
                </c:pt>
                <c:pt idx="430">
                  <c:v>19.163982351066785</c:v>
                </c:pt>
                <c:pt idx="431">
                  <c:v>19.318465874808858</c:v>
                </c:pt>
                <c:pt idx="432">
                  <c:v>19.471564930221454</c:v>
                </c:pt>
                <c:pt idx="433">
                  <c:v>19.623271970546728</c:v>
                </c:pt>
                <c:pt idx="434">
                  <c:v>19.773580143262013</c:v>
                </c:pt>
                <c:pt idx="435">
                  <c:v>19.922483274930109</c:v>
                </c:pt>
                <c:pt idx="436">
                  <c:v>20.069975856012203</c:v>
                </c:pt>
                <c:pt idx="437">
                  <c:v>20.216053025659981</c:v>
                </c:pt>
                <c:pt idx="438">
                  <c:v>20.360710556502465</c:v>
                </c:pt>
                <c:pt idx="439">
                  <c:v>20.503944839442795</c:v>
                </c:pt>
                <c:pt idx="440">
                  <c:v>20.64575286847943</c:v>
                </c:pt>
                <c:pt idx="441">
                  <c:v>20.786132225565769</c:v>
                </c:pt>
                <c:pt idx="442">
                  <c:v>20.925081065521297</c:v>
                </c:pt>
                <c:pt idx="443">
                  <c:v>21.062598101007115</c:v>
                </c:pt>
                <c:pt idx="444">
                  <c:v>21.198682587577792</c:v>
                </c:pt>
                <c:pt idx="445">
                  <c:v>21.333334308821311</c:v>
                </c:pt>
                <c:pt idx="446">
                  <c:v>21.466553561597614</c:v>
                </c:pt>
                <c:pt idx="447">
                  <c:v>21.598341141386612</c:v>
                </c:pt>
                <c:pt idx="448">
                  <c:v>21.728698327755176</c:v>
                </c:pt>
                <c:pt idx="449">
                  <c:v>21.857626869952373</c:v>
                </c:pt>
                <c:pt idx="450">
                  <c:v>21.985128972641874</c:v>
                </c:pt>
                <c:pt idx="451">
                  <c:v>22.111207281779475</c:v>
                </c:pt>
                <c:pt idx="452">
                  <c:v>22.235864870643841</c:v>
                </c:pt>
                <c:pt idx="453">
                  <c:v>22.359105226027204</c:v>
                </c:pt>
                <c:pt idx="454">
                  <c:v>22.480932234593016</c:v>
                </c:pt>
                <c:pt idx="455">
                  <c:v>22.601350169406835</c:v>
                </c:pt>
                <c:pt idx="456">
                  <c:v>22.720363676646031</c:v>
                </c:pt>
                <c:pt idx="457">
                  <c:v>22.837977762493811</c:v>
                </c:pt>
                <c:pt idx="458">
                  <c:v>22.954197780222312</c:v>
                </c:pt>
                <c:pt idx="459">
                  <c:v>23.069029417469515</c:v>
                </c:pt>
                <c:pt idx="460">
                  <c:v>23.182478683713633</c:v>
                </c:pt>
                <c:pt idx="461">
                  <c:v>23.294551897949049</c:v>
                </c:pt>
                <c:pt idx="462">
                  <c:v>23.405255676566789</c:v>
                </c:pt>
                <c:pt idx="463">
                  <c:v>23.514596921442717</c:v>
                </c:pt>
                <c:pt idx="464">
                  <c:v>23.622582808235773</c:v>
                </c:pt>
                <c:pt idx="465">
                  <c:v>23.729220774898597</c:v>
                </c:pt>
                <c:pt idx="466">
                  <c:v>23.834518510402514</c:v>
                </c:pt>
                <c:pt idx="467">
                  <c:v>23.938483943678222</c:v>
                </c:pt>
                <c:pt idx="468">
                  <c:v>24.041125232773723</c:v>
                </c:pt>
                <c:pt idx="469">
                  <c:v>24.142450754230282</c:v>
                </c:pt>
                <c:pt idx="470">
                  <c:v>24.24246909267718</c:v>
                </c:pt>
                <c:pt idx="471">
                  <c:v>24.341189030645722</c:v>
                </c:pt>
                <c:pt idx="472">
                  <c:v>24.438619538602662</c:v>
                </c:pt>
                <c:pt idx="473">
                  <c:v>24.534769765202974</c:v>
                </c:pt>
                <c:pt idx="474">
                  <c:v>24.629649027761658</c:v>
                </c:pt>
                <c:pt idx="475">
                  <c:v>24.723266802944096</c:v>
                </c:pt>
                <c:pt idx="476">
                  <c:v>24.815632717674241</c:v>
                </c:pt>
                <c:pt idx="477">
                  <c:v>24.9067565402597</c:v>
                </c:pt>
                <c:pt idx="478">
                  <c:v>24.99664817173257</c:v>
                </c:pt>
                <c:pt idx="479">
                  <c:v>25.085317637404852</c:v>
                </c:pt>
                <c:pt idx="480">
                  <c:v>25.172775078636807</c:v>
                </c:pt>
                <c:pt idx="481">
                  <c:v>25.259030744816851</c:v>
                </c:pt>
                <c:pt idx="482">
                  <c:v>25.344094985551109</c:v>
                </c:pt>
                <c:pt idx="483">
                  <c:v>25.427978243060782</c:v>
                </c:pt>
                <c:pt idx="484">
                  <c:v>25.51069104478518</c:v>
                </c:pt>
                <c:pt idx="485">
                  <c:v>25.592243996188525</c:v>
                </c:pt>
                <c:pt idx="486">
                  <c:v>25.672647773768052</c:v>
                </c:pt>
                <c:pt idx="487">
                  <c:v>25.751913118261108</c:v>
                </c:pt>
                <c:pt idx="488">
                  <c:v>25.830050828048826</c:v>
                </c:pt>
                <c:pt idx="489">
                  <c:v>25.907071752753836</c:v>
                </c:pt>
                <c:pt idx="490">
                  <c:v>25.98298678702935</c:v>
                </c:pt>
                <c:pt idx="491">
                  <c:v>26.057806864536904</c:v>
                </c:pt>
                <c:pt idx="492">
                  <c:v>26.131542952110109</c:v>
                </c:pt>
                <c:pt idx="493">
                  <c:v>26.204206044101408</c:v>
                </c:pt>
                <c:pt idx="494">
                  <c:v>26.275807156909146</c:v>
                </c:pt>
                <c:pt idx="495">
                  <c:v>26.346357323681957</c:v>
                </c:pt>
                <c:pt idx="496">
                  <c:v>26.415867589197358</c:v>
                </c:pt>
                <c:pt idx="497">
                  <c:v>26.484349004911774</c:v>
                </c:pt>
                <c:pt idx="498">
                  <c:v>26.551812624178908</c:v>
                </c:pt>
                <c:pt idx="499">
                  <c:v>26.618269497633179</c:v>
                </c:pt>
                <c:pt idx="500">
                  <c:v>26.683730668735482</c:v>
                </c:pt>
                <c:pt idx="501">
                  <c:v>26.748207169477876</c:v>
                </c:pt>
                <c:pt idx="502">
                  <c:v>26.811710016244295</c:v>
                </c:pt>
                <c:pt idx="503">
                  <c:v>26.87425020582404</c:v>
                </c:pt>
                <c:pt idx="504">
                  <c:v>26.935838711574977</c:v>
                </c:pt>
                <c:pt idx="505">
                  <c:v>26.996486479733257</c:v>
                </c:pt>
                <c:pt idx="506">
                  <c:v>27.056204425866621</c:v>
                </c:pt>
                <c:pt idx="507">
                  <c:v>27.115003431467905</c:v>
                </c:pt>
                <c:pt idx="508">
                  <c:v>27.172894340685865</c:v>
                </c:pt>
                <c:pt idx="509">
                  <c:v>27.229887957190069</c:v>
                </c:pt>
                <c:pt idx="510">
                  <c:v>27.285995041166974</c:v>
                </c:pt>
                <c:pt idx="511">
                  <c:v>27.341226306443907</c:v>
                </c:pt>
                <c:pt idx="512">
                  <c:v>27.395592417738051</c:v>
                </c:pt>
                <c:pt idx="513">
                  <c:v>27.449103988027446</c:v>
                </c:pt>
                <c:pt idx="514">
                  <c:v>27.449156600933371</c:v>
                </c:pt>
                <c:pt idx="515">
                  <c:v>27.449209213009667</c:v>
                </c:pt>
                <c:pt idx="516">
                  <c:v>27.449261824256318</c:v>
                </c:pt>
                <c:pt idx="517">
                  <c:v>27.449314434673354</c:v>
                </c:pt>
                <c:pt idx="518">
                  <c:v>27.449367044260754</c:v>
                </c:pt>
                <c:pt idx="519">
                  <c:v>27.449419653018555</c:v>
                </c:pt>
                <c:pt idx="520">
                  <c:v>27.449472260946763</c:v>
                </c:pt>
                <c:pt idx="521">
                  <c:v>27.449524868045398</c:v>
                </c:pt>
                <c:pt idx="522">
                  <c:v>27.449577474314438</c:v>
                </c:pt>
                <c:pt idx="523">
                  <c:v>27.44963007975392</c:v>
                </c:pt>
                <c:pt idx="524">
                  <c:v>27.449682684363864</c:v>
                </c:pt>
                <c:pt idx="525">
                  <c:v>27.44973528814425</c:v>
                </c:pt>
                <c:pt idx="526">
                  <c:v>27.449787891095102</c:v>
                </c:pt>
                <c:pt idx="527">
                  <c:v>27.449840493216442</c:v>
                </c:pt>
                <c:pt idx="528">
                  <c:v>27.449893094508255</c:v>
                </c:pt>
                <c:pt idx="529">
                  <c:v>27.44994569497058</c:v>
                </c:pt>
                <c:pt idx="530">
                  <c:v>27.449998294603393</c:v>
                </c:pt>
                <c:pt idx="531">
                  <c:v>27.450050893406729</c:v>
                </c:pt>
                <c:pt idx="532">
                  <c:v>27.45010349138062</c:v>
                </c:pt>
                <c:pt idx="533">
                  <c:v>27.450156088525013</c:v>
                </c:pt>
                <c:pt idx="534">
                  <c:v>27.450208684839975</c:v>
                </c:pt>
                <c:pt idx="535">
                  <c:v>27.450261280325485</c:v>
                </c:pt>
                <c:pt idx="536">
                  <c:v>27.450313874981582</c:v>
                </c:pt>
                <c:pt idx="537">
                  <c:v>27.450366468808244</c:v>
                </c:pt>
                <c:pt idx="538">
                  <c:v>27.450419061805494</c:v>
                </c:pt>
                <c:pt idx="539">
                  <c:v>27.450471653973356</c:v>
                </c:pt>
                <c:pt idx="540">
                  <c:v>27.450524245311819</c:v>
                </c:pt>
                <c:pt idx="541">
                  <c:v>27.450576835820911</c:v>
                </c:pt>
                <c:pt idx="542">
                  <c:v>27.450629425500626</c:v>
                </c:pt>
                <c:pt idx="543">
                  <c:v>27.450682014350992</c:v>
                </c:pt>
                <c:pt idx="544">
                  <c:v>27.450734602371998</c:v>
                </c:pt>
                <c:pt idx="545">
                  <c:v>27.450787189563677</c:v>
                </c:pt>
                <c:pt idx="546">
                  <c:v>27.450839775926017</c:v>
                </c:pt>
                <c:pt idx="547">
                  <c:v>27.450892361459044</c:v>
                </c:pt>
                <c:pt idx="548">
                  <c:v>27.45094494616276</c:v>
                </c:pt>
                <c:pt idx="549">
                  <c:v>27.450997530037181</c:v>
                </c:pt>
                <c:pt idx="550">
                  <c:v>27.451050113082324</c:v>
                </c:pt>
                <c:pt idx="551">
                  <c:v>27.451102695298186</c:v>
                </c:pt>
                <c:pt idx="552">
                  <c:v>27.451155276684794</c:v>
                </c:pt>
                <c:pt idx="553">
                  <c:v>27.451207857242107</c:v>
                </c:pt>
                <c:pt idx="554">
                  <c:v>27.451260436970209</c:v>
                </c:pt>
                <c:pt idx="555">
                  <c:v>27.451313015869069</c:v>
                </c:pt>
                <c:pt idx="556">
                  <c:v>27.451365593938711</c:v>
                </c:pt>
                <c:pt idx="557">
                  <c:v>27.451418171179128</c:v>
                </c:pt>
                <c:pt idx="558">
                  <c:v>27.451470747590331</c:v>
                </c:pt>
                <c:pt idx="559">
                  <c:v>27.451523323172339</c:v>
                </c:pt>
                <c:pt idx="560">
                  <c:v>27.451575897925171</c:v>
                </c:pt>
                <c:pt idx="561">
                  <c:v>27.451628471848842</c:v>
                </c:pt>
                <c:pt idx="562">
                  <c:v>27.451681044943346</c:v>
                </c:pt>
                <c:pt idx="563">
                  <c:v>27.451733617208689</c:v>
                </c:pt>
                <c:pt idx="564">
                  <c:v>27.451786188644899</c:v>
                </c:pt>
                <c:pt idx="565">
                  <c:v>27.451838759251952</c:v>
                </c:pt>
                <c:pt idx="566">
                  <c:v>27.451891329029909</c:v>
                </c:pt>
                <c:pt idx="567">
                  <c:v>27.45194389797874</c:v>
                </c:pt>
                <c:pt idx="568">
                  <c:v>27.451996466098471</c:v>
                </c:pt>
                <c:pt idx="569">
                  <c:v>27.452049033389113</c:v>
                </c:pt>
                <c:pt idx="570">
                  <c:v>27.452101599850678</c:v>
                </c:pt>
                <c:pt idx="571">
                  <c:v>27.452154165483172</c:v>
                </c:pt>
                <c:pt idx="572">
                  <c:v>27.452206730286591</c:v>
                </c:pt>
                <c:pt idx="573">
                  <c:v>27.452259294260962</c:v>
                </c:pt>
                <c:pt idx="574">
                  <c:v>27.452311857406322</c:v>
                </c:pt>
                <c:pt idx="575">
                  <c:v>27.45236441972262</c:v>
                </c:pt>
                <c:pt idx="576">
                  <c:v>27.452416981209925</c:v>
                </c:pt>
                <c:pt idx="577">
                  <c:v>27.452469541868201</c:v>
                </c:pt>
                <c:pt idx="578">
                  <c:v>27.452522101697479</c:v>
                </c:pt>
                <c:pt idx="579">
                  <c:v>27.452574660697767</c:v>
                </c:pt>
                <c:pt idx="580">
                  <c:v>27.452627218869075</c:v>
                </c:pt>
                <c:pt idx="581">
                  <c:v>27.452679776211429</c:v>
                </c:pt>
                <c:pt idx="582">
                  <c:v>27.452732332724818</c:v>
                </c:pt>
                <c:pt idx="583">
                  <c:v>27.452784888409251</c:v>
                </c:pt>
                <c:pt idx="584">
                  <c:v>27.452837443264766</c:v>
                </c:pt>
                <c:pt idx="585">
                  <c:v>27.452889997291347</c:v>
                </c:pt>
                <c:pt idx="586">
                  <c:v>27.452942550489013</c:v>
                </c:pt>
                <c:pt idx="587">
                  <c:v>27.452995102857752</c:v>
                </c:pt>
                <c:pt idx="588">
                  <c:v>27.453047654397615</c:v>
                </c:pt>
                <c:pt idx="589">
                  <c:v>27.453100205108576</c:v>
                </c:pt>
                <c:pt idx="590">
                  <c:v>27.453152754990679</c:v>
                </c:pt>
                <c:pt idx="591">
                  <c:v>27.453205304043919</c:v>
                </c:pt>
                <c:pt idx="592">
                  <c:v>27.453257852268294</c:v>
                </c:pt>
                <c:pt idx="593">
                  <c:v>27.453310399663835</c:v>
                </c:pt>
                <c:pt idx="594">
                  <c:v>27.453362946230531</c:v>
                </c:pt>
                <c:pt idx="595">
                  <c:v>27.453415491968389</c:v>
                </c:pt>
                <c:pt idx="596">
                  <c:v>27.453468036877453</c:v>
                </c:pt>
                <c:pt idx="597">
                  <c:v>27.453520580957697</c:v>
                </c:pt>
                <c:pt idx="598">
                  <c:v>27.453573124209175</c:v>
                </c:pt>
                <c:pt idx="599">
                  <c:v>27.453625666631854</c:v>
                </c:pt>
                <c:pt idx="600">
                  <c:v>27.45367820822575</c:v>
                </c:pt>
                <c:pt idx="601">
                  <c:v>27.4537307489909</c:v>
                </c:pt>
                <c:pt idx="602">
                  <c:v>27.453783288927291</c:v>
                </c:pt>
                <c:pt idx="603">
                  <c:v>27.453835828034933</c:v>
                </c:pt>
                <c:pt idx="604">
                  <c:v>27.453888366313855</c:v>
                </c:pt>
                <c:pt idx="605">
                  <c:v>27.453940903764057</c:v>
                </c:pt>
                <c:pt idx="606">
                  <c:v>27.453993440385535</c:v>
                </c:pt>
                <c:pt idx="607">
                  <c:v>27.454045976178321</c:v>
                </c:pt>
                <c:pt idx="608">
                  <c:v>27.454098511142419</c:v>
                </c:pt>
                <c:pt idx="609">
                  <c:v>27.45415104527784</c:v>
                </c:pt>
                <c:pt idx="610">
                  <c:v>27.45420357858459</c:v>
                </c:pt>
                <c:pt idx="611">
                  <c:v>27.454256111062669</c:v>
                </c:pt>
                <c:pt idx="612">
                  <c:v>27.454308642712103</c:v>
                </c:pt>
                <c:pt idx="613">
                  <c:v>27.454361173532881</c:v>
                </c:pt>
                <c:pt idx="614">
                  <c:v>27.454413703525063</c:v>
                </c:pt>
                <c:pt idx="615">
                  <c:v>27.454466232688603</c:v>
                </c:pt>
                <c:pt idx="616">
                  <c:v>27.454518761023543</c:v>
                </c:pt>
                <c:pt idx="617">
                  <c:v>27.454571288529884</c:v>
                </c:pt>
                <c:pt idx="618">
                  <c:v>27.45462381520764</c:v>
                </c:pt>
                <c:pt idx="619">
                  <c:v>27.45467634105681</c:v>
                </c:pt>
                <c:pt idx="620">
                  <c:v>27.454728866077424</c:v>
                </c:pt>
                <c:pt idx="621">
                  <c:v>27.454781390269464</c:v>
                </c:pt>
                <c:pt idx="622">
                  <c:v>27.454833913632971</c:v>
                </c:pt>
                <c:pt idx="623">
                  <c:v>27.454886436167932</c:v>
                </c:pt>
                <c:pt idx="624">
                  <c:v>27.454938957874379</c:v>
                </c:pt>
                <c:pt idx="625">
                  <c:v>27.454991478752302</c:v>
                </c:pt>
                <c:pt idx="626">
                  <c:v>27.455043998801735</c:v>
                </c:pt>
                <c:pt idx="627">
                  <c:v>27.45509651802265</c:v>
                </c:pt>
                <c:pt idx="628">
                  <c:v>27.45514903641509</c:v>
                </c:pt>
                <c:pt idx="629">
                  <c:v>27.455201553979059</c:v>
                </c:pt>
                <c:pt idx="630">
                  <c:v>27.45525407071456</c:v>
                </c:pt>
                <c:pt idx="631">
                  <c:v>27.455306586621603</c:v>
                </c:pt>
                <c:pt idx="632">
                  <c:v>27.455359101700218</c:v>
                </c:pt>
                <c:pt idx="633">
                  <c:v>27.455411615950378</c:v>
                </c:pt>
                <c:pt idx="634">
                  <c:v>27.455464129372118</c:v>
                </c:pt>
                <c:pt idx="635">
                  <c:v>27.455516641965463</c:v>
                </c:pt>
                <c:pt idx="636">
                  <c:v>27.455569153730398</c:v>
                </c:pt>
                <c:pt idx="637">
                  <c:v>27.455621664666943</c:v>
                </c:pt>
                <c:pt idx="638">
                  <c:v>27.455674174775087</c:v>
                </c:pt>
                <c:pt idx="639">
                  <c:v>27.45572668405487</c:v>
                </c:pt>
                <c:pt idx="640">
                  <c:v>27.455779192506284</c:v>
                </c:pt>
                <c:pt idx="641">
                  <c:v>27.455831700129355</c:v>
                </c:pt>
                <c:pt idx="642">
                  <c:v>27.455884206924075</c:v>
                </c:pt>
                <c:pt idx="643">
                  <c:v>27.455936712890477</c:v>
                </c:pt>
                <c:pt idx="644">
                  <c:v>27.455989218028559</c:v>
                </c:pt>
                <c:pt idx="645">
                  <c:v>27.456041722338306</c:v>
                </c:pt>
                <c:pt idx="646">
                  <c:v>27.456094225819783</c:v>
                </c:pt>
                <c:pt idx="647">
                  <c:v>27.456146728472959</c:v>
                </c:pt>
                <c:pt idx="648">
                  <c:v>27.456199230297859</c:v>
                </c:pt>
                <c:pt idx="649">
                  <c:v>27.456251731294486</c:v>
                </c:pt>
                <c:pt idx="650">
                  <c:v>27.456304231462855</c:v>
                </c:pt>
                <c:pt idx="651">
                  <c:v>27.45635673080297</c:v>
                </c:pt>
                <c:pt idx="652">
                  <c:v>27.456409229314843</c:v>
                </c:pt>
                <c:pt idx="653">
                  <c:v>27.456461726998494</c:v>
                </c:pt>
                <c:pt idx="654">
                  <c:v>27.456514223853933</c:v>
                </c:pt>
                <c:pt idx="655">
                  <c:v>27.456566719881174</c:v>
                </c:pt>
                <c:pt idx="656">
                  <c:v>27.456619215080206</c:v>
                </c:pt>
                <c:pt idx="657">
                  <c:v>27.456671709451033</c:v>
                </c:pt>
                <c:pt idx="658">
                  <c:v>27.456724202993705</c:v>
                </c:pt>
                <c:pt idx="659">
                  <c:v>27.456776695708193</c:v>
                </c:pt>
                <c:pt idx="660">
                  <c:v>27.45682918759455</c:v>
                </c:pt>
                <c:pt idx="661">
                  <c:v>27.456881678652742</c:v>
                </c:pt>
                <c:pt idx="662">
                  <c:v>27.456934168882807</c:v>
                </c:pt>
                <c:pt idx="663">
                  <c:v>27.456986658284738</c:v>
                </c:pt>
                <c:pt idx="664">
                  <c:v>27.457039146858548</c:v>
                </c:pt>
                <c:pt idx="665">
                  <c:v>27.457091634604264</c:v>
                </c:pt>
                <c:pt idx="666">
                  <c:v>27.457144121521882</c:v>
                </c:pt>
                <c:pt idx="667">
                  <c:v>27.457196607611436</c:v>
                </c:pt>
                <c:pt idx="668">
                  <c:v>27.457249092872889</c:v>
                </c:pt>
                <c:pt idx="669">
                  <c:v>27.457301577306282</c:v>
                </c:pt>
                <c:pt idx="670">
                  <c:v>27.457354060911641</c:v>
                </c:pt>
                <c:pt idx="671">
                  <c:v>27.457406543688936</c:v>
                </c:pt>
                <c:pt idx="672">
                  <c:v>27.457459025638205</c:v>
                </c:pt>
                <c:pt idx="673">
                  <c:v>27.457511506759445</c:v>
                </c:pt>
                <c:pt idx="674">
                  <c:v>27.457563987052673</c:v>
                </c:pt>
                <c:pt idx="675">
                  <c:v>27.457616466517909</c:v>
                </c:pt>
                <c:pt idx="676">
                  <c:v>27.457668945155159</c:v>
                </c:pt>
                <c:pt idx="677">
                  <c:v>27.457721422964408</c:v>
                </c:pt>
                <c:pt idx="678">
                  <c:v>27.457773899945689</c:v>
                </c:pt>
                <c:pt idx="679">
                  <c:v>27.45782637609901</c:v>
                </c:pt>
                <c:pt idx="680">
                  <c:v>27.457878851424397</c:v>
                </c:pt>
                <c:pt idx="681">
                  <c:v>27.457931325921823</c:v>
                </c:pt>
                <c:pt idx="682">
                  <c:v>27.457983799591322</c:v>
                </c:pt>
                <c:pt idx="683">
                  <c:v>27.458036272432913</c:v>
                </c:pt>
                <c:pt idx="684">
                  <c:v>27.458088744446584</c:v>
                </c:pt>
                <c:pt idx="685">
                  <c:v>27.458141215632363</c:v>
                </c:pt>
                <c:pt idx="686">
                  <c:v>27.458193685990246</c:v>
                </c:pt>
                <c:pt idx="687">
                  <c:v>27.458246155520257</c:v>
                </c:pt>
                <c:pt idx="688">
                  <c:v>27.45829862422239</c:v>
                </c:pt>
                <c:pt idx="689">
                  <c:v>27.458351092096663</c:v>
                </c:pt>
                <c:pt idx="690">
                  <c:v>27.4584035591431</c:v>
                </c:pt>
                <c:pt idx="691">
                  <c:v>27.458456025361684</c:v>
                </c:pt>
                <c:pt idx="692">
                  <c:v>27.458508490752457</c:v>
                </c:pt>
                <c:pt idx="693">
                  <c:v>27.458560955315399</c:v>
                </c:pt>
                <c:pt idx="694">
                  <c:v>27.458613419050543</c:v>
                </c:pt>
                <c:pt idx="695">
                  <c:v>27.458665881957891</c:v>
                </c:pt>
                <c:pt idx="696">
                  <c:v>27.458718344037443</c:v>
                </c:pt>
                <c:pt idx="697">
                  <c:v>27.45877080528922</c:v>
                </c:pt>
                <c:pt idx="698">
                  <c:v>27.458823265713249</c:v>
                </c:pt>
                <c:pt idx="699">
                  <c:v>27.458875725309504</c:v>
                </c:pt>
                <c:pt idx="700">
                  <c:v>27.458928184078012</c:v>
                </c:pt>
                <c:pt idx="701">
                  <c:v>27.458980642018794</c:v>
                </c:pt>
                <c:pt idx="702">
                  <c:v>27.459033099131855</c:v>
                </c:pt>
                <c:pt idx="703">
                  <c:v>27.459085555417182</c:v>
                </c:pt>
                <c:pt idx="704">
                  <c:v>27.459138010874831</c:v>
                </c:pt>
                <c:pt idx="705">
                  <c:v>27.459190465504758</c:v>
                </c:pt>
                <c:pt idx="706">
                  <c:v>27.459242919307027</c:v>
                </c:pt>
                <c:pt idx="707">
                  <c:v>27.459295372281613</c:v>
                </c:pt>
                <c:pt idx="708">
                  <c:v>27.459347824428534</c:v>
                </c:pt>
                <c:pt idx="709">
                  <c:v>27.459400275747804</c:v>
                </c:pt>
                <c:pt idx="710">
                  <c:v>27.459452726239434</c:v>
                </c:pt>
                <c:pt idx="711">
                  <c:v>27.459505175903416</c:v>
                </c:pt>
                <c:pt idx="712">
                  <c:v>27.459557624739791</c:v>
                </c:pt>
                <c:pt idx="713">
                  <c:v>27.459610072748539</c:v>
                </c:pt>
                <c:pt idx="714">
                  <c:v>27.459662519929704</c:v>
                </c:pt>
                <c:pt idx="715">
                  <c:v>27.459714966283268</c:v>
                </c:pt>
                <c:pt idx="716">
                  <c:v>27.459767411809256</c:v>
                </c:pt>
                <c:pt idx="717">
                  <c:v>27.459819856507679</c:v>
                </c:pt>
                <c:pt idx="718">
                  <c:v>27.459872300378532</c:v>
                </c:pt>
                <c:pt idx="719">
                  <c:v>27.459924743421837</c:v>
                </c:pt>
                <c:pt idx="720">
                  <c:v>27.459977185637584</c:v>
                </c:pt>
                <c:pt idx="721">
                  <c:v>27.460029627025836</c:v>
                </c:pt>
                <c:pt idx="722">
                  <c:v>27.460082067586541</c:v>
                </c:pt>
                <c:pt idx="723">
                  <c:v>27.460134507319751</c:v>
                </c:pt>
                <c:pt idx="724">
                  <c:v>27.460186946225456</c:v>
                </c:pt>
                <c:pt idx="725">
                  <c:v>27.460239384303669</c:v>
                </c:pt>
                <c:pt idx="726">
                  <c:v>27.460291821554414</c:v>
                </c:pt>
                <c:pt idx="727">
                  <c:v>27.460344257977685</c:v>
                </c:pt>
                <c:pt idx="728">
                  <c:v>27.460396693573497</c:v>
                </c:pt>
                <c:pt idx="729">
                  <c:v>27.460449128341875</c:v>
                </c:pt>
                <c:pt idx="730">
                  <c:v>27.46050156228279</c:v>
                </c:pt>
                <c:pt idx="731">
                  <c:v>27.460553995396285</c:v>
                </c:pt>
                <c:pt idx="732">
                  <c:v>27.460606427682368</c:v>
                </c:pt>
                <c:pt idx="733">
                  <c:v>27.460658859141049</c:v>
                </c:pt>
                <c:pt idx="734">
                  <c:v>27.460711289772334</c:v>
                </c:pt>
                <c:pt idx="735">
                  <c:v>27.460763719576228</c:v>
                </c:pt>
                <c:pt idx="736">
                  <c:v>27.460816148552745</c:v>
                </c:pt>
                <c:pt idx="737">
                  <c:v>27.460868576701895</c:v>
                </c:pt>
                <c:pt idx="738">
                  <c:v>27.4609210040237</c:v>
                </c:pt>
                <c:pt idx="739">
                  <c:v>27.460973430518145</c:v>
                </c:pt>
                <c:pt idx="740">
                  <c:v>27.461025856185277</c:v>
                </c:pt>
                <c:pt idx="741">
                  <c:v>27.461078281025078</c:v>
                </c:pt>
                <c:pt idx="742">
                  <c:v>27.461130705037554</c:v>
                </c:pt>
                <c:pt idx="743">
                  <c:v>27.461183128222736</c:v>
                </c:pt>
                <c:pt idx="744">
                  <c:v>27.461235550580636</c:v>
                </c:pt>
                <c:pt idx="745">
                  <c:v>27.461287972111219</c:v>
                </c:pt>
                <c:pt idx="746">
                  <c:v>27.461340392814549</c:v>
                </c:pt>
                <c:pt idx="747">
                  <c:v>27.461392812690622</c:v>
                </c:pt>
                <c:pt idx="748">
                  <c:v>27.461445231739436</c:v>
                </c:pt>
                <c:pt idx="749">
                  <c:v>27.461497649960997</c:v>
                </c:pt>
                <c:pt idx="750">
                  <c:v>27.461550067355336</c:v>
                </c:pt>
                <c:pt idx="751">
                  <c:v>27.461602483922448</c:v>
                </c:pt>
                <c:pt idx="752">
                  <c:v>27.461654899662353</c:v>
                </c:pt>
                <c:pt idx="753">
                  <c:v>27.461707314575065</c:v>
                </c:pt>
                <c:pt idx="754">
                  <c:v>27.461759728660571</c:v>
                </c:pt>
                <c:pt idx="755">
                  <c:v>27.461812141918909</c:v>
                </c:pt>
                <c:pt idx="756">
                  <c:v>27.461864554350068</c:v>
                </c:pt>
                <c:pt idx="757">
                  <c:v>27.461916965954071</c:v>
                </c:pt>
                <c:pt idx="758">
                  <c:v>27.461969376730927</c:v>
                </c:pt>
                <c:pt idx="759">
                  <c:v>27.462021786680637</c:v>
                </c:pt>
                <c:pt idx="760">
                  <c:v>27.462074195803229</c:v>
                </c:pt>
                <c:pt idx="761">
                  <c:v>27.462126604098682</c:v>
                </c:pt>
                <c:pt idx="762">
                  <c:v>27.462179011567049</c:v>
                </c:pt>
                <c:pt idx="763">
                  <c:v>27.462231418208301</c:v>
                </c:pt>
                <c:pt idx="764">
                  <c:v>27.462283824022471</c:v>
                </c:pt>
                <c:pt idx="765">
                  <c:v>27.462336229009562</c:v>
                </c:pt>
                <c:pt idx="766">
                  <c:v>27.462388633169585</c:v>
                </c:pt>
                <c:pt idx="767">
                  <c:v>27.462441036502554</c:v>
                </c:pt>
                <c:pt idx="768">
                  <c:v>27.462493439008469</c:v>
                </c:pt>
                <c:pt idx="769">
                  <c:v>27.462545840687362</c:v>
                </c:pt>
                <c:pt idx="770">
                  <c:v>27.462598241539219</c:v>
                </c:pt>
                <c:pt idx="771">
                  <c:v>27.462650641564046</c:v>
                </c:pt>
                <c:pt idx="772">
                  <c:v>27.462703040761898</c:v>
                </c:pt>
                <c:pt idx="773">
                  <c:v>27.462755439132721</c:v>
                </c:pt>
                <c:pt idx="774">
                  <c:v>27.462807836676575</c:v>
                </c:pt>
                <c:pt idx="775">
                  <c:v>27.462860233393453</c:v>
                </c:pt>
                <c:pt idx="776">
                  <c:v>27.46291262928337</c:v>
                </c:pt>
                <c:pt idx="777">
                  <c:v>27.462965024346325</c:v>
                </c:pt>
                <c:pt idx="778">
                  <c:v>27.463017418582339</c:v>
                </c:pt>
                <c:pt idx="779">
                  <c:v>27.463069811991431</c:v>
                </c:pt>
                <c:pt idx="780">
                  <c:v>27.463122204573573</c:v>
                </c:pt>
                <c:pt idx="781">
                  <c:v>27.463174596328816</c:v>
                </c:pt>
                <c:pt idx="782">
                  <c:v>27.463226987257158</c:v>
                </c:pt>
                <c:pt idx="783">
                  <c:v>27.463279377358589</c:v>
                </c:pt>
                <c:pt idx="784">
                  <c:v>27.463331766633154</c:v>
                </c:pt>
                <c:pt idx="785">
                  <c:v>27.463384155080846</c:v>
                </c:pt>
                <c:pt idx="786">
                  <c:v>27.463436542701672</c:v>
                </c:pt>
                <c:pt idx="787">
                  <c:v>27.463488929495661</c:v>
                </c:pt>
                <c:pt idx="788">
                  <c:v>27.463541315462802</c:v>
                </c:pt>
                <c:pt idx="789">
                  <c:v>27.463593700603095</c:v>
                </c:pt>
                <c:pt idx="790">
                  <c:v>27.463646084916576</c:v>
                </c:pt>
                <c:pt idx="791">
                  <c:v>27.463698468403248</c:v>
                </c:pt>
                <c:pt idx="792">
                  <c:v>27.463750851063129</c:v>
                </c:pt>
                <c:pt idx="793">
                  <c:v>27.463803232896208</c:v>
                </c:pt>
                <c:pt idx="794">
                  <c:v>27.46385561390251</c:v>
                </c:pt>
                <c:pt idx="795">
                  <c:v>27.463907994082039</c:v>
                </c:pt>
                <c:pt idx="796">
                  <c:v>27.463960373434812</c:v>
                </c:pt>
                <c:pt idx="797">
                  <c:v>27.46401275196083</c:v>
                </c:pt>
                <c:pt idx="798">
                  <c:v>27.464065129660117</c:v>
                </c:pt>
                <c:pt idx="799">
                  <c:v>27.464117506532673</c:v>
                </c:pt>
                <c:pt idx="800">
                  <c:v>27.464169882578496</c:v>
                </c:pt>
                <c:pt idx="801">
                  <c:v>27.464222257797616</c:v>
                </c:pt>
                <c:pt idx="802">
                  <c:v>27.464274632190055</c:v>
                </c:pt>
                <c:pt idx="803">
                  <c:v>27.464327005755788</c:v>
                </c:pt>
                <c:pt idx="804">
                  <c:v>27.464379378494854</c:v>
                </c:pt>
                <c:pt idx="805">
                  <c:v>27.464431750407243</c:v>
                </c:pt>
                <c:pt idx="806">
                  <c:v>27.46448412149298</c:v>
                </c:pt>
                <c:pt idx="807">
                  <c:v>27.464536491752071</c:v>
                </c:pt>
                <c:pt idx="808">
                  <c:v>27.464588861184531</c:v>
                </c:pt>
                <c:pt idx="809">
                  <c:v>27.464641229790359</c:v>
                </c:pt>
                <c:pt idx="810">
                  <c:v>27.464693597569568</c:v>
                </c:pt>
                <c:pt idx="811">
                  <c:v>27.464745964522173</c:v>
                </c:pt>
                <c:pt idx="812">
                  <c:v>27.464798330648183</c:v>
                </c:pt>
                <c:pt idx="813">
                  <c:v>27.464850695947611</c:v>
                </c:pt>
                <c:pt idx="814">
                  <c:v>27.464903060420465</c:v>
                </c:pt>
                <c:pt idx="815">
                  <c:v>27.464955424066762</c:v>
                </c:pt>
                <c:pt idx="816">
                  <c:v>27.465007786886481</c:v>
                </c:pt>
                <c:pt idx="817">
                  <c:v>27.465060148879672</c:v>
                </c:pt>
                <c:pt idx="818">
                  <c:v>27.465112510046321</c:v>
                </c:pt>
                <c:pt idx="819">
                  <c:v>27.46516487038647</c:v>
                </c:pt>
                <c:pt idx="820">
                  <c:v>27.46521722990007</c:v>
                </c:pt>
                <c:pt idx="821">
                  <c:v>27.465269588587187</c:v>
                </c:pt>
                <c:pt idx="822">
                  <c:v>27.465321946447816</c:v>
                </c:pt>
                <c:pt idx="823">
                  <c:v>27.465374303481948</c:v>
                </c:pt>
                <c:pt idx="824">
                  <c:v>27.465426659689626</c:v>
                </c:pt>
                <c:pt idx="825">
                  <c:v>27.46547901507083</c:v>
                </c:pt>
                <c:pt idx="826">
                  <c:v>27.465531369625587</c:v>
                </c:pt>
                <c:pt idx="827">
                  <c:v>27.465583723353902</c:v>
                </c:pt>
                <c:pt idx="828">
                  <c:v>27.465636076255773</c:v>
                </c:pt>
                <c:pt idx="829">
                  <c:v>27.465688428331241</c:v>
                </c:pt>
                <c:pt idx="830">
                  <c:v>27.465740779580287</c:v>
                </c:pt>
                <c:pt idx="831">
                  <c:v>27.465793130002943</c:v>
                </c:pt>
                <c:pt idx="832">
                  <c:v>27.465845479599192</c:v>
                </c:pt>
                <c:pt idx="833">
                  <c:v>27.465897828369066</c:v>
                </c:pt>
                <c:pt idx="834">
                  <c:v>27.465950176312575</c:v>
                </c:pt>
                <c:pt idx="835">
                  <c:v>27.466002523429736</c:v>
                </c:pt>
                <c:pt idx="836">
                  <c:v>27.46605486972053</c:v>
                </c:pt>
                <c:pt idx="837">
                  <c:v>27.466107215184998</c:v>
                </c:pt>
                <c:pt idx="838">
                  <c:v>27.466159559823126</c:v>
                </c:pt>
                <c:pt idx="839">
                  <c:v>27.466211903634949</c:v>
                </c:pt>
                <c:pt idx="840">
                  <c:v>27.466264246620462</c:v>
                </c:pt>
                <c:pt idx="841">
                  <c:v>27.466316588779669</c:v>
                </c:pt>
                <c:pt idx="842">
                  <c:v>27.466368930112576</c:v>
                </c:pt>
                <c:pt idx="843">
                  <c:v>27.466421270619236</c:v>
                </c:pt>
                <c:pt idx="844">
                  <c:v>27.466473610299605</c:v>
                </c:pt>
                <c:pt idx="845">
                  <c:v>27.466525949153727</c:v>
                </c:pt>
                <c:pt idx="846">
                  <c:v>27.466578287181601</c:v>
                </c:pt>
                <c:pt idx="847">
                  <c:v>27.466630624383242</c:v>
                </c:pt>
                <c:pt idx="848">
                  <c:v>27.466682960758661</c:v>
                </c:pt>
                <c:pt idx="849">
                  <c:v>27.46673529630786</c:v>
                </c:pt>
                <c:pt idx="850">
                  <c:v>27.466787631030858</c:v>
                </c:pt>
                <c:pt idx="851">
                  <c:v>27.46683996492764</c:v>
                </c:pt>
                <c:pt idx="852">
                  <c:v>27.466892297998253</c:v>
                </c:pt>
                <c:pt idx="853">
                  <c:v>27.466944630242704</c:v>
                </c:pt>
                <c:pt idx="854">
                  <c:v>27.466996961660982</c:v>
                </c:pt>
                <c:pt idx="855">
                  <c:v>27.467049292253094</c:v>
                </c:pt>
                <c:pt idx="856">
                  <c:v>27.467101622019083</c:v>
                </c:pt>
                <c:pt idx="857">
                  <c:v>27.467153950958913</c:v>
                </c:pt>
                <c:pt idx="858">
                  <c:v>27.467206279072627</c:v>
                </c:pt>
                <c:pt idx="859">
                  <c:v>27.467258606360243</c:v>
                </c:pt>
                <c:pt idx="860">
                  <c:v>27.467310932821746</c:v>
                </c:pt>
                <c:pt idx="861">
                  <c:v>27.467363258457162</c:v>
                </c:pt>
                <c:pt idx="862">
                  <c:v>27.467415583266494</c:v>
                </c:pt>
                <c:pt idx="863">
                  <c:v>27.467467907249741</c:v>
                </c:pt>
                <c:pt idx="864">
                  <c:v>27.467520230406937</c:v>
                </c:pt>
                <c:pt idx="865">
                  <c:v>27.467572552738076</c:v>
                </c:pt>
                <c:pt idx="866">
                  <c:v>27.467624874243189</c:v>
                </c:pt>
                <c:pt idx="867">
                  <c:v>27.46767719492226</c:v>
                </c:pt>
                <c:pt idx="868">
                  <c:v>27.467729514775314</c:v>
                </c:pt>
                <c:pt idx="869">
                  <c:v>27.467781833802338</c:v>
                </c:pt>
                <c:pt idx="870">
                  <c:v>27.467834152003384</c:v>
                </c:pt>
                <c:pt idx="871">
                  <c:v>27.467886469378435</c:v>
                </c:pt>
                <c:pt idx="872">
                  <c:v>27.467938785927512</c:v>
                </c:pt>
                <c:pt idx="873">
                  <c:v>27.467991101650608</c:v>
                </c:pt>
                <c:pt idx="874">
                  <c:v>27.468043416547751</c:v>
                </c:pt>
                <c:pt idx="875">
                  <c:v>27.468095730618948</c:v>
                </c:pt>
                <c:pt idx="876">
                  <c:v>27.468148043864197</c:v>
                </c:pt>
                <c:pt idx="877">
                  <c:v>27.468200356283525</c:v>
                </c:pt>
                <c:pt idx="878">
                  <c:v>27.468252667876936</c:v>
                </c:pt>
                <c:pt idx="879">
                  <c:v>27.46830497864444</c:v>
                </c:pt>
                <c:pt idx="880">
                  <c:v>27.468357288586034</c:v>
                </c:pt>
                <c:pt idx="881">
                  <c:v>27.468409597701751</c:v>
                </c:pt>
                <c:pt idx="882">
                  <c:v>27.468461905991596</c:v>
                </c:pt>
                <c:pt idx="883">
                  <c:v>27.46851421345557</c:v>
                </c:pt>
                <c:pt idx="884">
                  <c:v>27.468566520093692</c:v>
                </c:pt>
                <c:pt idx="885">
                  <c:v>27.46861882590596</c:v>
                </c:pt>
                <c:pt idx="886">
                  <c:v>27.468671130892382</c:v>
                </c:pt>
                <c:pt idx="887">
                  <c:v>27.468723435052986</c:v>
                </c:pt>
                <c:pt idx="888">
                  <c:v>27.468775738387784</c:v>
                </c:pt>
                <c:pt idx="889">
                  <c:v>27.468828040896771</c:v>
                </c:pt>
                <c:pt idx="890">
                  <c:v>27.468880342579975</c:v>
                </c:pt>
                <c:pt idx="891">
                  <c:v>27.46893264343737</c:v>
                </c:pt>
                <c:pt idx="892">
                  <c:v>27.468984943469014</c:v>
                </c:pt>
                <c:pt idx="893">
                  <c:v>27.469037242674879</c:v>
                </c:pt>
                <c:pt idx="894">
                  <c:v>27.469089541054991</c:v>
                </c:pt>
                <c:pt idx="895">
                  <c:v>27.469141838609357</c:v>
                </c:pt>
                <c:pt idx="896">
                  <c:v>27.469194135338004</c:v>
                </c:pt>
                <c:pt idx="897">
                  <c:v>27.469246431240904</c:v>
                </c:pt>
                <c:pt idx="898">
                  <c:v>27.469298726318119</c:v>
                </c:pt>
                <c:pt idx="899">
                  <c:v>27.469351020569611</c:v>
                </c:pt>
                <c:pt idx="900">
                  <c:v>27.469403313995421</c:v>
                </c:pt>
                <c:pt idx="901">
                  <c:v>27.469455606595542</c:v>
                </c:pt>
                <c:pt idx="902">
                  <c:v>27.469507898369987</c:v>
                </c:pt>
                <c:pt idx="903">
                  <c:v>27.469560189318784</c:v>
                </c:pt>
                <c:pt idx="904">
                  <c:v>27.469612479441921</c:v>
                </c:pt>
                <c:pt idx="905">
                  <c:v>27.46966476873942</c:v>
                </c:pt>
                <c:pt idx="906">
                  <c:v>27.469717057211284</c:v>
                </c:pt>
                <c:pt idx="907">
                  <c:v>27.469769344857536</c:v>
                </c:pt>
                <c:pt idx="908">
                  <c:v>27.469821631678183</c:v>
                </c:pt>
                <c:pt idx="909">
                  <c:v>27.469873917673223</c:v>
                </c:pt>
                <c:pt idx="910">
                  <c:v>27.469926202842665</c:v>
                </c:pt>
                <c:pt idx="911">
                  <c:v>27.469978487186538</c:v>
                </c:pt>
                <c:pt idx="912">
                  <c:v>27.470030770704852</c:v>
                </c:pt>
                <c:pt idx="913">
                  <c:v>27.470083053397573</c:v>
                </c:pt>
                <c:pt idx="914">
                  <c:v>27.470135335264779</c:v>
                </c:pt>
                <c:pt idx="915">
                  <c:v>27.470187616306426</c:v>
                </c:pt>
                <c:pt idx="916">
                  <c:v>27.47023989652256</c:v>
                </c:pt>
                <c:pt idx="917">
                  <c:v>27.470292175913169</c:v>
                </c:pt>
                <c:pt idx="918">
                  <c:v>27.470344454478266</c:v>
                </c:pt>
                <c:pt idx="919">
                  <c:v>27.470396732217857</c:v>
                </c:pt>
                <c:pt idx="920">
                  <c:v>27.470449009131983</c:v>
                </c:pt>
                <c:pt idx="921">
                  <c:v>27.470501285220617</c:v>
                </c:pt>
                <c:pt idx="922">
                  <c:v>27.470553560483793</c:v>
                </c:pt>
                <c:pt idx="923">
                  <c:v>27.470605834921521</c:v>
                </c:pt>
                <c:pt idx="924">
                  <c:v>27.470658108533787</c:v>
                </c:pt>
                <c:pt idx="925">
                  <c:v>27.470710381320607</c:v>
                </c:pt>
                <c:pt idx="926">
                  <c:v>27.47076265328203</c:v>
                </c:pt>
                <c:pt idx="927">
                  <c:v>27.470814924418018</c:v>
                </c:pt>
                <c:pt idx="928">
                  <c:v>27.470867194728605</c:v>
                </c:pt>
                <c:pt idx="929">
                  <c:v>27.470919464213807</c:v>
                </c:pt>
                <c:pt idx="930">
                  <c:v>27.470971732873618</c:v>
                </c:pt>
                <c:pt idx="931">
                  <c:v>27.471024000708052</c:v>
                </c:pt>
                <c:pt idx="932">
                  <c:v>27.471076267717123</c:v>
                </c:pt>
                <c:pt idx="933">
                  <c:v>27.471128533900835</c:v>
                </c:pt>
                <c:pt idx="934">
                  <c:v>27.471180799259209</c:v>
                </c:pt>
                <c:pt idx="935">
                  <c:v>27.471233063792258</c:v>
                </c:pt>
                <c:pt idx="936">
                  <c:v>27.471285327499963</c:v>
                </c:pt>
                <c:pt idx="937">
                  <c:v>27.47133759038238</c:v>
                </c:pt>
                <c:pt idx="938">
                  <c:v>27.471389852439469</c:v>
                </c:pt>
                <c:pt idx="939">
                  <c:v>27.471442113671305</c:v>
                </c:pt>
                <c:pt idx="940">
                  <c:v>27.471494374077817</c:v>
                </c:pt>
                <c:pt idx="941">
                  <c:v>27.471546633659067</c:v>
                </c:pt>
                <c:pt idx="942">
                  <c:v>27.47159889241507</c:v>
                </c:pt>
                <c:pt idx="943">
                  <c:v>27.471651150345817</c:v>
                </c:pt>
                <c:pt idx="944">
                  <c:v>27.471703407451322</c:v>
                </c:pt>
                <c:pt idx="945">
                  <c:v>27.471755663731589</c:v>
                </c:pt>
                <c:pt idx="946">
                  <c:v>27.471807919186645</c:v>
                </c:pt>
                <c:pt idx="947">
                  <c:v>27.471860173816484</c:v>
                </c:pt>
                <c:pt idx="948">
                  <c:v>27.471912427621131</c:v>
                </c:pt>
                <c:pt idx="949">
                  <c:v>27.471964680600582</c:v>
                </c:pt>
                <c:pt idx="950">
                  <c:v>27.472016932754869</c:v>
                </c:pt>
                <c:pt idx="951">
                  <c:v>27.47206918408396</c:v>
                </c:pt>
                <c:pt idx="952">
                  <c:v>27.472121434587905</c:v>
                </c:pt>
                <c:pt idx="953">
                  <c:v>27.472173684266703</c:v>
                </c:pt>
                <c:pt idx="954">
                  <c:v>27.472225933120367</c:v>
                </c:pt>
                <c:pt idx="955">
                  <c:v>27.472278181148898</c:v>
                </c:pt>
                <c:pt idx="956">
                  <c:v>27.472330428352318</c:v>
                </c:pt>
                <c:pt idx="957">
                  <c:v>27.472382674730614</c:v>
                </c:pt>
                <c:pt idx="958">
                  <c:v>27.472434920283821</c:v>
                </c:pt>
                <c:pt idx="959">
                  <c:v>27.472487165011934</c:v>
                </c:pt>
                <c:pt idx="960">
                  <c:v>27.472539408914987</c:v>
                </c:pt>
                <c:pt idx="961">
                  <c:v>27.472591651992975</c:v>
                </c:pt>
                <c:pt idx="962">
                  <c:v>27.472643894245881</c:v>
                </c:pt>
                <c:pt idx="963">
                  <c:v>27.472696135673761</c:v>
                </c:pt>
                <c:pt idx="964">
                  <c:v>27.472748376276606</c:v>
                </c:pt>
                <c:pt idx="965">
                  <c:v>27.472800616054403</c:v>
                </c:pt>
                <c:pt idx="966">
                  <c:v>27.472852855007215</c:v>
                </c:pt>
                <c:pt idx="967">
                  <c:v>27.472905093135005</c:v>
                </c:pt>
                <c:pt idx="968">
                  <c:v>27.472957330437801</c:v>
                </c:pt>
                <c:pt idx="969">
                  <c:v>27.473009566915614</c:v>
                </c:pt>
                <c:pt idx="970">
                  <c:v>27.473061802568445</c:v>
                </c:pt>
                <c:pt idx="971">
                  <c:v>27.473114037396329</c:v>
                </c:pt>
                <c:pt idx="972">
                  <c:v>27.473166271399251</c:v>
                </c:pt>
                <c:pt idx="973">
                  <c:v>27.473218504577225</c:v>
                </c:pt>
                <c:pt idx="974">
                  <c:v>27.473270736930282</c:v>
                </c:pt>
                <c:pt idx="975">
                  <c:v>27.47332296845839</c:v>
                </c:pt>
                <c:pt idx="976">
                  <c:v>27.473375199161602</c:v>
                </c:pt>
                <c:pt idx="977">
                  <c:v>27.473427429039916</c:v>
                </c:pt>
                <c:pt idx="978">
                  <c:v>27.473479658093328</c:v>
                </c:pt>
                <c:pt idx="979">
                  <c:v>27.473531886321855</c:v>
                </c:pt>
                <c:pt idx="980">
                  <c:v>27.473584113725519</c:v>
                </c:pt>
                <c:pt idx="981">
                  <c:v>27.473636340304314</c:v>
                </c:pt>
                <c:pt idx="982">
                  <c:v>27.473688566058268</c:v>
                </c:pt>
                <c:pt idx="983">
                  <c:v>27.473740790987382</c:v>
                </c:pt>
                <c:pt idx="984">
                  <c:v>27.473793015091651</c:v>
                </c:pt>
                <c:pt idx="985">
                  <c:v>27.473845238371094</c:v>
                </c:pt>
                <c:pt idx="986">
                  <c:v>27.473897460825739</c:v>
                </c:pt>
                <c:pt idx="987">
                  <c:v>27.473949682455586</c:v>
                </c:pt>
                <c:pt idx="988">
                  <c:v>27.474001903260632</c:v>
                </c:pt>
                <c:pt idx="989">
                  <c:v>27.474054123240915</c:v>
                </c:pt>
                <c:pt idx="990">
                  <c:v>27.474106342396425</c:v>
                </c:pt>
                <c:pt idx="991">
                  <c:v>27.474158560727165</c:v>
                </c:pt>
                <c:pt idx="992">
                  <c:v>27.474210778233164</c:v>
                </c:pt>
                <c:pt idx="993">
                  <c:v>27.474262994914433</c:v>
                </c:pt>
                <c:pt idx="994">
                  <c:v>27.474315210770961</c:v>
                </c:pt>
                <c:pt idx="995">
                  <c:v>27.474367425802779</c:v>
                </c:pt>
                <c:pt idx="996">
                  <c:v>27.474419640009895</c:v>
                </c:pt>
                <c:pt idx="997">
                  <c:v>27.474471853392313</c:v>
                </c:pt>
                <c:pt idx="998">
                  <c:v>27.474524065950028</c:v>
                </c:pt>
                <c:pt idx="999">
                  <c:v>27.474576277683074</c:v>
                </c:pt>
                <c:pt idx="1000">
                  <c:v>27.474628488591449</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Calculs!$I$4:$I$1004</c:f>
              <c:numCache>
                <c:formatCode>0.00</c:formatCode>
                <c:ptCount val="1001"/>
                <c:pt idx="0">
                  <c:v>154.12124549103112</c:v>
                </c:pt>
                <c:pt idx="1">
                  <c:v>154.04544156153659</c:v>
                </c:pt>
                <c:pt idx="2">
                  <c:v>154.38506052374194</c:v>
                </c:pt>
                <c:pt idx="3">
                  <c:v>154.8985323918377</c:v>
                </c:pt>
                <c:pt idx="4">
                  <c:v>155.34453998751275</c:v>
                </c:pt>
                <c:pt idx="5">
                  <c:v>155.75500492069327</c:v>
                </c:pt>
                <c:pt idx="6">
                  <c:v>156.16181809672008</c:v>
                </c:pt>
                <c:pt idx="7">
                  <c:v>156.56498274295541</c:v>
                </c:pt>
                <c:pt idx="8">
                  <c:v>156.96450216649015</c:v>
                </c:pt>
                <c:pt idx="9">
                  <c:v>157.36037975325797</c:v>
                </c:pt>
                <c:pt idx="10">
                  <c:v>157.75261896714954</c:v>
                </c:pt>
                <c:pt idx="11">
                  <c:v>158.14122334912557</c:v>
                </c:pt>
                <c:pt idx="12">
                  <c:v>158.5261965163304</c:v>
                </c:pt>
                <c:pt idx="13">
                  <c:v>158.90754216120496</c:v>
                </c:pt>
                <c:pt idx="14">
                  <c:v>159.28526405059972</c:v>
                </c:pt>
                <c:pt idx="15">
                  <c:v>159.65936602488824</c:v>
                </c:pt>
                <c:pt idx="16">
                  <c:v>160.02985199708041</c:v>
                </c:pt>
                <c:pt idx="17">
                  <c:v>160.39672595193642</c:v>
                </c:pt>
                <c:pt idx="18">
                  <c:v>160.75999194508108</c:v>
                </c:pt>
                <c:pt idx="19">
                  <c:v>161.11965410211866</c:v>
                </c:pt>
                <c:pt idx="20">
                  <c:v>161.47571661774862</c:v>
                </c:pt>
                <c:pt idx="21">
                  <c:v>161.82818375488196</c:v>
                </c:pt>
                <c:pt idx="22">
                  <c:v>162.17705984375885</c:v>
                </c:pt>
                <c:pt idx="23">
                  <c:v>162.52234928106682</c:v>
                </c:pt>
                <c:pt idx="24">
                  <c:v>162.86405652906046</c:v>
                </c:pt>
                <c:pt idx="25">
                  <c:v>163.20218611468235</c:v>
                </c:pt>
                <c:pt idx="26">
                  <c:v>163.5367426286852</c:v>
                </c:pt>
                <c:pt idx="27">
                  <c:v>163.86773072475557</c:v>
                </c:pt>
                <c:pt idx="28">
                  <c:v>164.19515511863921</c:v>
                </c:pt>
                <c:pt idx="29">
                  <c:v>164.51902058726785</c:v>
                </c:pt>
                <c:pt idx="30">
                  <c:v>164.83933196788806</c:v>
                </c:pt>
                <c:pt idx="31">
                  <c:v>165.15609415719175</c:v>
                </c:pt>
                <c:pt idx="32">
                  <c:v>165.46931211044878</c:v>
                </c:pt>
                <c:pt idx="33">
                  <c:v>165.77899084064146</c:v>
                </c:pt>
                <c:pt idx="34">
                  <c:v>166.08513541760144</c:v>
                </c:pt>
                <c:pt idx="35">
                  <c:v>166.38775096714858</c:v>
                </c:pt>
                <c:pt idx="36">
                  <c:v>166.68684267023238</c:v>
                </c:pt>
                <c:pt idx="37">
                  <c:v>166.98241576207568</c:v>
                </c:pt>
                <c:pt idx="38">
                  <c:v>167.27447553132086</c:v>
                </c:pt>
                <c:pt idx="39">
                  <c:v>167.56302731917881</c:v>
                </c:pt>
                <c:pt idx="40">
                  <c:v>167.84807651858026</c:v>
                </c:pt>
                <c:pt idx="41">
                  <c:v>168.12962857333028</c:v>
                </c:pt>
                <c:pt idx="42">
                  <c:v>168.40768897726522</c:v>
                </c:pt>
                <c:pt idx="43">
                  <c:v>168.68226327341273</c:v>
                </c:pt>
                <c:pt idx="44">
                  <c:v>168.95335705315489</c:v>
                </c:pt>
                <c:pt idx="45">
                  <c:v>169.22097595539418</c:v>
                </c:pt>
                <c:pt idx="46">
                  <c:v>169.48512566572268</c:v>
                </c:pt>
                <c:pt idx="47">
                  <c:v>169.74581191559463</c:v>
                </c:pt>
                <c:pt idx="48">
                  <c:v>170.00304048150193</c:v>
                </c:pt>
                <c:pt idx="49">
                  <c:v>170.25681718415336</c:v>
                </c:pt>
                <c:pt idx="50">
                  <c:v>170.50714788765708</c:v>
                </c:pt>
                <c:pt idx="51">
                  <c:v>170.75403849870645</c:v>
                </c:pt>
                <c:pt idx="52">
                  <c:v>170.99749496576965</c:v>
                </c:pt>
                <c:pt idx="53">
                  <c:v>171.23752327828274</c:v>
                </c:pt>
                <c:pt idx="54">
                  <c:v>171.4741294658466</c:v>
                </c:pt>
                <c:pt idx="55">
                  <c:v>171.70731959742724</c:v>
                </c:pt>
                <c:pt idx="56">
                  <c:v>171.9370997805604</c:v>
                </c:pt>
                <c:pt idx="57">
                  <c:v>172.1634761605595</c:v>
                </c:pt>
                <c:pt idx="58">
                  <c:v>172.3864549197279</c:v>
                </c:pt>
                <c:pt idx="59">
                  <c:v>172.60604227657475</c:v>
                </c:pt>
                <c:pt idx="60">
                  <c:v>172.82224448503538</c:v>
                </c:pt>
                <c:pt idx="61">
                  <c:v>173.03506783369511</c:v>
                </c:pt>
                <c:pt idx="62">
                  <c:v>173.24451864501762</c:v>
                </c:pt>
                <c:pt idx="63">
                  <c:v>173.44782699300239</c:v>
                </c:pt>
                <c:pt idx="64">
                  <c:v>173.6422278370587</c:v>
                </c:pt>
                <c:pt idx="65">
                  <c:v>173.82773895776413</c:v>
                </c:pt>
                <c:pt idx="66">
                  <c:v>174.00437828969157</c:v>
                </c:pt>
                <c:pt idx="67">
                  <c:v>174.16961868929181</c:v>
                </c:pt>
                <c:pt idx="68">
                  <c:v>174.32093788597817</c:v>
                </c:pt>
                <c:pt idx="69">
                  <c:v>174.45383807194685</c:v>
                </c:pt>
                <c:pt idx="70">
                  <c:v>174.56383060421166</c:v>
                </c:pt>
                <c:pt idx="71">
                  <c:v>174.65096557333229</c:v>
                </c:pt>
                <c:pt idx="72">
                  <c:v>174.71529387122831</c:v>
                </c:pt>
                <c:pt idx="73">
                  <c:v>174.75686716083513</c:v>
                </c:pt>
                <c:pt idx="74">
                  <c:v>174.77573784593514</c:v>
                </c:pt>
                <c:pt idx="75">
                  <c:v>174.77195904117394</c:v>
                </c:pt>
                <c:pt idx="76">
                  <c:v>174.74558454226906</c:v>
                </c:pt>
                <c:pt idx="77">
                  <c:v>174.69666879642025</c:v>
                </c:pt>
                <c:pt idx="78">
                  <c:v>174.62526687292851</c:v>
                </c:pt>
                <c:pt idx="79">
                  <c:v>174.53143443403135</c:v>
                </c:pt>
                <c:pt idx="80">
                  <c:v>174.41522770596197</c:v>
                </c:pt>
                <c:pt idx="81">
                  <c:v>174.28208968878948</c:v>
                </c:pt>
                <c:pt idx="82">
                  <c:v>174.13745030878664</c:v>
                </c:pt>
                <c:pt idx="83">
                  <c:v>173.98133884741387</c:v>
                </c:pt>
                <c:pt idx="84">
                  <c:v>173.81378463373457</c:v>
                </c:pt>
                <c:pt idx="85">
                  <c:v>173.63481703738992</c:v>
                </c:pt>
                <c:pt idx="86">
                  <c:v>173.44446546164946</c:v>
                </c:pt>
                <c:pt idx="87">
                  <c:v>173.2427593365378</c:v>
                </c:pt>
                <c:pt idx="88">
                  <c:v>173.02972811203745</c:v>
                </c:pt>
                <c:pt idx="89">
                  <c:v>172.80710318684405</c:v>
                </c:pt>
                <c:pt idx="90">
                  <c:v>172.57661143645319</c:v>
                </c:pt>
                <c:pt idx="91">
                  <c:v>172.33827306663684</c:v>
                </c:pt>
                <c:pt idx="92">
                  <c:v>172.09210823951949</c:v>
                </c:pt>
                <c:pt idx="93">
                  <c:v>171.83856262944471</c:v>
                </c:pt>
                <c:pt idx="94">
                  <c:v>171.57808071005184</c:v>
                </c:pt>
                <c:pt idx="95">
                  <c:v>171.31068015970561</c:v>
                </c:pt>
                <c:pt idx="96">
                  <c:v>171.03637859935804</c:v>
                </c:pt>
                <c:pt idx="97">
                  <c:v>170.7568960147334</c:v>
                </c:pt>
                <c:pt idx="98">
                  <c:v>170.47394766555541</c:v>
                </c:pt>
                <c:pt idx="99">
                  <c:v>170.18754159330393</c:v>
                </c:pt>
                <c:pt idx="100">
                  <c:v>169.897685791181</c:v>
                </c:pt>
                <c:pt idx="101">
                  <c:v>169.60438820378022</c:v>
                </c:pt>
                <c:pt idx="102">
                  <c:v>169.30765672676128</c:v>
                </c:pt>
                <c:pt idx="103">
                  <c:v>169.00749920653007</c:v>
                </c:pt>
                <c:pt idx="104">
                  <c:v>168.70392343992393</c:v>
                </c:pt>
                <c:pt idx="105">
                  <c:v>168.39693717390242</c:v>
                </c:pt>
                <c:pt idx="106">
                  <c:v>168.08654810524308</c:v>
                </c:pt>
                <c:pt idx="107">
                  <c:v>167.77276388024239</c:v>
                </c:pt>
                <c:pt idx="108">
                  <c:v>167.45559209442155</c:v>
                </c:pt>
                <c:pt idx="109">
                  <c:v>167.13716856901118</c:v>
                </c:pt>
                <c:pt idx="110">
                  <c:v>166.81962319499203</c:v>
                </c:pt>
                <c:pt idx="111">
                  <c:v>166.50295171119501</c:v>
                </c:pt>
                <c:pt idx="112">
                  <c:v>166.18714988387453</c:v>
                </c:pt>
                <c:pt idx="113">
                  <c:v>165.8722135064867</c:v>
                </c:pt>
                <c:pt idx="114">
                  <c:v>165.55813839946956</c:v>
                </c:pt>
                <c:pt idx="115">
                  <c:v>165.24492041002566</c:v>
                </c:pt>
                <c:pt idx="116">
                  <c:v>164.93255541190638</c:v>
                </c:pt>
                <c:pt idx="117">
                  <c:v>164.62103930519876</c:v>
                </c:pt>
                <c:pt idx="118">
                  <c:v>164.31036801611413</c:v>
                </c:pt>
                <c:pt idx="119">
                  <c:v>164.00053749677878</c:v>
                </c:pt>
                <c:pt idx="120">
                  <c:v>163.69154372502683</c:v>
                </c:pt>
                <c:pt idx="121">
                  <c:v>163.38338270419482</c:v>
                </c:pt>
                <c:pt idx="122">
                  <c:v>163.0760504629186</c:v>
                </c:pt>
                <c:pt idx="123">
                  <c:v>162.76954305493177</c:v>
                </c:pt>
                <c:pt idx="124">
                  <c:v>162.46385655886652</c:v>
                </c:pt>
                <c:pt idx="125">
                  <c:v>162.1589870780559</c:v>
                </c:pt>
                <c:pt idx="126">
                  <c:v>161.85493074033826</c:v>
                </c:pt>
                <c:pt idx="127">
                  <c:v>161.55168369786367</c:v>
                </c:pt>
                <c:pt idx="128">
                  <c:v>161.24924212690163</c:v>
                </c:pt>
                <c:pt idx="129">
                  <c:v>160.94760222765132</c:v>
                </c:pt>
                <c:pt idx="130">
                  <c:v>160.64676022405317</c:v>
                </c:pt>
                <c:pt idx="131">
                  <c:v>160.34671236360231</c:v>
                </c:pt>
                <c:pt idx="132">
                  <c:v>160.04745491716378</c:v>
                </c:pt>
                <c:pt idx="133">
                  <c:v>159.7489841787897</c:v>
                </c:pt>
                <c:pt idx="134">
                  <c:v>159.45129646553789</c:v>
                </c:pt>
                <c:pt idx="135">
                  <c:v>159.15438811729211</c:v>
                </c:pt>
                <c:pt idx="136">
                  <c:v>158.85825549658452</c:v>
                </c:pt>
                <c:pt idx="137">
                  <c:v>158.56289498841906</c:v>
                </c:pt>
                <c:pt idx="138">
                  <c:v>158.26830300009721</c:v>
                </c:pt>
                <c:pt idx="139">
                  <c:v>157.97447596104487</c:v>
                </c:pt>
                <c:pt idx="140">
                  <c:v>157.681410322641</c:v>
                </c:pt>
                <c:pt idx="141">
                  <c:v>157.38910255804794</c:v>
                </c:pt>
                <c:pt idx="142">
                  <c:v>157.09754916204329</c:v>
                </c:pt>
                <c:pt idx="143">
                  <c:v>156.8067466508532</c:v>
                </c:pt>
                <c:pt idx="144">
                  <c:v>156.51669156198739</c:v>
                </c:pt>
                <c:pt idx="145">
                  <c:v>156.22738045407556</c:v>
                </c:pt>
                <c:pt idx="146">
                  <c:v>155.9388099067055</c:v>
                </c:pt>
                <c:pt idx="147">
                  <c:v>155.65097652026239</c:v>
                </c:pt>
                <c:pt idx="148">
                  <c:v>155.36387691576988</c:v>
                </c:pt>
                <c:pt idx="149">
                  <c:v>155.07750773473248</c:v>
                </c:pt>
                <c:pt idx="150">
                  <c:v>154.79186563897943</c:v>
                </c:pt>
                <c:pt idx="151">
                  <c:v>154.50694731050996</c:v>
                </c:pt>
                <c:pt idx="152">
                  <c:v>154.22274945134004</c:v>
                </c:pt>
                <c:pt idx="153">
                  <c:v>153.93926878335051</c:v>
                </c:pt>
                <c:pt idx="154">
                  <c:v>153.65650204813645</c:v>
                </c:pt>
                <c:pt idx="155">
                  <c:v>153.37444600685836</c:v>
                </c:pt>
                <c:pt idx="156">
                  <c:v>153.09309744009394</c:v>
                </c:pt>
                <c:pt idx="157">
                  <c:v>152.81245314769217</c:v>
                </c:pt>
                <c:pt idx="158">
                  <c:v>152.53250994862771</c:v>
                </c:pt>
                <c:pt idx="159">
                  <c:v>152.25326468085754</c:v>
                </c:pt>
                <c:pt idx="160">
                  <c:v>151.97471420117816</c:v>
                </c:pt>
                <c:pt idx="161">
                  <c:v>151.6968553850846</c:v>
                </c:pt>
                <c:pt idx="162">
                  <c:v>151.41968512663041</c:v>
                </c:pt>
                <c:pt idx="163">
                  <c:v>151.14320033828895</c:v>
                </c:pt>
                <c:pt idx="164">
                  <c:v>150.86739795081604</c:v>
                </c:pt>
                <c:pt idx="165">
                  <c:v>150.59227491311376</c:v>
                </c:pt>
                <c:pt idx="166">
                  <c:v>150.31782819209548</c:v>
                </c:pt>
                <c:pt idx="167">
                  <c:v>150.04405477255213</c:v>
                </c:pt>
                <c:pt idx="168">
                  <c:v>149.77095165701954</c:v>
                </c:pt>
                <c:pt idx="169">
                  <c:v>149.49851586564714</c:v>
                </c:pt>
                <c:pt idx="170">
                  <c:v>149.22674443606778</c:v>
                </c:pt>
                <c:pt idx="171">
                  <c:v>148.95563442326858</c:v>
                </c:pt>
                <c:pt idx="172">
                  <c:v>148.68518289946311</c:v>
                </c:pt>
                <c:pt idx="173">
                  <c:v>148.4153869539646</c:v>
                </c:pt>
                <c:pt idx="174">
                  <c:v>148.1462436930602</c:v>
                </c:pt>
                <c:pt idx="175">
                  <c:v>147.87775023988664</c:v>
                </c:pt>
                <c:pt idx="176">
                  <c:v>147.6099037343065</c:v>
                </c:pt>
                <c:pt idx="177">
                  <c:v>147.34270133278622</c:v>
                </c:pt>
                <c:pt idx="178">
                  <c:v>147.0761402082745</c:v>
                </c:pt>
                <c:pt idx="179">
                  <c:v>146.81021755008223</c:v>
                </c:pt>
                <c:pt idx="180">
                  <c:v>146.54493056376344</c:v>
                </c:pt>
                <c:pt idx="181">
                  <c:v>146.28027647099697</c:v>
                </c:pt>
                <c:pt idx="182">
                  <c:v>146.01625250946955</c:v>
                </c:pt>
                <c:pt idx="183">
                  <c:v>145.75285593275976</c:v>
                </c:pt>
                <c:pt idx="184">
                  <c:v>145.49008401022283</c:v>
                </c:pt>
                <c:pt idx="185">
                  <c:v>145.22793402687682</c:v>
                </c:pt>
                <c:pt idx="186">
                  <c:v>144.9664032832894</c:v>
                </c:pt>
                <c:pt idx="187">
                  <c:v>144.70548909546585</c:v>
                </c:pt>
                <c:pt idx="188">
                  <c:v>144.44518879473799</c:v>
                </c:pt>
                <c:pt idx="189">
                  <c:v>144.18549972765405</c:v>
                </c:pt>
                <c:pt idx="190">
                  <c:v>143.92641925586943</c:v>
                </c:pt>
                <c:pt idx="191">
                  <c:v>143.66794475603857</c:v>
                </c:pt>
                <c:pt idx="192">
                  <c:v>143.41007361970748</c:v>
                </c:pt>
                <c:pt idx="193">
                  <c:v>143.15280325320765</c:v>
                </c:pt>
                <c:pt idx="194">
                  <c:v>142.89613107755025</c:v>
                </c:pt>
                <c:pt idx="195">
                  <c:v>142.64005452832174</c:v>
                </c:pt>
                <c:pt idx="196">
                  <c:v>142.38457105558035</c:v>
                </c:pt>
                <c:pt idx="197">
                  <c:v>142.12967812375302</c:v>
                </c:pt>
                <c:pt idx="198">
                  <c:v>141.87537321153371</c:v>
                </c:pt>
                <c:pt idx="199">
                  <c:v>141.62165381178232</c:v>
                </c:pt>
                <c:pt idx="200">
                  <c:v>141.36851743142449</c:v>
                </c:pt>
                <c:pt idx="201">
                  <c:v>138.84302291326952</c:v>
                </c:pt>
                <c:pt idx="202">
                  <c:v>136.37480514899431</c:v>
                </c:pt>
                <c:pt idx="203">
                  <c:v>133.96147610165218</c:v>
                </c:pt>
                <c:pt idx="204">
                  <c:v>131.60077736749531</c:v>
                </c:pt>
                <c:pt idx="205">
                  <c:v>129.29057141262814</c:v>
                </c:pt>
                <c:pt idx="206">
                  <c:v>127.02883351602503</c:v>
                </c:pt>
                <c:pt idx="207">
                  <c:v>124.81364435330052</c:v>
                </c:pt>
                <c:pt idx="208">
                  <c:v>122.64318316253009</c:v>
                </c:pt>
                <c:pt idx="209">
                  <c:v>120.51572143951968</c:v>
                </c:pt>
                <c:pt idx="210">
                  <c:v>118.42961711531916</c:v>
                </c:pt>
                <c:pt idx="211">
                  <c:v>116.38330917355673</c:v>
                </c:pt>
                <c:pt idx="212">
                  <c:v>114.37531266941566</c:v>
                </c:pt>
                <c:pt idx="213">
                  <c:v>112.40421411584863</c:v>
                </c:pt>
                <c:pt idx="214">
                  <c:v>110.46866720598474</c:v>
                </c:pt>
                <c:pt idx="215">
                  <c:v>108.56738884368173</c:v>
                </c:pt>
                <c:pt idx="216">
                  <c:v>106.69915545685323</c:v>
                </c:pt>
                <c:pt idx="217">
                  <c:v>104.86279957059585</c:v>
                </c:pt>
                <c:pt idx="218">
                  <c:v>103.05720661928767</c:v>
                </c:pt>
                <c:pt idx="219">
                  <c:v>101.28131197875557</c:v>
                </c:pt>
                <c:pt idx="220">
                  <c:v>99.534098201340342</c:v>
                </c:pt>
                <c:pt idx="221">
                  <c:v>97.814592438246649</c:v>
                </c:pt>
                <c:pt idx="222">
                  <c:v>96.121864034970187</c:v>
                </c:pt>
                <c:pt idx="223">
                  <c:v>94.45502228686297</c:v>
                </c:pt>
                <c:pt idx="224">
                  <c:v>92.813214343045686</c:v>
                </c:pt>
                <c:pt idx="225">
                  <c:v>91.195623247915407</c:v>
                </c:pt>
                <c:pt idx="226">
                  <c:v>89.601466110441294</c:v>
                </c:pt>
                <c:pt idx="227">
                  <c:v>88.029992392298823</c:v>
                </c:pt>
                <c:pt idx="228">
                  <c:v>86.480482306675839</c:v>
                </c:pt>
                <c:pt idx="229">
                  <c:v>84.952245320297848</c:v>
                </c:pt>
                <c:pt idx="230">
                  <c:v>83.444618751874643</c:v>
                </c:pt>
                <c:pt idx="231">
                  <c:v>81.956966460770573</c:v>
                </c:pt>
                <c:pt idx="232">
                  <c:v>80.488677620254535</c:v>
                </c:pt>
                <c:pt idx="233">
                  <c:v>79.039165570197014</c:v>
                </c:pt>
                <c:pt idx="234">
                  <c:v>77.60786674455592</c:v>
                </c:pt>
                <c:pt idx="235">
                  <c:v>76.19423966943566</c:v>
                </c:pt>
                <c:pt idx="236">
                  <c:v>74.797764027918163</c:v>
                </c:pt>
                <c:pt idx="237">
                  <c:v>73.417939788255651</c:v>
                </c:pt>
                <c:pt idx="238">
                  <c:v>72.054286392385421</c:v>
                </c:pt>
                <c:pt idx="239">
                  <c:v>70.706342002082053</c:v>
                </c:pt>
                <c:pt idx="240">
                  <c:v>69.373662800403977</c:v>
                </c:pt>
                <c:pt idx="241">
                  <c:v>68.055822346424861</c:v>
                </c:pt>
                <c:pt idx="242">
                  <c:v>66.752410981567465</c:v>
                </c:pt>
                <c:pt idx="243">
                  <c:v>65.463035286184052</c:v>
                </c:pt>
                <c:pt idx="244">
                  <c:v>64.187317585355373</c:v>
                </c:pt>
                <c:pt idx="245">
                  <c:v>62.924895503214429</c:v>
                </c:pt>
                <c:pt idx="246">
                  <c:v>61.675421565446946</c:v>
                </c:pt>
                <c:pt idx="247">
                  <c:v>60.438562849980748</c:v>
                </c:pt>
                <c:pt idx="248">
                  <c:v>59.214000686258011</c:v>
                </c:pt>
                <c:pt idx="249">
                  <c:v>58.001430403892911</c:v>
                </c:pt>
                <c:pt idx="250">
                  <c:v>56.800561131959491</c:v>
                </c:pt>
                <c:pt idx="251">
                  <c:v>55.611115650638375</c:v>
                </c:pt>
                <c:pt idx="252">
                  <c:v>54.432830297485403</c:v>
                </c:pt>
                <c:pt idx="253">
                  <c:v>53.26545493118001</c:v>
                </c:pt>
                <c:pt idx="254">
                  <c:v>52.1087529562801</c:v>
                </c:pt>
                <c:pt idx="255">
                  <c:v>50.962501413264427</c:v>
                </c:pt>
                <c:pt idx="256">
                  <c:v>49.826491139003281</c:v>
                </c:pt>
                <c:pt idx="257">
                  <c:v>48.700527003779854</c:v>
                </c:pt>
                <c:pt idx="258">
                  <c:v>47.584428232113289</c:v>
                </c:pt>
                <c:pt idx="259">
                  <c:v>46.478028815936355</c:v>
                </c:pt>
                <c:pt idx="260">
                  <c:v>45.381178030188494</c:v>
                </c:pt>
                <c:pt idx="261">
                  <c:v>44.293741062636812</c:v>
                </c:pt>
                <c:pt idx="262">
                  <c:v>43.215599771778948</c:v>
                </c:pt>
                <c:pt idx="263">
                  <c:v>42.146653589066588</c:v>
                </c:pt>
                <c:pt idx="264">
                  <c:v>41.086820584479561</c:v>
                </c:pt>
                <c:pt idx="265">
                  <c:v>40.036038717754828</c:v>
                </c:pt>
                <c:pt idx="266">
                  <c:v>38.994267301419377</c:v>
                </c:pt>
                <c:pt idx="267">
                  <c:v>37.961488706296365</c:v>
                </c:pt>
                <c:pt idx="268">
                  <c:v>36.937710345471629</c:v>
                </c:pt>
                <c:pt idx="269">
                  <c:v>35.922966978962677</c:v>
                </c:pt>
                <c:pt idx="270">
                  <c:v>34.917323388687166</c:v>
                </c:pt>
                <c:pt idx="271">
                  <c:v>33.920877481962684</c:v>
                </c:pt>
                <c:pt idx="272">
                  <c:v>32.933763891884311</c:v>
                </c:pt>
                <c:pt idx="273">
                  <c:v>31.956158154730478</c:v>
                </c:pt>
                <c:pt idx="274">
                  <c:v>30.988281558251096</c:v>
                </c:pt>
                <c:pt idx="275">
                  <c:v>30.030406770477121</c:v>
                </c:pt>
                <c:pt idx="276">
                  <c:v>29.082864376678891</c:v>
                </c:pt>
                <c:pt idx="277">
                  <c:v>28.146050472279825</c:v>
                </c:pt>
                <c:pt idx="278">
                  <c:v>27.220435481659003</c:v>
                </c:pt>
                <c:pt idx="279">
                  <c:v>26.306574396208774</c:v>
                </c:pt>
                <c:pt idx="280">
                  <c:v>25.405118648463972</c:v>
                </c:pt>
                <c:pt idx="281">
                  <c:v>24.51682986027668</c:v>
                </c:pt>
                <c:pt idx="282">
                  <c:v>23.642595717984076</c:v>
                </c:pt>
                <c:pt idx="283">
                  <c:v>22.783448230035461</c:v>
                </c:pt>
                <c:pt idx="284">
                  <c:v>21.940584602827585</c:v>
                </c:pt>
                <c:pt idx="285">
                  <c:v>21.115390913737784</c:v>
                </c:pt>
                <c:pt idx="286">
                  <c:v>20.309468644778264</c:v>
                </c:pt>
                <c:pt idx="287">
                  <c:v>19.524663934982684</c:v>
                </c:pt>
                <c:pt idx="288">
                  <c:v>18.763099072394557</c:v>
                </c:pt>
                <c:pt idx="289">
                  <c:v>18.027205223062111</c:v>
                </c:pt>
                <c:pt idx="290">
                  <c:v>17.319754620824778</c:v>
                </c:pt>
                <c:pt idx="291">
                  <c:v>16.643889353963232</c:v>
                </c:pt>
                <c:pt idx="292">
                  <c:v>16.003142441771651</c:v>
                </c:pt>
                <c:pt idx="293">
                  <c:v>15.401445120863615</c:v>
                </c:pt>
                <c:pt idx="294">
                  <c:v>14.843112319709752</c:v>
                </c:pt>
                <c:pt idx="295">
                  <c:v>14.332796585205035</c:v>
                </c:pt>
                <c:pt idx="296">
                  <c:v>13.875399956990826</c:v>
                </c:pt>
                <c:pt idx="297">
                  <c:v>13.47593452792346</c:v>
                </c:pt>
                <c:pt idx="298">
                  <c:v>13.13932691204311</c:v>
                </c:pt>
                <c:pt idx="299">
                  <c:v>12.870170450761726</c:v>
                </c:pt>
                <c:pt idx="300">
                  <c:v>12.672441419845415</c:v>
                </c:pt>
                <c:pt idx="301">
                  <c:v>12.549209396867894</c:v>
                </c:pt>
                <c:pt idx="302">
                  <c:v>12.502382750233856</c:v>
                </c:pt>
                <c:pt idx="303">
                  <c:v>12.532532491818374</c:v>
                </c:pt>
                <c:pt idx="304">
                  <c:v>12.63882800235557</c:v>
                </c:pt>
                <c:pt idx="305">
                  <c:v>12.819097585296461</c:v>
                </c:pt>
                <c:pt idx="306">
                  <c:v>13.070001766309121</c:v>
                </c:pt>
                <c:pt idx="307">
                  <c:v>13.387286378179361</c:v>
                </c:pt>
                <c:pt idx="308">
                  <c:v>13.766072262341998</c:v>
                </c:pt>
                <c:pt idx="309">
                  <c:v>14.201140294518604</c:v>
                </c:pt>
                <c:pt idx="310">
                  <c:v>14.687181047088997</c:v>
                </c:pt>
                <c:pt idx="311">
                  <c:v>15.218992314949428</c:v>
                </c:pt>
                <c:pt idx="312">
                  <c:v>15.7916203105368</c:v>
                </c:pt>
                <c:pt idx="313">
                  <c:v>16.400449122371057</c:v>
                </c:pt>
                <c:pt idx="314">
                  <c:v>17.041247660955211</c:v>
                </c:pt>
                <c:pt idx="315">
                  <c:v>17.710184648973748</c:v>
                </c:pt>
                <c:pt idx="316">
                  <c:v>18.403821484034808</c:v>
                </c:pt>
                <c:pt idx="317">
                  <c:v>19.119091092218753</c:v>
                </c:pt>
                <c:pt idx="318">
                  <c:v>19.853268935886437</c:v>
                </c:pt>
                <c:pt idx="319">
                  <c:v>20.603940546076398</c:v>
                </c:pt>
                <c:pt idx="320">
                  <c:v>21.368968487322331</c:v>
                </c:pt>
                <c:pt idx="321">
                  <c:v>22.146460558911304</c:v>
                </c:pt>
                <c:pt idx="322">
                  <c:v>22.93474025100025</c:v>
                </c:pt>
                <c:pt idx="323">
                  <c:v>23.73231994228987</c:v>
                </c:pt>
                <c:pt idx="324">
                  <c:v>24.537876983410076</c:v>
                </c:pt>
                <c:pt idx="325">
                  <c:v>25.35023260169547</c:v>
                </c:pt>
                <c:pt idx="326">
                  <c:v>26.168333445756627</c:v>
                </c:pt>
                <c:pt idx="327">
                  <c:v>26.991235530723888</c:v>
                </c:pt>
                <c:pt idx="328">
                  <c:v>27.818090325123798</c:v>
                </c:pt>
                <c:pt idx="329">
                  <c:v>28.648132722988336</c:v>
                </c:pt>
                <c:pt idx="330">
                  <c:v>29.480670660055733</c:v>
                </c:pt>
                <c:pt idx="331">
                  <c:v>30.315076154428034</c:v>
                </c:pt>
                <c:pt idx="332">
                  <c:v>31.150777575858974</c:v>
                </c:pt>
                <c:pt idx="333">
                  <c:v>31.987252971612751</c:v>
                </c:pt>
                <c:pt idx="334">
                  <c:v>32.824024299258994</c:v>
                </c:pt>
                <c:pt idx="335">
                  <c:v>33.660652437203687</c:v>
                </c:pt>
                <c:pt idx="336">
                  <c:v>34.496732861956907</c:v>
                </c:pt>
                <c:pt idx="337">
                  <c:v>35.331891897098707</c:v>
                </c:pt>
                <c:pt idx="338">
                  <c:v>36.165783452747256</c:v>
                </c:pt>
                <c:pt idx="339">
                  <c:v>36.998086186248159</c:v>
                </c:pt>
                <c:pt idx="340">
                  <c:v>37.82850102500295</c:v>
                </c:pt>
                <c:pt idx="341">
                  <c:v>38.656749001053051</c:v>
                </c:pt>
                <c:pt idx="342">
                  <c:v>39.482569354435121</c:v>
                </c:pt>
                <c:pt idx="343">
                  <c:v>40.305717868608873</c:v>
                </c:pt>
                <c:pt idx="344">
                  <c:v>41.125965406592961</c:v>
                </c:pt>
                <c:pt idx="345">
                  <c:v>41.943096620970806</c:v>
                </c:pt>
                <c:pt idx="346">
                  <c:v>42.756908814769893</c:v>
                </c:pt>
                <c:pt idx="347">
                  <c:v>43.567210933480254</c:v>
                </c:pt>
                <c:pt idx="348">
                  <c:v>44.373822671250636</c:v>
                </c:pt>
                <c:pt idx="349">
                  <c:v>45.176573676659814</c:v>
                </c:pt>
                <c:pt idx="350">
                  <c:v>45.975302845470573</c:v>
                </c:pt>
                <c:pt idx="351">
                  <c:v>46.769857689487935</c:v>
                </c:pt>
                <c:pt idx="352">
                  <c:v>47.560093772108651</c:v>
                </c:pt>
                <c:pt idx="353">
                  <c:v>48.345874202401887</c:v>
                </c:pt>
                <c:pt idx="354">
                  <c:v>49.127069180635864</c:v>
                </c:pt>
                <c:pt idx="355">
                  <c:v>49.903555589087638</c:v>
                </c:pt>
                <c:pt idx="356">
                  <c:v>50.67521662276647</c:v>
                </c:pt>
                <c:pt idx="357">
                  <c:v>51.441941455365011</c:v>
                </c:pt>
                <c:pt idx="358">
                  <c:v>52.203624936342287</c:v>
                </c:pt>
                <c:pt idx="359">
                  <c:v>52.960167315552937</c:v>
                </c:pt>
                <c:pt idx="360">
                  <c:v>53.711473992278563</c:v>
                </c:pt>
                <c:pt idx="361">
                  <c:v>54.4574552859007</c:v>
                </c:pt>
                <c:pt idx="362">
                  <c:v>55.198026225787991</c:v>
                </c:pt>
                <c:pt idx="363">
                  <c:v>55.933106358260254</c:v>
                </c:pt>
                <c:pt idx="364">
                  <c:v>56.662619568745079</c:v>
                </c:pt>
                <c:pt idx="365">
                  <c:v>57.386493917463653</c:v>
                </c:pt>
                <c:pt idx="366">
                  <c:v>58.104661487175839</c:v>
                </c:pt>
                <c:pt idx="367">
                  <c:v>58.817058241684151</c:v>
                </c:pt>
                <c:pt idx="368">
                  <c:v>59.523623893944759</c:v>
                </c:pt>
                <c:pt idx="369">
                  <c:v>60.224301782764762</c:v>
                </c:pt>
                <c:pt idx="370">
                  <c:v>60.919038757179926</c:v>
                </c:pt>
                <c:pt idx="371">
                  <c:v>61.60778506770864</c:v>
                </c:pt>
                <c:pt idx="372">
                  <c:v>62.29049426376757</c:v>
                </c:pt>
                <c:pt idx="373">
                  <c:v>62.967123096613697</c:v>
                </c:pt>
                <c:pt idx="374">
                  <c:v>63.637631427247648</c:v>
                </c:pt>
                <c:pt idx="375">
                  <c:v>64.301982138775301</c:v>
                </c:pt>
                <c:pt idx="376">
                  <c:v>64.960141052780173</c:v>
                </c:pt>
                <c:pt idx="377">
                  <c:v>65.612076849307741</c:v>
                </c:pt>
                <c:pt idx="378">
                  <c:v>66.25776099010676</c:v>
                </c:pt>
                <c:pt idx="379">
                  <c:v>66.897167644811702</c:v>
                </c:pt>
                <c:pt idx="380">
                  <c:v>67.530273619784225</c:v>
                </c:pt>
                <c:pt idx="381">
                  <c:v>68.157058289363661</c:v>
                </c:pt>
                <c:pt idx="382">
                  <c:v>68.777503529303175</c:v>
                </c:pt>
                <c:pt idx="383">
                  <c:v>69.391593652193066</c:v>
                </c:pt>
                <c:pt idx="384">
                  <c:v>69.999315344695219</c:v>
                </c:pt>
                <c:pt idx="385">
                  <c:v>70.60065760643171</c:v>
                </c:pt>
                <c:pt idx="386">
                  <c:v>71.195611690388617</c:v>
                </c:pt>
                <c:pt idx="387">
                  <c:v>71.78417104471194</c:v>
                </c:pt>
                <c:pt idx="388">
                  <c:v>72.366331255786207</c:v>
                </c:pt>
                <c:pt idx="389">
                  <c:v>72.942089992499689</c:v>
                </c:pt>
                <c:pt idx="390">
                  <c:v>73.511446951610822</c:v>
                </c:pt>
                <c:pt idx="391">
                  <c:v>74.074403804141014</c:v>
                </c:pt>
                <c:pt idx="392">
                  <c:v>74.630964142727976</c:v>
                </c:pt>
                <c:pt idx="393">
                  <c:v>75.181133429881953</c:v>
                </c:pt>
                <c:pt idx="394">
                  <c:v>75.724918947094139</c:v>
                </c:pt>
                <c:pt idx="395">
                  <c:v>76.26232974475387</c:v>
                </c:pt>
                <c:pt idx="396">
                  <c:v>76.79337659283604</c:v>
                </c:pt>
                <c:pt idx="397">
                  <c:v>77.318071932326063</c:v>
                </c:pt>
                <c:pt idx="398">
                  <c:v>77.83642982735411</c:v>
                </c:pt>
                <c:pt idx="399">
                  <c:v>78.348465918014554</c:v>
                </c:pt>
                <c:pt idx="400">
                  <c:v>78.854197373849956</c:v>
                </c:pt>
                <c:pt idx="401">
                  <c:v>79.353642847982613</c:v>
                </c:pt>
                <c:pt idx="402">
                  <c:v>79.846822431879005</c:v>
                </c:pt>
                <c:pt idx="403">
                  <c:v>80.333757610735717</c:v>
                </c:pt>
                <c:pt idx="404">
                  <c:v>80.814471219476857</c:v>
                </c:pt>
                <c:pt idx="405">
                  <c:v>81.288987399355605</c:v>
                </c:pt>
                <c:pt idx="406">
                  <c:v>81.757331555153669</c:v>
                </c:pt>
                <c:pt idx="407">
                  <c:v>82.219530312974584</c:v>
                </c:pt>
                <c:pt idx="408">
                  <c:v>82.675611478627189</c:v>
                </c:pt>
                <c:pt idx="409">
                  <c:v>83.125603996597519</c:v>
                </c:pt>
                <c:pt idx="410">
                  <c:v>83.569537909607632</c:v>
                </c:pt>
                <c:pt idx="411">
                  <c:v>84.007444318761259</c:v>
                </c:pt>
                <c:pt idx="412">
                  <c:v>84.439355344276152</c:v>
                </c:pt>
                <c:pt idx="413">
                  <c:v>84.865304086804016</c:v>
                </c:pt>
                <c:pt idx="414">
                  <c:v>85.285324589339112</c:v>
                </c:pt>
                <c:pt idx="415">
                  <c:v>85.699451799716925</c:v>
                </c:pt>
                <c:pt idx="416">
                  <c:v>86.10772153370462</c:v>
                </c:pt>
                <c:pt idx="417">
                  <c:v>86.510170438684767</c:v>
                </c:pt>
                <c:pt idx="418">
                  <c:v>86.906835957934661</c:v>
                </c:pt>
                <c:pt idx="419">
                  <c:v>87.297756295502509</c:v>
                </c:pt>
                <c:pt idx="420">
                  <c:v>87.682970381682821</c:v>
                </c:pt>
                <c:pt idx="421">
                  <c:v>88.062517839092294</c:v>
                </c:pt>
                <c:pt idx="422">
                  <c:v>88.436438949347945</c:v>
                </c:pt>
                <c:pt idx="423">
                  <c:v>88.804774620348823</c:v>
                </c:pt>
                <c:pt idx="424">
                  <c:v>89.167566354162517</c:v>
                </c:pt>
                <c:pt idx="425">
                  <c:v>89.524856215517289</c:v>
                </c:pt>
                <c:pt idx="426">
                  <c:v>89.876686800900728</c:v>
                </c:pt>
                <c:pt idx="427">
                  <c:v>90.223101208264964</c:v>
                </c:pt>
                <c:pt idx="428">
                  <c:v>90.564143007339055</c:v>
                </c:pt>
                <c:pt idx="429">
                  <c:v>90.899856210547725</c:v>
                </c:pt>
                <c:pt idx="430">
                  <c:v>91.230285244536674</c:v>
                </c:pt>
                <c:pt idx="431">
                  <c:v>91.555474922302807</c:v>
                </c:pt>
                <c:pt idx="432">
                  <c:v>91.875470415929001</c:v>
                </c:pt>
                <c:pt idx="433">
                  <c:v>92.190317229921277</c:v>
                </c:pt>
                <c:pt idx="434">
                  <c:v>92.500061175146953</c:v>
                </c:pt>
                <c:pt idx="435">
                  <c:v>92.804748343371386</c:v>
                </c:pt>
                <c:pt idx="436">
                  <c:v>93.104425082390918</c:v>
                </c:pt>
                <c:pt idx="437">
                  <c:v>93.399137971759203</c:v>
                </c:pt>
                <c:pt idx="438">
                  <c:v>93.688933799103665</c:v>
                </c:pt>
                <c:pt idx="439">
                  <c:v>93.973859537028758</c:v>
                </c:pt>
                <c:pt idx="440">
                  <c:v>94.253962320602255</c:v>
                </c:pt>
                <c:pt idx="441">
                  <c:v>94.529289425420316</c:v>
                </c:pt>
                <c:pt idx="442">
                  <c:v>94.799888246247207</c:v>
                </c:pt>
                <c:pt idx="443">
                  <c:v>95.065806276225032</c:v>
                </c:pt>
                <c:pt idx="444">
                  <c:v>95.327091086648196</c:v>
                </c:pt>
                <c:pt idx="445">
                  <c:v>95.583790307298003</c:v>
                </c:pt>
                <c:pt idx="446">
                  <c:v>95.835951607331438</c:v>
                </c:pt>
                <c:pt idx="447">
                  <c:v>96.083622676718775</c:v>
                </c:pt>
                <c:pt idx="448">
                  <c:v>96.326851208224014</c:v>
                </c:pt>
                <c:pt idx="449">
                  <c:v>96.565684879922031</c:v>
                </c:pt>
                <c:pt idx="450">
                  <c:v>96.800171338246173</c:v>
                </c:pt>
                <c:pt idx="451">
                  <c:v>97.030358181559563</c:v>
                </c:pt>
                <c:pt idx="452">
                  <c:v>97.256292944243938</c:v>
                </c:pt>
                <c:pt idx="453">
                  <c:v>97.478023081298417</c:v>
                </c:pt>
                <c:pt idx="454">
                  <c:v>97.695595953441853</c:v>
                </c:pt>
                <c:pt idx="455">
                  <c:v>97.909058812711166</c:v>
                </c:pt>
                <c:pt idx="456">
                  <c:v>98.118458788548466</c:v>
                </c:pt>
                <c:pt idx="457">
                  <c:v>98.323842874369731</c:v>
                </c:pt>
                <c:pt idx="458">
                  <c:v>98.525257914606939</c:v>
                </c:pt>
                <c:pt idx="459">
                  <c:v>98.722750592216798</c:v>
                </c:pt>
                <c:pt idx="460">
                  <c:v>98.916367416647574</c:v>
                </c:pt>
                <c:pt idx="461">
                  <c:v>99.106154712256654</c:v>
                </c:pt>
                <c:pt idx="462">
                  <c:v>99.292158607170734</c:v>
                </c:pt>
                <c:pt idx="463">
                  <c:v>99.47442502258086</c:v>
                </c:pt>
                <c:pt idx="464">
                  <c:v>99.652999662464026</c:v>
                </c:pt>
                <c:pt idx="465">
                  <c:v>99.827928003723613</c:v>
                </c:pt>
                <c:pt idx="466">
                  <c:v>99.999255286740265</c:v>
                </c:pt>
                <c:pt idx="467">
                  <c:v>100.16702650632544</c:v>
                </c:pt>
                <c:pt idx="468">
                  <c:v>100.3312864030691</c:v>
                </c:pt>
                <c:pt idx="469">
                  <c:v>100.49207945507375</c:v>
                </c:pt>
                <c:pt idx="470">
                  <c:v>100.64944987006665</c:v>
                </c:pt>
                <c:pt idx="471">
                  <c:v>100.80344157788183</c:v>
                </c:pt>
                <c:pt idx="472">
                  <c:v>100.9540982233041</c:v>
                </c:pt>
                <c:pt idx="473">
                  <c:v>101.10146315926686</c:v>
                </c:pt>
                <c:pt idx="474">
                  <c:v>101.24557944039562</c:v>
                </c:pt>
                <c:pt idx="475">
                  <c:v>101.38648981688925</c:v>
                </c:pt>
                <c:pt idx="476">
                  <c:v>101.52423672873107</c:v>
                </c:pt>
                <c:pt idx="477">
                  <c:v>101.65886230022164</c:v>
                </c:pt>
                <c:pt idx="478">
                  <c:v>101.79040833482571</c:v>
                </c:pt>
                <c:pt idx="479">
                  <c:v>101.91891631032516</c:v>
                </c:pt>
                <c:pt idx="480">
                  <c:v>102.04442737427047</c:v>
                </c:pt>
                <c:pt idx="481">
                  <c:v>102.16698233972288</c:v>
                </c:pt>
                <c:pt idx="482">
                  <c:v>102.28662168127978</c:v>
                </c:pt>
                <c:pt idx="483">
                  <c:v>102.40338553137562</c:v>
                </c:pt>
                <c:pt idx="484">
                  <c:v>102.517313676851</c:v>
                </c:pt>
                <c:pt idx="485">
                  <c:v>102.62844555578272</c:v>
                </c:pt>
                <c:pt idx="486">
                  <c:v>102.73682025456714</c:v>
                </c:pt>
                <c:pt idx="487">
                  <c:v>102.8424765052501</c:v>
                </c:pt>
                <c:pt idx="488">
                  <c:v>102.94545268309609</c:v>
                </c:pt>
                <c:pt idx="489">
                  <c:v>103.04578680438959</c:v>
                </c:pt>
                <c:pt idx="490">
                  <c:v>103.143516524462</c:v>
                </c:pt>
                <c:pt idx="491">
                  <c:v>103.23867913593699</c:v>
                </c:pt>
                <c:pt idx="492">
                  <c:v>103.33131156718797</c:v>
                </c:pt>
                <c:pt idx="493">
                  <c:v>103.42145038100075</c:v>
                </c:pt>
                <c:pt idx="494">
                  <c:v>103.50913177343517</c:v>
                </c:pt>
                <c:pt idx="495">
                  <c:v>103.59439157287922</c:v>
                </c:pt>
                <c:pt idx="496">
                  <c:v>103.67726523928937</c:v>
                </c:pt>
                <c:pt idx="497">
                  <c:v>103.75778786361106</c:v>
                </c:pt>
                <c:pt idx="498">
                  <c:v>103.83599416737323</c:v>
                </c:pt>
                <c:pt idx="499">
                  <c:v>103.911918502451</c:v>
                </c:pt>
                <c:pt idx="500">
                  <c:v>103.98559485099069</c:v>
                </c:pt>
                <c:pt idx="501">
                  <c:v>104.05705682549144</c:v>
                </c:pt>
                <c:pt idx="502">
                  <c:v>104.12633766903792</c:v>
                </c:pt>
                <c:pt idx="503">
                  <c:v>104.19347025567859</c:v>
                </c:pt>
                <c:pt idx="504">
                  <c:v>104.25848709094412</c:v>
                </c:pt>
                <c:pt idx="505">
                  <c:v>104.32142031250079</c:v>
                </c:pt>
                <c:pt idx="506">
                  <c:v>104.38230169093386</c:v>
                </c:pt>
                <c:pt idx="507">
                  <c:v>104.4411626306554</c:v>
                </c:pt>
                <c:pt idx="508">
                  <c:v>104.49803417093236</c:v>
                </c:pt>
                <c:pt idx="509">
                  <c:v>104.55294698702946</c:v>
                </c:pt>
                <c:pt idx="510">
                  <c:v>104.60593139146258</c:v>
                </c:pt>
                <c:pt idx="511">
                  <c:v>104.65701733535796</c:v>
                </c:pt>
                <c:pt idx="512">
                  <c:v>104.70623440991267</c:v>
                </c:pt>
                <c:pt idx="513">
                  <c:v>104.75361184795202</c:v>
                </c:pt>
                <c:pt idx="514">
                  <c:v>104.75365740883683</c:v>
                </c:pt>
                <c:pt idx="515">
                  <c:v>104.75370296794145</c:v>
                </c:pt>
                <c:pt idx="516">
                  <c:v>104.75374852526588</c:v>
                </c:pt>
                <c:pt idx="517">
                  <c:v>104.75379408081017</c:v>
                </c:pt>
                <c:pt idx="518">
                  <c:v>104.75383963457432</c:v>
                </c:pt>
                <c:pt idx="519">
                  <c:v>104.75388518655838</c:v>
                </c:pt>
                <c:pt idx="520">
                  <c:v>104.75393073676238</c:v>
                </c:pt>
                <c:pt idx="521">
                  <c:v>104.75397628518634</c:v>
                </c:pt>
                <c:pt idx="522">
                  <c:v>104.75402183183029</c:v>
                </c:pt>
                <c:pt idx="523">
                  <c:v>104.75406737669425</c:v>
                </c:pt>
                <c:pt idx="524">
                  <c:v>104.75411291977827</c:v>
                </c:pt>
                <c:pt idx="525">
                  <c:v>104.75415846108234</c:v>
                </c:pt>
                <c:pt idx="526">
                  <c:v>104.75420400060652</c:v>
                </c:pt>
                <c:pt idx="527">
                  <c:v>104.75424953835083</c:v>
                </c:pt>
                <c:pt idx="528">
                  <c:v>104.75429507431529</c:v>
                </c:pt>
                <c:pt idx="529">
                  <c:v>104.75434060849996</c:v>
                </c:pt>
                <c:pt idx="530">
                  <c:v>104.75438614090481</c:v>
                </c:pt>
                <c:pt idx="531">
                  <c:v>104.75443167152991</c:v>
                </c:pt>
                <c:pt idx="532">
                  <c:v>104.75447720037531</c:v>
                </c:pt>
                <c:pt idx="533">
                  <c:v>104.75452272744097</c:v>
                </c:pt>
                <c:pt idx="534">
                  <c:v>104.75456825272697</c:v>
                </c:pt>
                <c:pt idx="535">
                  <c:v>104.7546137762333</c:v>
                </c:pt>
                <c:pt idx="536">
                  <c:v>104.75465929796005</c:v>
                </c:pt>
                <c:pt idx="537">
                  <c:v>104.75470481790718</c:v>
                </c:pt>
                <c:pt idx="538">
                  <c:v>104.75475033607476</c:v>
                </c:pt>
                <c:pt idx="539">
                  <c:v>104.75479585246281</c:v>
                </c:pt>
                <c:pt idx="540">
                  <c:v>104.75484136707134</c:v>
                </c:pt>
                <c:pt idx="541">
                  <c:v>104.7548868799004</c:v>
                </c:pt>
                <c:pt idx="542">
                  <c:v>104.75493239095</c:v>
                </c:pt>
                <c:pt idx="543">
                  <c:v>104.75497790022018</c:v>
                </c:pt>
                <c:pt idx="544">
                  <c:v>104.75502340771096</c:v>
                </c:pt>
                <c:pt idx="545">
                  <c:v>104.75506891342241</c:v>
                </c:pt>
                <c:pt idx="546">
                  <c:v>104.75511441735448</c:v>
                </c:pt>
                <c:pt idx="547">
                  <c:v>104.75515991950725</c:v>
                </c:pt>
                <c:pt idx="548">
                  <c:v>104.75520541988074</c:v>
                </c:pt>
                <c:pt idx="549">
                  <c:v>104.75525091847497</c:v>
                </c:pt>
                <c:pt idx="550">
                  <c:v>104.75529641528999</c:v>
                </c:pt>
                <c:pt idx="551">
                  <c:v>104.7553419103258</c:v>
                </c:pt>
                <c:pt idx="552">
                  <c:v>104.75538740358245</c:v>
                </c:pt>
                <c:pt idx="553">
                  <c:v>104.75543289505993</c:v>
                </c:pt>
                <c:pt idx="554">
                  <c:v>104.75547838475832</c:v>
                </c:pt>
                <c:pt idx="555">
                  <c:v>104.7555238726776</c:v>
                </c:pt>
                <c:pt idx="556">
                  <c:v>104.75556935881785</c:v>
                </c:pt>
                <c:pt idx="557">
                  <c:v>104.75561484317906</c:v>
                </c:pt>
                <c:pt idx="558">
                  <c:v>104.75566032576126</c:v>
                </c:pt>
                <c:pt idx="559">
                  <c:v>104.75570580656448</c:v>
                </c:pt>
                <c:pt idx="560">
                  <c:v>104.75575128558876</c:v>
                </c:pt>
                <c:pt idx="561">
                  <c:v>104.75579676283412</c:v>
                </c:pt>
                <c:pt idx="562">
                  <c:v>104.75584223830062</c:v>
                </c:pt>
                <c:pt idx="563">
                  <c:v>104.75588771198824</c:v>
                </c:pt>
                <c:pt idx="564">
                  <c:v>104.75593318389701</c:v>
                </c:pt>
                <c:pt idx="565">
                  <c:v>104.75597865402696</c:v>
                </c:pt>
                <c:pt idx="566">
                  <c:v>104.75602412237816</c:v>
                </c:pt>
                <c:pt idx="567">
                  <c:v>104.75606958895061</c:v>
                </c:pt>
                <c:pt idx="568">
                  <c:v>104.75611505374432</c:v>
                </c:pt>
                <c:pt idx="569">
                  <c:v>104.75616051675935</c:v>
                </c:pt>
                <c:pt idx="570">
                  <c:v>104.75620597799572</c:v>
                </c:pt>
                <c:pt idx="571">
                  <c:v>104.75625143745344</c:v>
                </c:pt>
                <c:pt idx="572">
                  <c:v>104.75629689513254</c:v>
                </c:pt>
                <c:pt idx="573">
                  <c:v>104.75634235103307</c:v>
                </c:pt>
                <c:pt idx="574">
                  <c:v>104.75638780515506</c:v>
                </c:pt>
                <c:pt idx="575">
                  <c:v>104.7564332574985</c:v>
                </c:pt>
                <c:pt idx="576">
                  <c:v>104.75647870806345</c:v>
                </c:pt>
                <c:pt idx="577">
                  <c:v>104.75652415684993</c:v>
                </c:pt>
                <c:pt idx="578">
                  <c:v>104.75656960385797</c:v>
                </c:pt>
                <c:pt idx="579">
                  <c:v>104.75661504908759</c:v>
                </c:pt>
                <c:pt idx="580">
                  <c:v>104.75666049253881</c:v>
                </c:pt>
                <c:pt idx="581">
                  <c:v>104.75670593421169</c:v>
                </c:pt>
                <c:pt idx="582">
                  <c:v>104.75675137410626</c:v>
                </c:pt>
                <c:pt idx="583">
                  <c:v>104.7567968122225</c:v>
                </c:pt>
                <c:pt idx="584">
                  <c:v>104.75684224856047</c:v>
                </c:pt>
                <c:pt idx="585">
                  <c:v>104.75688768312021</c:v>
                </c:pt>
                <c:pt idx="586">
                  <c:v>104.75693311590172</c:v>
                </c:pt>
                <c:pt idx="587">
                  <c:v>104.75697854690503</c:v>
                </c:pt>
                <c:pt idx="588">
                  <c:v>104.75702397613018</c:v>
                </c:pt>
                <c:pt idx="589">
                  <c:v>104.7570694035772</c:v>
                </c:pt>
                <c:pt idx="590">
                  <c:v>104.75711482924612</c:v>
                </c:pt>
                <c:pt idx="591">
                  <c:v>104.75716025313697</c:v>
                </c:pt>
                <c:pt idx="592">
                  <c:v>104.75720567524976</c:v>
                </c:pt>
                <c:pt idx="593">
                  <c:v>104.75725109558454</c:v>
                </c:pt>
                <c:pt idx="594">
                  <c:v>104.75729651414132</c:v>
                </c:pt>
                <c:pt idx="595">
                  <c:v>104.75734193092012</c:v>
                </c:pt>
                <c:pt idx="596">
                  <c:v>104.75738734592098</c:v>
                </c:pt>
                <c:pt idx="597">
                  <c:v>104.75743275914392</c:v>
                </c:pt>
                <c:pt idx="598">
                  <c:v>104.75747817058901</c:v>
                </c:pt>
                <c:pt idx="599">
                  <c:v>104.75752358025623</c:v>
                </c:pt>
                <c:pt idx="600">
                  <c:v>104.75756898814562</c:v>
                </c:pt>
                <c:pt idx="601">
                  <c:v>104.75761439425722</c:v>
                </c:pt>
                <c:pt idx="602">
                  <c:v>104.75765979859105</c:v>
                </c:pt>
                <c:pt idx="603">
                  <c:v>104.75770520114713</c:v>
                </c:pt>
                <c:pt idx="604">
                  <c:v>104.75775060192552</c:v>
                </c:pt>
                <c:pt idx="605">
                  <c:v>104.75779600092621</c:v>
                </c:pt>
                <c:pt idx="606">
                  <c:v>104.75784139814924</c:v>
                </c:pt>
                <c:pt idx="607">
                  <c:v>104.75788679359464</c:v>
                </c:pt>
                <c:pt idx="608">
                  <c:v>104.75793218726244</c:v>
                </c:pt>
                <c:pt idx="609">
                  <c:v>104.75797757915267</c:v>
                </c:pt>
                <c:pt idx="610">
                  <c:v>104.75802296926535</c:v>
                </c:pt>
                <c:pt idx="611">
                  <c:v>104.75806835760051</c:v>
                </c:pt>
                <c:pt idx="612">
                  <c:v>104.75811374415818</c:v>
                </c:pt>
                <c:pt idx="613">
                  <c:v>104.75815912893837</c:v>
                </c:pt>
                <c:pt idx="614">
                  <c:v>104.75820451194116</c:v>
                </c:pt>
                <c:pt idx="615">
                  <c:v>104.75824989316652</c:v>
                </c:pt>
                <c:pt idx="616">
                  <c:v>104.75829527261452</c:v>
                </c:pt>
                <c:pt idx="617">
                  <c:v>104.75834065028515</c:v>
                </c:pt>
                <c:pt idx="618">
                  <c:v>104.75838602617846</c:v>
                </c:pt>
                <c:pt idx="619">
                  <c:v>104.75843140029448</c:v>
                </c:pt>
                <c:pt idx="620">
                  <c:v>104.75847677263324</c:v>
                </c:pt>
                <c:pt idx="621">
                  <c:v>104.75852214319475</c:v>
                </c:pt>
                <c:pt idx="622">
                  <c:v>104.75856751197907</c:v>
                </c:pt>
                <c:pt idx="623">
                  <c:v>104.75861287898618</c:v>
                </c:pt>
                <c:pt idx="624">
                  <c:v>104.75865824421616</c:v>
                </c:pt>
                <c:pt idx="625">
                  <c:v>104.75870360766901</c:v>
                </c:pt>
                <c:pt idx="626">
                  <c:v>104.75874896934477</c:v>
                </c:pt>
                <c:pt idx="627">
                  <c:v>104.75879432924343</c:v>
                </c:pt>
                <c:pt idx="628">
                  <c:v>104.75883968736508</c:v>
                </c:pt>
                <c:pt idx="629">
                  <c:v>104.7588850437097</c:v>
                </c:pt>
                <c:pt idx="630">
                  <c:v>104.75893039827734</c:v>
                </c:pt>
                <c:pt idx="631">
                  <c:v>104.75897575106802</c:v>
                </c:pt>
                <c:pt idx="632">
                  <c:v>104.75902110208177</c:v>
                </c:pt>
                <c:pt idx="633">
                  <c:v>104.75906645131862</c:v>
                </c:pt>
                <c:pt idx="634">
                  <c:v>104.75911179877859</c:v>
                </c:pt>
                <c:pt idx="635">
                  <c:v>104.75915714446172</c:v>
                </c:pt>
                <c:pt idx="636">
                  <c:v>104.75920248836805</c:v>
                </c:pt>
                <c:pt idx="637">
                  <c:v>104.75924783049757</c:v>
                </c:pt>
                <c:pt idx="638">
                  <c:v>104.75929317085033</c:v>
                </c:pt>
                <c:pt idx="639">
                  <c:v>104.75933850942634</c:v>
                </c:pt>
                <c:pt idx="640">
                  <c:v>104.75938384622566</c:v>
                </c:pt>
                <c:pt idx="641">
                  <c:v>104.75942918124829</c:v>
                </c:pt>
                <c:pt idx="642">
                  <c:v>104.75947451449427</c:v>
                </c:pt>
                <c:pt idx="643">
                  <c:v>104.75951984596364</c:v>
                </c:pt>
                <c:pt idx="644">
                  <c:v>104.75956517565642</c:v>
                </c:pt>
                <c:pt idx="645">
                  <c:v>104.75961050357262</c:v>
                </c:pt>
                <c:pt idx="646">
                  <c:v>104.75965582971229</c:v>
                </c:pt>
                <c:pt idx="647">
                  <c:v>104.75970115407544</c:v>
                </c:pt>
                <c:pt idx="648">
                  <c:v>104.75974647666213</c:v>
                </c:pt>
                <c:pt idx="649">
                  <c:v>104.75979179747235</c:v>
                </c:pt>
                <c:pt idx="650">
                  <c:v>104.75983711650613</c:v>
                </c:pt>
                <c:pt idx="651">
                  <c:v>104.75988243376352</c:v>
                </c:pt>
                <c:pt idx="652">
                  <c:v>104.75992774924455</c:v>
                </c:pt>
                <c:pt idx="653">
                  <c:v>104.75997306294923</c:v>
                </c:pt>
                <c:pt idx="654">
                  <c:v>104.7600183748776</c:v>
                </c:pt>
                <c:pt idx="655">
                  <c:v>104.76006368502969</c:v>
                </c:pt>
                <c:pt idx="656">
                  <c:v>104.76010899340552</c:v>
                </c:pt>
                <c:pt idx="657">
                  <c:v>104.76015430000511</c:v>
                </c:pt>
                <c:pt idx="658">
                  <c:v>104.7601996048285</c:v>
                </c:pt>
                <c:pt idx="659">
                  <c:v>104.76024490787572</c:v>
                </c:pt>
                <c:pt idx="660">
                  <c:v>104.76029020914679</c:v>
                </c:pt>
                <c:pt idx="661">
                  <c:v>104.76033550864175</c:v>
                </c:pt>
                <c:pt idx="662">
                  <c:v>104.76038080636062</c:v>
                </c:pt>
                <c:pt idx="663">
                  <c:v>104.76042610230341</c:v>
                </c:pt>
                <c:pt idx="664">
                  <c:v>104.76047139647017</c:v>
                </c:pt>
                <c:pt idx="665">
                  <c:v>104.76051668886093</c:v>
                </c:pt>
                <c:pt idx="666">
                  <c:v>104.7605619794757</c:v>
                </c:pt>
                <c:pt idx="667">
                  <c:v>104.76060726831454</c:v>
                </c:pt>
                <c:pt idx="668">
                  <c:v>104.76065255537745</c:v>
                </c:pt>
                <c:pt idx="669">
                  <c:v>104.76069784066445</c:v>
                </c:pt>
                <c:pt idx="670">
                  <c:v>104.7607431241756</c:v>
                </c:pt>
                <c:pt idx="671">
                  <c:v>104.76078840591092</c:v>
                </c:pt>
                <c:pt idx="672">
                  <c:v>104.76083368587041</c:v>
                </c:pt>
                <c:pt idx="673">
                  <c:v>104.76087896405413</c:v>
                </c:pt>
                <c:pt idx="674">
                  <c:v>104.76092424046207</c:v>
                </c:pt>
                <c:pt idx="675">
                  <c:v>104.76096951509432</c:v>
                </c:pt>
                <c:pt idx="676">
                  <c:v>104.76101478795086</c:v>
                </c:pt>
                <c:pt idx="677">
                  <c:v>104.76106005903171</c:v>
                </c:pt>
                <c:pt idx="678">
                  <c:v>104.76110532833692</c:v>
                </c:pt>
                <c:pt idx="679">
                  <c:v>104.76115059586652</c:v>
                </c:pt>
                <c:pt idx="680">
                  <c:v>104.76119586162055</c:v>
                </c:pt>
                <c:pt idx="681">
                  <c:v>104.76124112559901</c:v>
                </c:pt>
                <c:pt idx="682">
                  <c:v>104.76128638780193</c:v>
                </c:pt>
                <c:pt idx="683">
                  <c:v>104.76133164822937</c:v>
                </c:pt>
                <c:pt idx="684">
                  <c:v>104.76137690688132</c:v>
                </c:pt>
                <c:pt idx="685">
                  <c:v>104.76142216375783</c:v>
                </c:pt>
                <c:pt idx="686">
                  <c:v>104.76146741885891</c:v>
                </c:pt>
                <c:pt idx="687">
                  <c:v>104.76151267218462</c:v>
                </c:pt>
                <c:pt idx="688">
                  <c:v>104.76155792373494</c:v>
                </c:pt>
                <c:pt idx="689">
                  <c:v>104.76160317350993</c:v>
                </c:pt>
                <c:pt idx="690">
                  <c:v>104.76164842150962</c:v>
                </c:pt>
                <c:pt idx="691">
                  <c:v>104.76169366773402</c:v>
                </c:pt>
                <c:pt idx="692">
                  <c:v>104.76173891218319</c:v>
                </c:pt>
                <c:pt idx="693">
                  <c:v>104.76178415485712</c:v>
                </c:pt>
                <c:pt idx="694">
                  <c:v>104.76182939575587</c:v>
                </c:pt>
                <c:pt idx="695">
                  <c:v>104.76187463487945</c:v>
                </c:pt>
                <c:pt idx="696">
                  <c:v>104.76191987222788</c:v>
                </c:pt>
                <c:pt idx="697">
                  <c:v>104.76196510780119</c:v>
                </c:pt>
                <c:pt idx="698">
                  <c:v>104.76201034159944</c:v>
                </c:pt>
                <c:pt idx="699">
                  <c:v>104.76205557362262</c:v>
                </c:pt>
                <c:pt idx="700">
                  <c:v>104.76210080387078</c:v>
                </c:pt>
                <c:pt idx="701">
                  <c:v>104.76214603234394</c:v>
                </c:pt>
                <c:pt idx="702">
                  <c:v>104.76219125904214</c:v>
                </c:pt>
                <c:pt idx="703">
                  <c:v>104.76223648396537</c:v>
                </c:pt>
                <c:pt idx="704">
                  <c:v>104.7622817071137</c:v>
                </c:pt>
                <c:pt idx="705">
                  <c:v>104.76232692848713</c:v>
                </c:pt>
                <c:pt idx="706">
                  <c:v>104.76237214808572</c:v>
                </c:pt>
                <c:pt idx="707">
                  <c:v>104.76241736590947</c:v>
                </c:pt>
                <c:pt idx="708">
                  <c:v>104.76246258195842</c:v>
                </c:pt>
                <c:pt idx="709">
                  <c:v>104.76250779623258</c:v>
                </c:pt>
                <c:pt idx="710">
                  <c:v>104.762553008732</c:v>
                </c:pt>
                <c:pt idx="711">
                  <c:v>104.76259821945671</c:v>
                </c:pt>
                <c:pt idx="712">
                  <c:v>104.76264342840672</c:v>
                </c:pt>
                <c:pt idx="713">
                  <c:v>104.76268863558205</c:v>
                </c:pt>
                <c:pt idx="714">
                  <c:v>104.76273384098276</c:v>
                </c:pt>
                <c:pt idx="715">
                  <c:v>104.76277904460886</c:v>
                </c:pt>
                <c:pt idx="716">
                  <c:v>104.7628242464604</c:v>
                </c:pt>
                <c:pt idx="717">
                  <c:v>104.76286944653737</c:v>
                </c:pt>
                <c:pt idx="718">
                  <c:v>104.76291464483982</c:v>
                </c:pt>
                <c:pt idx="719">
                  <c:v>104.76295984136776</c:v>
                </c:pt>
                <c:pt idx="720">
                  <c:v>104.76300503612124</c:v>
                </c:pt>
                <c:pt idx="721">
                  <c:v>104.7630502291003</c:v>
                </c:pt>
                <c:pt idx="722">
                  <c:v>104.76309542030492</c:v>
                </c:pt>
                <c:pt idx="723">
                  <c:v>104.76314060973517</c:v>
                </c:pt>
                <c:pt idx="724">
                  <c:v>104.76318579739107</c:v>
                </c:pt>
                <c:pt idx="725">
                  <c:v>104.76323098327262</c:v>
                </c:pt>
                <c:pt idx="726">
                  <c:v>104.7632761673799</c:v>
                </c:pt>
                <c:pt idx="727">
                  <c:v>104.76332134971288</c:v>
                </c:pt>
                <c:pt idx="728">
                  <c:v>104.76336653027163</c:v>
                </c:pt>
                <c:pt idx="729">
                  <c:v>104.76341170905616</c:v>
                </c:pt>
                <c:pt idx="730">
                  <c:v>104.76345688606649</c:v>
                </c:pt>
                <c:pt idx="731">
                  <c:v>104.76350206130266</c:v>
                </c:pt>
                <c:pt idx="732">
                  <c:v>104.7635472347647</c:v>
                </c:pt>
                <c:pt idx="733">
                  <c:v>104.76359240645266</c:v>
                </c:pt>
                <c:pt idx="734">
                  <c:v>104.76363757636652</c:v>
                </c:pt>
                <c:pt idx="735">
                  <c:v>104.76368274450634</c:v>
                </c:pt>
                <c:pt idx="736">
                  <c:v>104.76372791087213</c:v>
                </c:pt>
                <c:pt idx="737">
                  <c:v>104.76377307546393</c:v>
                </c:pt>
                <c:pt idx="738">
                  <c:v>104.76381823828177</c:v>
                </c:pt>
                <c:pt idx="739">
                  <c:v>104.76386339932566</c:v>
                </c:pt>
                <c:pt idx="740">
                  <c:v>104.76390855859567</c:v>
                </c:pt>
                <c:pt idx="741">
                  <c:v>104.76395371609178</c:v>
                </c:pt>
                <c:pt idx="742">
                  <c:v>104.76399887181404</c:v>
                </c:pt>
                <c:pt idx="743">
                  <c:v>104.76404402576247</c:v>
                </c:pt>
                <c:pt idx="744">
                  <c:v>104.76408917793712</c:v>
                </c:pt>
                <c:pt idx="745">
                  <c:v>104.76413432833797</c:v>
                </c:pt>
                <c:pt idx="746">
                  <c:v>104.7641794769651</c:v>
                </c:pt>
                <c:pt idx="747">
                  <c:v>104.76422462381852</c:v>
                </c:pt>
                <c:pt idx="748">
                  <c:v>104.76426976889825</c:v>
                </c:pt>
                <c:pt idx="749">
                  <c:v>104.76431491220431</c:v>
                </c:pt>
                <c:pt idx="750">
                  <c:v>104.76436005373675</c:v>
                </c:pt>
                <c:pt idx="751">
                  <c:v>104.76440519349559</c:v>
                </c:pt>
                <c:pt idx="752">
                  <c:v>104.76445033148086</c:v>
                </c:pt>
                <c:pt idx="753">
                  <c:v>104.76449546769258</c:v>
                </c:pt>
                <c:pt idx="754">
                  <c:v>104.76454060213078</c:v>
                </c:pt>
                <c:pt idx="755">
                  <c:v>104.76458573479549</c:v>
                </c:pt>
                <c:pt idx="756">
                  <c:v>104.76463086568674</c:v>
                </c:pt>
                <c:pt idx="757">
                  <c:v>104.76467599480456</c:v>
                </c:pt>
                <c:pt idx="758">
                  <c:v>104.76472112214897</c:v>
                </c:pt>
                <c:pt idx="759">
                  <c:v>104.76476624772</c:v>
                </c:pt>
                <c:pt idx="760">
                  <c:v>104.76481137151769</c:v>
                </c:pt>
                <c:pt idx="761">
                  <c:v>104.76485649354206</c:v>
                </c:pt>
                <c:pt idx="762">
                  <c:v>104.76490161379313</c:v>
                </c:pt>
                <c:pt idx="763">
                  <c:v>104.76494673227091</c:v>
                </c:pt>
                <c:pt idx="764">
                  <c:v>104.76499184897548</c:v>
                </c:pt>
                <c:pt idx="765">
                  <c:v>104.76503696390685</c:v>
                </c:pt>
                <c:pt idx="766">
                  <c:v>104.76508207706502</c:v>
                </c:pt>
                <c:pt idx="767">
                  <c:v>104.76512718845002</c:v>
                </c:pt>
                <c:pt idx="768">
                  <c:v>104.76517229806191</c:v>
                </c:pt>
                <c:pt idx="769">
                  <c:v>104.76521740590071</c:v>
                </c:pt>
                <c:pt idx="770">
                  <c:v>104.76526251196644</c:v>
                </c:pt>
                <c:pt idx="771">
                  <c:v>104.76530761625912</c:v>
                </c:pt>
                <c:pt idx="772">
                  <c:v>104.76535271877879</c:v>
                </c:pt>
                <c:pt idx="773">
                  <c:v>104.76539781952545</c:v>
                </c:pt>
                <c:pt idx="774">
                  <c:v>104.76544291849916</c:v>
                </c:pt>
                <c:pt idx="775">
                  <c:v>104.76548801569997</c:v>
                </c:pt>
                <c:pt idx="776">
                  <c:v>104.76553311112785</c:v>
                </c:pt>
                <c:pt idx="777">
                  <c:v>104.76557820478287</c:v>
                </c:pt>
                <c:pt idx="778">
                  <c:v>104.76562329666504</c:v>
                </c:pt>
                <c:pt idx="779">
                  <c:v>104.76566838677439</c:v>
                </c:pt>
                <c:pt idx="780">
                  <c:v>104.76571347511094</c:v>
                </c:pt>
                <c:pt idx="781">
                  <c:v>104.76575856167473</c:v>
                </c:pt>
                <c:pt idx="782">
                  <c:v>104.76580364646578</c:v>
                </c:pt>
                <c:pt idx="783">
                  <c:v>104.76584872948412</c:v>
                </c:pt>
                <c:pt idx="784">
                  <c:v>104.76589381072979</c:v>
                </c:pt>
                <c:pt idx="785">
                  <c:v>104.76593889020282</c:v>
                </c:pt>
                <c:pt idx="786">
                  <c:v>104.76598396790321</c:v>
                </c:pt>
                <c:pt idx="787">
                  <c:v>104.76602904383103</c:v>
                </c:pt>
                <c:pt idx="788">
                  <c:v>104.76607411798626</c:v>
                </c:pt>
                <c:pt idx="789">
                  <c:v>104.76611919036895</c:v>
                </c:pt>
                <c:pt idx="790">
                  <c:v>104.76616426097914</c:v>
                </c:pt>
                <c:pt idx="791">
                  <c:v>104.76620932981685</c:v>
                </c:pt>
                <c:pt idx="792">
                  <c:v>104.7662543968821</c:v>
                </c:pt>
                <c:pt idx="793">
                  <c:v>104.76629946217491</c:v>
                </c:pt>
                <c:pt idx="794">
                  <c:v>104.76634452569535</c:v>
                </c:pt>
                <c:pt idx="795">
                  <c:v>104.76638958744338</c:v>
                </c:pt>
                <c:pt idx="796">
                  <c:v>104.76643464741909</c:v>
                </c:pt>
                <c:pt idx="797">
                  <c:v>104.76647970562247</c:v>
                </c:pt>
                <c:pt idx="798">
                  <c:v>104.76652476205358</c:v>
                </c:pt>
                <c:pt idx="799">
                  <c:v>104.76656981671242</c:v>
                </c:pt>
                <c:pt idx="800">
                  <c:v>104.76661486959901</c:v>
                </c:pt>
                <c:pt idx="801">
                  <c:v>104.76665992071341</c:v>
                </c:pt>
                <c:pt idx="802">
                  <c:v>104.76670497005563</c:v>
                </c:pt>
                <c:pt idx="803">
                  <c:v>104.7667500176257</c:v>
                </c:pt>
                <c:pt idx="804">
                  <c:v>104.76679506342366</c:v>
                </c:pt>
                <c:pt idx="805">
                  <c:v>104.76684010744951</c:v>
                </c:pt>
                <c:pt idx="806">
                  <c:v>104.76688514970331</c:v>
                </c:pt>
                <c:pt idx="807">
                  <c:v>104.76693019018506</c:v>
                </c:pt>
                <c:pt idx="808">
                  <c:v>104.76697522889482</c:v>
                </c:pt>
                <c:pt idx="809">
                  <c:v>104.7670202658326</c:v>
                </c:pt>
                <c:pt idx="810">
                  <c:v>104.76706530099841</c:v>
                </c:pt>
                <c:pt idx="811">
                  <c:v>104.7671103343923</c:v>
                </c:pt>
                <c:pt idx="812">
                  <c:v>104.76715536601429</c:v>
                </c:pt>
                <c:pt idx="813">
                  <c:v>104.76720039586442</c:v>
                </c:pt>
                <c:pt idx="814">
                  <c:v>104.76724542394271</c:v>
                </c:pt>
                <c:pt idx="815">
                  <c:v>104.76729045024919</c:v>
                </c:pt>
                <c:pt idx="816">
                  <c:v>104.76733547478386</c:v>
                </c:pt>
                <c:pt idx="817">
                  <c:v>104.7673804975468</c:v>
                </c:pt>
                <c:pt idx="818">
                  <c:v>104.76742551853799</c:v>
                </c:pt>
                <c:pt idx="819">
                  <c:v>104.7674705377575</c:v>
                </c:pt>
                <c:pt idx="820">
                  <c:v>104.76751555520532</c:v>
                </c:pt>
                <c:pt idx="821">
                  <c:v>104.7675605708815</c:v>
                </c:pt>
                <c:pt idx="822">
                  <c:v>104.76760558478605</c:v>
                </c:pt>
                <c:pt idx="823">
                  <c:v>104.76765059691903</c:v>
                </c:pt>
                <c:pt idx="824">
                  <c:v>104.76769560728044</c:v>
                </c:pt>
                <c:pt idx="825">
                  <c:v>104.76774061587032</c:v>
                </c:pt>
                <c:pt idx="826">
                  <c:v>104.76778562268869</c:v>
                </c:pt>
                <c:pt idx="827">
                  <c:v>104.76783062773559</c:v>
                </c:pt>
                <c:pt idx="828">
                  <c:v>104.76787563101102</c:v>
                </c:pt>
                <c:pt idx="829">
                  <c:v>104.76792063251504</c:v>
                </c:pt>
                <c:pt idx="830">
                  <c:v>104.76796563224767</c:v>
                </c:pt>
                <c:pt idx="831">
                  <c:v>104.76801063020892</c:v>
                </c:pt>
                <c:pt idx="832">
                  <c:v>104.76805562639883</c:v>
                </c:pt>
                <c:pt idx="833">
                  <c:v>104.76810062081745</c:v>
                </c:pt>
                <c:pt idx="834">
                  <c:v>104.76814561346477</c:v>
                </c:pt>
                <c:pt idx="835">
                  <c:v>104.76819060434084</c:v>
                </c:pt>
                <c:pt idx="836">
                  <c:v>104.76823559344568</c:v>
                </c:pt>
                <c:pt idx="837">
                  <c:v>104.76828058077933</c:v>
                </c:pt>
                <c:pt idx="838">
                  <c:v>104.7683255663418</c:v>
                </c:pt>
                <c:pt idx="839">
                  <c:v>104.76837055013314</c:v>
                </c:pt>
                <c:pt idx="840">
                  <c:v>104.76841553215336</c:v>
                </c:pt>
                <c:pt idx="841">
                  <c:v>104.7684605124025</c:v>
                </c:pt>
                <c:pt idx="842">
                  <c:v>104.76850549088056</c:v>
                </c:pt>
                <c:pt idx="843">
                  <c:v>104.7685504675876</c:v>
                </c:pt>
                <c:pt idx="844">
                  <c:v>104.76859544252362</c:v>
                </c:pt>
                <c:pt idx="845">
                  <c:v>104.76864041568868</c:v>
                </c:pt>
                <c:pt idx="846">
                  <c:v>104.7686853870828</c:v>
                </c:pt>
                <c:pt idx="847">
                  <c:v>104.76873035670599</c:v>
                </c:pt>
                <c:pt idx="848">
                  <c:v>104.76877532455831</c:v>
                </c:pt>
                <c:pt idx="849">
                  <c:v>104.76882029063974</c:v>
                </c:pt>
                <c:pt idx="850">
                  <c:v>104.76886525495034</c:v>
                </c:pt>
                <c:pt idx="851">
                  <c:v>104.76891021749013</c:v>
                </c:pt>
                <c:pt idx="852">
                  <c:v>104.76895517825915</c:v>
                </c:pt>
                <c:pt idx="853">
                  <c:v>104.76900013725742</c:v>
                </c:pt>
                <c:pt idx="854">
                  <c:v>104.76904509448495</c:v>
                </c:pt>
                <c:pt idx="855">
                  <c:v>104.76909004994179</c:v>
                </c:pt>
                <c:pt idx="856">
                  <c:v>104.76913500362797</c:v>
                </c:pt>
                <c:pt idx="857">
                  <c:v>104.76917995554349</c:v>
                </c:pt>
                <c:pt idx="858">
                  <c:v>104.7692249056884</c:v>
                </c:pt>
                <c:pt idx="859">
                  <c:v>104.76926985406274</c:v>
                </c:pt>
                <c:pt idx="860">
                  <c:v>104.76931480066652</c:v>
                </c:pt>
                <c:pt idx="861">
                  <c:v>104.76935974549978</c:v>
                </c:pt>
                <c:pt idx="862">
                  <c:v>104.76940468856253</c:v>
                </c:pt>
                <c:pt idx="863">
                  <c:v>104.76944962985479</c:v>
                </c:pt>
                <c:pt idx="864">
                  <c:v>104.76949456937665</c:v>
                </c:pt>
                <c:pt idx="865">
                  <c:v>104.76953950712804</c:v>
                </c:pt>
                <c:pt idx="866">
                  <c:v>104.76958444310907</c:v>
                </c:pt>
                <c:pt idx="867">
                  <c:v>104.76962937731973</c:v>
                </c:pt>
                <c:pt idx="868">
                  <c:v>104.76967430976006</c:v>
                </c:pt>
                <c:pt idx="869">
                  <c:v>104.76971924043006</c:v>
                </c:pt>
                <c:pt idx="870">
                  <c:v>104.76976416932982</c:v>
                </c:pt>
                <c:pt idx="871">
                  <c:v>104.76980909645931</c:v>
                </c:pt>
                <c:pt idx="872">
                  <c:v>104.76985402181859</c:v>
                </c:pt>
                <c:pt idx="873">
                  <c:v>104.76989894540768</c:v>
                </c:pt>
                <c:pt idx="874">
                  <c:v>104.76994386722659</c:v>
                </c:pt>
                <c:pt idx="875">
                  <c:v>104.76998878727535</c:v>
                </c:pt>
                <c:pt idx="876">
                  <c:v>104.77003370555401</c:v>
                </c:pt>
                <c:pt idx="877">
                  <c:v>104.7700786220626</c:v>
                </c:pt>
                <c:pt idx="878">
                  <c:v>104.77012353680114</c:v>
                </c:pt>
                <c:pt idx="879">
                  <c:v>104.77016844976964</c:v>
                </c:pt>
                <c:pt idx="880">
                  <c:v>104.77021336096814</c:v>
                </c:pt>
                <c:pt idx="881">
                  <c:v>104.77025827039667</c:v>
                </c:pt>
                <c:pt idx="882">
                  <c:v>104.77030317805526</c:v>
                </c:pt>
                <c:pt idx="883">
                  <c:v>104.77034808394394</c:v>
                </c:pt>
                <c:pt idx="884">
                  <c:v>104.77039298806272</c:v>
                </c:pt>
                <c:pt idx="885">
                  <c:v>104.77043789041166</c:v>
                </c:pt>
                <c:pt idx="886">
                  <c:v>104.77048279099074</c:v>
                </c:pt>
                <c:pt idx="887">
                  <c:v>104.77052768980003</c:v>
                </c:pt>
                <c:pt idx="888">
                  <c:v>104.77057258683956</c:v>
                </c:pt>
                <c:pt idx="889">
                  <c:v>104.77061748210933</c:v>
                </c:pt>
                <c:pt idx="890">
                  <c:v>104.77066237560939</c:v>
                </c:pt>
                <c:pt idx="891">
                  <c:v>104.77070726733974</c:v>
                </c:pt>
                <c:pt idx="892">
                  <c:v>104.77075215730045</c:v>
                </c:pt>
                <c:pt idx="893">
                  <c:v>104.77079704549151</c:v>
                </c:pt>
                <c:pt idx="894">
                  <c:v>104.77084193191295</c:v>
                </c:pt>
                <c:pt idx="895">
                  <c:v>104.77088681656483</c:v>
                </c:pt>
                <c:pt idx="896">
                  <c:v>104.77093169944715</c:v>
                </c:pt>
                <c:pt idx="897">
                  <c:v>104.77097658055993</c:v>
                </c:pt>
                <c:pt idx="898">
                  <c:v>104.77102145990324</c:v>
                </c:pt>
                <c:pt idx="899">
                  <c:v>104.77106633747707</c:v>
                </c:pt>
                <c:pt idx="900">
                  <c:v>104.77111121328144</c:v>
                </c:pt>
                <c:pt idx="901">
                  <c:v>104.77115608731643</c:v>
                </c:pt>
                <c:pt idx="902">
                  <c:v>104.771200959582</c:v>
                </c:pt>
                <c:pt idx="903">
                  <c:v>104.77124583007824</c:v>
                </c:pt>
                <c:pt idx="904">
                  <c:v>104.77129069880515</c:v>
                </c:pt>
                <c:pt idx="905">
                  <c:v>104.77133556576275</c:v>
                </c:pt>
                <c:pt idx="906">
                  <c:v>104.77138043095108</c:v>
                </c:pt>
                <c:pt idx="907">
                  <c:v>104.77142529437018</c:v>
                </c:pt>
                <c:pt idx="908">
                  <c:v>104.77147015602004</c:v>
                </c:pt>
                <c:pt idx="909">
                  <c:v>104.77151501590073</c:v>
                </c:pt>
                <c:pt idx="910">
                  <c:v>104.77155987401225</c:v>
                </c:pt>
                <c:pt idx="911">
                  <c:v>104.77160473035465</c:v>
                </c:pt>
                <c:pt idx="912">
                  <c:v>104.77164958492794</c:v>
                </c:pt>
                <c:pt idx="913">
                  <c:v>104.77169443773212</c:v>
                </c:pt>
                <c:pt idx="914">
                  <c:v>104.77173928876729</c:v>
                </c:pt>
                <c:pt idx="915">
                  <c:v>104.77178413803341</c:v>
                </c:pt>
                <c:pt idx="916">
                  <c:v>104.77182898553056</c:v>
                </c:pt>
                <c:pt idx="917">
                  <c:v>104.77187383125873</c:v>
                </c:pt>
                <c:pt idx="918">
                  <c:v>104.77191867521796</c:v>
                </c:pt>
                <c:pt idx="919">
                  <c:v>104.77196351740828</c:v>
                </c:pt>
                <c:pt idx="920">
                  <c:v>104.77200835782972</c:v>
                </c:pt>
                <c:pt idx="921">
                  <c:v>104.7720531964823</c:v>
                </c:pt>
                <c:pt idx="922">
                  <c:v>104.77209803336606</c:v>
                </c:pt>
                <c:pt idx="923">
                  <c:v>104.77214286848103</c:v>
                </c:pt>
                <c:pt idx="924">
                  <c:v>104.77218770182721</c:v>
                </c:pt>
                <c:pt idx="925">
                  <c:v>104.77223253340465</c:v>
                </c:pt>
                <c:pt idx="926">
                  <c:v>104.77227736321339</c:v>
                </c:pt>
                <c:pt idx="927">
                  <c:v>104.77232219125342</c:v>
                </c:pt>
                <c:pt idx="928">
                  <c:v>104.77236701752481</c:v>
                </c:pt>
                <c:pt idx="929">
                  <c:v>104.77241184202757</c:v>
                </c:pt>
                <c:pt idx="930">
                  <c:v>104.77245666476171</c:v>
                </c:pt>
                <c:pt idx="931">
                  <c:v>104.77250148572728</c:v>
                </c:pt>
                <c:pt idx="932">
                  <c:v>104.7725463049243</c:v>
                </c:pt>
                <c:pt idx="933">
                  <c:v>104.77259112235281</c:v>
                </c:pt>
                <c:pt idx="934">
                  <c:v>104.77263593801283</c:v>
                </c:pt>
                <c:pt idx="935">
                  <c:v>104.77268075190437</c:v>
                </c:pt>
                <c:pt idx="936">
                  <c:v>104.77272556402748</c:v>
                </c:pt>
                <c:pt idx="937">
                  <c:v>104.77277037438219</c:v>
                </c:pt>
                <c:pt idx="938">
                  <c:v>104.7728151829685</c:v>
                </c:pt>
                <c:pt idx="939">
                  <c:v>104.77285998978648</c:v>
                </c:pt>
                <c:pt idx="940">
                  <c:v>104.77290479483612</c:v>
                </c:pt>
                <c:pt idx="941">
                  <c:v>104.77294959811746</c:v>
                </c:pt>
                <c:pt idx="942">
                  <c:v>104.77299439963056</c:v>
                </c:pt>
                <c:pt idx="943">
                  <c:v>104.77303919937539</c:v>
                </c:pt>
                <c:pt idx="944">
                  <c:v>104.77308399735203</c:v>
                </c:pt>
                <c:pt idx="945">
                  <c:v>104.77312879356046</c:v>
                </c:pt>
                <c:pt idx="946">
                  <c:v>104.77317358800074</c:v>
                </c:pt>
                <c:pt idx="947">
                  <c:v>104.7732183806729</c:v>
                </c:pt>
                <c:pt idx="948">
                  <c:v>104.77326317157696</c:v>
                </c:pt>
                <c:pt idx="949">
                  <c:v>104.77330796071293</c:v>
                </c:pt>
                <c:pt idx="950">
                  <c:v>104.77335274808087</c:v>
                </c:pt>
                <c:pt idx="951">
                  <c:v>104.77339753368078</c:v>
                </c:pt>
                <c:pt idx="952">
                  <c:v>104.77344231751269</c:v>
                </c:pt>
                <c:pt idx="953">
                  <c:v>104.77348709957666</c:v>
                </c:pt>
                <c:pt idx="954">
                  <c:v>104.77353187987269</c:v>
                </c:pt>
                <c:pt idx="955">
                  <c:v>104.77357665840081</c:v>
                </c:pt>
                <c:pt idx="956">
                  <c:v>104.77362143516106</c:v>
                </c:pt>
                <c:pt idx="957">
                  <c:v>104.77366621015345</c:v>
                </c:pt>
                <c:pt idx="958">
                  <c:v>104.77371098337801</c:v>
                </c:pt>
                <c:pt idx="959">
                  <c:v>104.77375575483478</c:v>
                </c:pt>
                <c:pt idx="960">
                  <c:v>104.77380052452379</c:v>
                </c:pt>
                <c:pt idx="961">
                  <c:v>104.77384529244506</c:v>
                </c:pt>
                <c:pt idx="962">
                  <c:v>104.77389005859861</c:v>
                </c:pt>
                <c:pt idx="963">
                  <c:v>104.77393482298447</c:v>
                </c:pt>
                <c:pt idx="964">
                  <c:v>104.7739795856027</c:v>
                </c:pt>
                <c:pt idx="965">
                  <c:v>104.77402434645329</c:v>
                </c:pt>
                <c:pt idx="966">
                  <c:v>104.77406910553628</c:v>
                </c:pt>
                <c:pt idx="967">
                  <c:v>104.77411386285169</c:v>
                </c:pt>
                <c:pt idx="968">
                  <c:v>104.77415861839955</c:v>
                </c:pt>
                <c:pt idx="969">
                  <c:v>104.77420337217991</c:v>
                </c:pt>
                <c:pt idx="970">
                  <c:v>104.77424812419278</c:v>
                </c:pt>
                <c:pt idx="971">
                  <c:v>104.7742928744382</c:v>
                </c:pt>
                <c:pt idx="972">
                  <c:v>104.77433762291616</c:v>
                </c:pt>
                <c:pt idx="973">
                  <c:v>104.77438236962672</c:v>
                </c:pt>
                <c:pt idx="974">
                  <c:v>104.77442711456993</c:v>
                </c:pt>
                <c:pt idx="975">
                  <c:v>104.77447185774577</c:v>
                </c:pt>
                <c:pt idx="976">
                  <c:v>104.7745165991543</c:v>
                </c:pt>
                <c:pt idx="977">
                  <c:v>104.77456133879554</c:v>
                </c:pt>
                <c:pt idx="978">
                  <c:v>104.77460607666949</c:v>
                </c:pt>
                <c:pt idx="979">
                  <c:v>104.77465081277622</c:v>
                </c:pt>
                <c:pt idx="980">
                  <c:v>104.77469554711573</c:v>
                </c:pt>
                <c:pt idx="981">
                  <c:v>104.77474027968806</c:v>
                </c:pt>
                <c:pt idx="982">
                  <c:v>104.77478501049323</c:v>
                </c:pt>
                <c:pt idx="983">
                  <c:v>104.7748297395313</c:v>
                </c:pt>
                <c:pt idx="984">
                  <c:v>104.77487446680223</c:v>
                </c:pt>
                <c:pt idx="985">
                  <c:v>104.77491919230611</c:v>
                </c:pt>
                <c:pt idx="986">
                  <c:v>104.77496391604295</c:v>
                </c:pt>
                <c:pt idx="987">
                  <c:v>104.77500863801278</c:v>
                </c:pt>
                <c:pt idx="988">
                  <c:v>104.77505335821562</c:v>
                </c:pt>
                <c:pt idx="989">
                  <c:v>104.7750980766515</c:v>
                </c:pt>
                <c:pt idx="990">
                  <c:v>104.77514279332046</c:v>
                </c:pt>
                <c:pt idx="991">
                  <c:v>104.7751875082225</c:v>
                </c:pt>
                <c:pt idx="992">
                  <c:v>104.77523222135767</c:v>
                </c:pt>
                <c:pt idx="993">
                  <c:v>104.77527693272599</c:v>
                </c:pt>
                <c:pt idx="994">
                  <c:v>104.7753216423275</c:v>
                </c:pt>
                <c:pt idx="995">
                  <c:v>104.77536635016222</c:v>
                </c:pt>
                <c:pt idx="996">
                  <c:v>104.77541105623018</c:v>
                </c:pt>
                <c:pt idx="997">
                  <c:v>104.7754557605314</c:v>
                </c:pt>
                <c:pt idx="998">
                  <c:v>104.7755004630659</c:v>
                </c:pt>
                <c:pt idx="999">
                  <c:v>104.77554516383373</c:v>
                </c:pt>
                <c:pt idx="1000">
                  <c:v>104.77558986283489</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Calculs!$AG$4:$AG$1004</c:f>
              <c:numCache>
                <c:formatCode>0.00</c:formatCode>
                <c:ptCount val="1001"/>
                <c:pt idx="0">
                  <c:v>0</c:v>
                </c:pt>
                <c:pt idx="1">
                  <c:v>-7.5804431026594248</c:v>
                </c:pt>
                <c:pt idx="2">
                  <c:v>33.961846114410591</c:v>
                </c:pt>
                <c:pt idx="3">
                  <c:v>51.347136806577474</c:v>
                </c:pt>
                <c:pt idx="4">
                  <c:v>44.600709645401643</c:v>
                </c:pt>
                <c:pt idx="5">
                  <c:v>41.046443465118401</c:v>
                </c:pt>
                <c:pt idx="6">
                  <c:v>40.681267817471237</c:v>
                </c:pt>
                <c:pt idx="7">
                  <c:v>40.316414904622405</c:v>
                </c:pt>
                <c:pt idx="8">
                  <c:v>39.951892699446589</c:v>
                </c:pt>
                <c:pt idx="9">
                  <c:v>39.587709086252232</c:v>
                </c:pt>
                <c:pt idx="10">
                  <c:v>39.22387186073172</c:v>
                </c:pt>
                <c:pt idx="11">
                  <c:v>38.860388729924225</c:v>
                </c:pt>
                <c:pt idx="12">
                  <c:v>38.497267312191354</c:v>
                </c:pt>
                <c:pt idx="13">
                  <c:v>38.134515137205177</c:v>
                </c:pt>
                <c:pt idx="14">
                  <c:v>37.772139645948442</c:v>
                </c:pt>
                <c:pt idx="15">
                  <c:v>37.410148190727377</c:v>
                </c:pt>
                <c:pt idx="16">
                  <c:v>37.048548035196035</c:v>
                </c:pt>
                <c:pt idx="17">
                  <c:v>36.687346354392922</c:v>
                </c:pt>
                <c:pt idx="18">
                  <c:v>36.326550234789146</c:v>
                </c:pt>
                <c:pt idx="19">
                  <c:v>35.96616667434823</c:v>
                </c:pt>
                <c:pt idx="20">
                  <c:v>35.606202582597362</c:v>
                </c:pt>
                <c:pt idx="21">
                  <c:v>35.246664780709878</c:v>
                </c:pt>
                <c:pt idx="22">
                  <c:v>34.887560001599013</c:v>
                </c:pt>
                <c:pt idx="23">
                  <c:v>34.528894890022364</c:v>
                </c:pt>
                <c:pt idx="24">
                  <c:v>34.170676002697512</c:v>
                </c:pt>
                <c:pt idx="25">
                  <c:v>33.812909808427975</c:v>
                </c:pt>
                <c:pt idx="26">
                  <c:v>33.455602688239964</c:v>
                </c:pt>
                <c:pt idx="27">
                  <c:v>33.098760935529278</c:v>
                </c:pt>
                <c:pt idx="28">
                  <c:v>32.742390756218541</c:v>
                </c:pt>
                <c:pt idx="29">
                  <c:v>32.38649826892437</c:v>
                </c:pt>
                <c:pt idx="30">
                  <c:v>32.031089505134531</c:v>
                </c:pt>
                <c:pt idx="31">
                  <c:v>31.67617040939475</c:v>
                </c:pt>
                <c:pt idx="32">
                  <c:v>31.321746839505174</c:v>
                </c:pt>
                <c:pt idx="33">
                  <c:v>30.967824566726058</c:v>
                </c:pt>
                <c:pt idx="34">
                  <c:v>30.61440927599304</c:v>
                </c:pt>
                <c:pt idx="35">
                  <c:v>30.261506566141165</c:v>
                </c:pt>
                <c:pt idx="36">
                  <c:v>29.909121950138108</c:v>
                </c:pt>
                <c:pt idx="37">
                  <c:v>29.557260855326</c:v>
                </c:pt>
                <c:pt idx="38">
                  <c:v>29.205928623672058</c:v>
                </c:pt>
                <c:pt idx="39">
                  <c:v>28.855130512027511</c:v>
                </c:pt>
                <c:pt idx="40">
                  <c:v>28.504871692395007</c:v>
                </c:pt>
                <c:pt idx="41">
                  <c:v>28.155157252204063</c:v>
                </c:pt>
                <c:pt idx="42">
                  <c:v>27.805992194594491</c:v>
                </c:pt>
                <c:pt idx="43">
                  <c:v>27.457381438707856</c:v>
                </c:pt>
                <c:pt idx="44">
                  <c:v>27.109329819986378</c:v>
                </c:pt>
                <c:pt idx="45">
                  <c:v>26.761842090479625</c:v>
                </c:pt>
                <c:pt idx="46">
                  <c:v>26.414922919158315</c:v>
                </c:pt>
                <c:pt idx="47">
                  <c:v>26.068576892235605</c:v>
                </c:pt>
                <c:pt idx="48">
                  <c:v>25.722808513495274</c:v>
                </c:pt>
                <c:pt idx="49">
                  <c:v>25.377622204626938</c:v>
                </c:pt>
                <c:pt idx="50">
                  <c:v>25.033022305567961</c:v>
                </c:pt>
                <c:pt idx="51">
                  <c:v>24.689013074851978</c:v>
                </c:pt>
                <c:pt idx="52">
                  <c:v>24.345598689964014</c:v>
                </c:pt>
                <c:pt idx="53">
                  <c:v>24.002783247701718</c:v>
                </c:pt>
                <c:pt idx="54">
                  <c:v>23.660570764542946</c:v>
                </c:pt>
                <c:pt idx="55">
                  <c:v>23.318965177019244</c:v>
                </c:pt>
                <c:pt idx="56">
                  <c:v>22.97797034209524</c:v>
                </c:pt>
                <c:pt idx="57">
                  <c:v>22.637590037553814</c:v>
                </c:pt>
                <c:pt idx="58">
                  <c:v>22.297827962386698</c:v>
                </c:pt>
                <c:pt idx="59">
                  <c:v>21.958687737190729</c:v>
                </c:pt>
                <c:pt idx="60">
                  <c:v>21.620172904569131</c:v>
                </c:pt>
                <c:pt idx="61">
                  <c:v>21.282286929538127</c:v>
                </c:pt>
                <c:pt idx="62">
                  <c:v>20.945033199938507</c:v>
                </c:pt>
                <c:pt idx="63">
                  <c:v>20.330786868589328</c:v>
                </c:pt>
                <c:pt idx="64">
                  <c:v>19.440036475696957</c:v>
                </c:pt>
                <c:pt idx="65">
                  <c:v>18.551064138118285</c:v>
                </c:pt>
                <c:pt idx="66">
                  <c:v>17.663885255384109</c:v>
                </c:pt>
                <c:pt idx="67">
                  <c:v>16.523992014603714</c:v>
                </c:pt>
                <c:pt idx="68">
                  <c:v>15.131871711323807</c:v>
                </c:pt>
                <c:pt idx="69">
                  <c:v>13.289970622609513</c:v>
                </c:pt>
                <c:pt idx="70">
                  <c:v>10.999205228990217</c:v>
                </c:pt>
                <c:pt idx="71">
                  <c:v>8.7134488850527756</c:v>
                </c:pt>
                <c:pt idx="72">
                  <c:v>6.4327817268031655</c:v>
                </c:pt>
                <c:pt idx="73">
                  <c:v>4.157280855811333</c:v>
                </c:pt>
                <c:pt idx="74">
                  <c:v>1.8870203567848201</c:v>
                </c:pt>
                <c:pt idx="75">
                  <c:v>-0.37792868397724177</c:v>
                </c:pt>
                <c:pt idx="76">
                  <c:v>-2.6374981592836866</c:v>
                </c:pt>
                <c:pt idx="77">
                  <c:v>-4.891622920937639</c:v>
                </c:pt>
                <c:pt idx="78">
                  <c:v>-7.1402407588430599</c:v>
                </c:pt>
                <c:pt idx="79">
                  <c:v>-9.3832923793648586</c:v>
                </c:pt>
                <c:pt idx="80">
                  <c:v>-11.620721382975063</c:v>
                </c:pt>
                <c:pt idx="81">
                  <c:v>-13.313850384607701</c:v>
                </c:pt>
                <c:pt idx="82">
                  <c:v>-14.463986762431096</c:v>
                </c:pt>
                <c:pt idx="83">
                  <c:v>-15.611194997693353</c:v>
                </c:pt>
                <c:pt idx="84">
                  <c:v>-16.755470330125611</c:v>
                </c:pt>
                <c:pt idx="85">
                  <c:v>-17.896808701977193</c:v>
                </c:pt>
                <c:pt idx="86">
                  <c:v>-19.035206750435062</c:v>
                </c:pt>
                <c:pt idx="87">
                  <c:v>-20.17066180002249</c:v>
                </c:pt>
                <c:pt idx="88">
                  <c:v>-21.30317185498091</c:v>
                </c:pt>
                <c:pt idx="89">
                  <c:v>-22.262542043541789</c:v>
                </c:pt>
                <c:pt idx="90">
                  <c:v>-23.049224685246948</c:v>
                </c:pt>
                <c:pt idx="91">
                  <c:v>-23.833886752484716</c:v>
                </c:pt>
                <c:pt idx="92">
                  <c:v>-24.616532610031474</c:v>
                </c:pt>
                <c:pt idx="93">
                  <c:v>-25.354611035875102</c:v>
                </c:pt>
                <c:pt idx="94">
                  <c:v>-26.048242100344702</c:v>
                </c:pt>
                <c:pt idx="95">
                  <c:v>-26.740105330926248</c:v>
                </c:pt>
                <c:pt idx="96">
                  <c:v>-27.430206468916232</c:v>
                </c:pt>
                <c:pt idx="97">
                  <c:v>-27.948309036614013</c:v>
                </c:pt>
                <c:pt idx="98">
                  <c:v>-28.294885633586411</c:v>
                </c:pt>
                <c:pt idx="99">
                  <c:v>-28.640658084243285</c:v>
                </c:pt>
                <c:pt idx="100">
                  <c:v>-28.985631216372379</c:v>
                </c:pt>
                <c:pt idx="101">
                  <c:v>-29.329809890843823</c:v>
                </c:pt>
                <c:pt idx="102">
                  <c:v>-29.673199001063061</c:v>
                </c:pt>
                <c:pt idx="103">
                  <c:v>-30.015803472431081</c:v>
                </c:pt>
                <c:pt idx="104">
                  <c:v>-30.357628261811819</c:v>
                </c:pt>
                <c:pt idx="105">
                  <c:v>-30.698678357006933</c:v>
                </c:pt>
                <c:pt idx="106">
                  <c:v>-31.038958776237791</c:v>
                </c:pt>
                <c:pt idx="107">
                  <c:v>-31.378474567634552</c:v>
                </c:pt>
                <c:pt idx="108">
                  <c:v>-31.717230808732758</c:v>
                </c:pt>
                <c:pt idx="109">
                  <c:v>-31.842404927950724</c:v>
                </c:pt>
                <c:pt idx="110">
                  <c:v>-31.754589949616904</c:v>
                </c:pt>
                <c:pt idx="111">
                  <c:v>-31.667201088716151</c:v>
                </c:pt>
                <c:pt idx="112">
                  <c:v>-31.580235602898593</c:v>
                </c:pt>
                <c:pt idx="113">
                  <c:v>-31.493690771999802</c:v>
                </c:pt>
                <c:pt idx="114">
                  <c:v>-31.407563897824943</c:v>
                </c:pt>
                <c:pt idx="115">
                  <c:v>-31.32185230393543</c:v>
                </c:pt>
                <c:pt idx="116">
                  <c:v>-31.236553335438106</c:v>
                </c:pt>
                <c:pt idx="117">
                  <c:v>-31.1516643587766</c:v>
                </c:pt>
                <c:pt idx="118">
                  <c:v>-31.067182761525231</c:v>
                </c:pt>
                <c:pt idx="119">
                  <c:v>-30.983105952185124</c:v>
                </c:pt>
                <c:pt idx="120">
                  <c:v>-30.89943135998265</c:v>
                </c:pt>
                <c:pt idx="121">
                  <c:v>-30.816156434670177</c:v>
                </c:pt>
                <c:pt idx="122">
                  <c:v>-30.733278646328955</c:v>
                </c:pt>
                <c:pt idx="123">
                  <c:v>-30.65079548517437</c:v>
                </c:pt>
                <c:pt idx="124">
                  <c:v>-30.568704461363165</c:v>
                </c:pt>
                <c:pt idx="125">
                  <c:v>-30.487003104802994</c:v>
                </c:pt>
                <c:pt idx="126">
                  <c:v>-30.405688964964057</c:v>
                </c:pt>
                <c:pt idx="127">
                  <c:v>-30.324759610692723</c:v>
                </c:pt>
                <c:pt idx="128">
                  <c:v>-30.244212630027398</c:v>
                </c:pt>
                <c:pt idx="129">
                  <c:v>-30.164045630016293</c:v>
                </c:pt>
                <c:pt idx="130">
                  <c:v>-30.084256236537264</c:v>
                </c:pt>
                <c:pt idx="131">
                  <c:v>-30.004842094119724</c:v>
                </c:pt>
                <c:pt idx="132">
                  <c:v>-29.925800865768331</c:v>
                </c:pt>
                <c:pt idx="133">
                  <c:v>-29.847130232788768</c:v>
                </c:pt>
                <c:pt idx="134">
                  <c:v>-29.76882789461547</c:v>
                </c:pt>
                <c:pt idx="135">
                  <c:v>-29.690891568641103</c:v>
                </c:pt>
                <c:pt idx="136">
                  <c:v>-29.613318990048022</c:v>
                </c:pt>
                <c:pt idx="137">
                  <c:v>-29.53610791164154</c:v>
                </c:pt>
                <c:pt idx="138">
                  <c:v>-29.459256103685007</c:v>
                </c:pt>
                <c:pt idx="139">
                  <c:v>-29.382761353736726</c:v>
                </c:pt>
                <c:pt idx="140">
                  <c:v>-29.306621466488647</c:v>
                </c:pt>
                <c:pt idx="141">
                  <c:v>-29.230834263606727</c:v>
                </c:pt>
                <c:pt idx="142">
                  <c:v>-29.155397583573183</c:v>
                </c:pt>
                <c:pt idx="143">
                  <c:v>-29.080309281530319</c:v>
                </c:pt>
                <c:pt idx="144">
                  <c:v>-29.005567229126065</c:v>
                </c:pt>
                <c:pt idx="145">
                  <c:v>-28.931169314361313</c:v>
                </c:pt>
                <c:pt idx="146">
                  <c:v>-28.857113441438699</c:v>
                </c:pt>
                <c:pt idx="147">
                  <c:v>-28.783397530613193</c:v>
                </c:pt>
                <c:pt idx="148">
                  <c:v>-28.710019518044199</c:v>
                </c:pt>
                <c:pt idx="149">
                  <c:v>-28.636977355649268</c:v>
                </c:pt>
                <c:pt idx="150">
                  <c:v>-28.5642690109594</c:v>
                </c:pt>
                <c:pt idx="151">
                  <c:v>-28.491892466975898</c:v>
                </c:pt>
                <c:pt idx="152">
                  <c:v>-28.419845722028676</c:v>
                </c:pt>
                <c:pt idx="153">
                  <c:v>-28.348126789636204</c:v>
                </c:pt>
                <c:pt idx="154">
                  <c:v>-28.27673369836684</c:v>
                </c:pt>
                <c:pt idx="155">
                  <c:v>-28.205664491701725</c:v>
                </c:pt>
                <c:pt idx="156">
                  <c:v>-28.134917227899091</c:v>
                </c:pt>
                <c:pt idx="157">
                  <c:v>-28.064489979859932</c:v>
                </c:pt>
                <c:pt idx="158">
                  <c:v>-27.994380834995319</c:v>
                </c:pt>
                <c:pt idx="159">
                  <c:v>-27.924587895094845</c:v>
                </c:pt>
                <c:pt idx="160">
                  <c:v>-27.855109276196675</c:v>
                </c:pt>
                <c:pt idx="161">
                  <c:v>-27.785943108458852</c:v>
                </c:pt>
                <c:pt idx="162">
                  <c:v>-27.717087536032057</c:v>
                </c:pt>
                <c:pt idx="163">
                  <c:v>-27.648540716933525</c:v>
                </c:pt>
                <c:pt idx="164">
                  <c:v>-27.580300822922517</c:v>
                </c:pt>
                <c:pt idx="165">
                  <c:v>-27.512366039376928</c:v>
                </c:pt>
                <c:pt idx="166">
                  <c:v>-27.444734565171245</c:v>
                </c:pt>
                <c:pt idx="167">
                  <c:v>-27.377404612555821</c:v>
                </c:pt>
                <c:pt idx="168">
                  <c:v>-27.310374407037337</c:v>
                </c:pt>
                <c:pt idx="169">
                  <c:v>-27.243642187260519</c:v>
                </c:pt>
                <c:pt idx="170">
                  <c:v>-27.177206204891149</c:v>
                </c:pt>
                <c:pt idx="171">
                  <c:v>-27.111064724500245</c:v>
                </c:pt>
                <c:pt idx="172">
                  <c:v>-27.045216023449438</c:v>
                </c:pt>
                <c:pt idx="173">
                  <c:v>-26.979658391777519</c:v>
                </c:pt>
                <c:pt idx="174">
                  <c:v>-26.914390132088272</c:v>
                </c:pt>
                <c:pt idx="175">
                  <c:v>-26.849409559439266</c:v>
                </c:pt>
                <c:pt idx="176">
                  <c:v>-26.784715001232037</c:v>
                </c:pt>
                <c:pt idx="177">
                  <c:v>-26.720304797103122</c:v>
                </c:pt>
                <c:pt idx="178">
                  <c:v>-26.656177298816534</c:v>
                </c:pt>
                <c:pt idx="179">
                  <c:v>-26.592330870157049</c:v>
                </c:pt>
                <c:pt idx="180">
                  <c:v>-26.52876388682472</c:v>
                </c:pt>
                <c:pt idx="181">
                  <c:v>-26.465474736330535</c:v>
                </c:pt>
                <c:pt idx="182">
                  <c:v>-26.402461817892988</c:v>
                </c:pt>
                <c:pt idx="183">
                  <c:v>-26.339723542335832</c:v>
                </c:pt>
                <c:pt idx="184">
                  <c:v>-26.277258331986793</c:v>
                </c:pt>
                <c:pt idx="185">
                  <c:v>-26.21506462057738</c:v>
                </c:pt>
                <c:pt idx="186">
                  <c:v>-26.153140853143647</c:v>
                </c:pt>
                <c:pt idx="187">
                  <c:v>-26.091485485928033</c:v>
                </c:pt>
                <c:pt idx="188">
                  <c:v>-26.030096986282114</c:v>
                </c:pt>
                <c:pt idx="189">
                  <c:v>-25.968973832570434</c:v>
                </c:pt>
                <c:pt idx="190">
                  <c:v>-25.908114514075237</c:v>
                </c:pt>
                <c:pt idx="191">
                  <c:v>-25.847517530902138</c:v>
                </c:pt>
                <c:pt idx="192">
                  <c:v>-25.787181393886868</c:v>
                </c:pt>
                <c:pt idx="193">
                  <c:v>-25.727104624502772</c:v>
                </c:pt>
                <c:pt idx="194">
                  <c:v>-25.667285754769477</c:v>
                </c:pt>
                <c:pt idx="195">
                  <c:v>-25.607723327162184</c:v>
                </c:pt>
                <c:pt idx="196">
                  <c:v>-25.548415894522112</c:v>
                </c:pt>
                <c:pt idx="197">
                  <c:v>-25.489362019967768</c:v>
                </c:pt>
                <c:pt idx="198">
                  <c:v>-25.430560276806979</c:v>
                </c:pt>
                <c:pt idx="199">
                  <c:v>-25.372009248450006</c:v>
                </c:pt>
                <c:pt idx="200">
                  <c:v>-25.313707528323377</c:v>
                </c:pt>
                <c:pt idx="201">
                  <c:v>-25.255653719784611</c:v>
                </c:pt>
                <c:pt idx="202">
                  <c:v>-24.682909128081747</c:v>
                </c:pt>
                <c:pt idx="203">
                  <c:v>-24.134045775172083</c:v>
                </c:pt>
                <c:pt idx="204">
                  <c:v>-23.607767373242503</c:v>
                </c:pt>
                <c:pt idx="205">
                  <c:v>-23.102865270577276</c:v>
                </c:pt>
                <c:pt idx="206">
                  <c:v>-22.618211388102946</c:v>
                </c:pt>
                <c:pt idx="207">
                  <c:v>-22.152751812062419</c:v>
                </c:pt>
                <c:pt idx="208">
                  <c:v>-21.705500973729421</c:v>
                </c:pt>
                <c:pt idx="209">
                  <c:v>-21.27553635515654</c:v>
                </c:pt>
                <c:pt idx="210">
                  <c:v>-20.861993666992255</c:v>
                </c:pt>
                <c:pt idx="211">
                  <c:v>-20.464062450549097</c:v>
                </c:pt>
                <c:pt idx="212">
                  <c:v>-20.080982061680594</c:v>
                </c:pt>
                <c:pt idx="213">
                  <c:v>-19.712037998733816</c:v>
                </c:pt>
                <c:pt idx="214">
                  <c:v>-19.35655854097697</c:v>
                </c:pt>
                <c:pt idx="215">
                  <c:v>-19.01391166753406</c:v>
                </c:pt>
                <c:pt idx="216">
                  <c:v>-18.683502230056671</c:v>
                </c:pt>
                <c:pt idx="217">
                  <c:v>-18.364769355183242</c:v>
                </c:pt>
                <c:pt idx="218">
                  <c:v>-18.057184055325994</c:v>
                </c:pt>
                <c:pt idx="219">
                  <c:v>-17.760247028528305</c:v>
                </c:pt>
                <c:pt idx="220">
                  <c:v>-17.4734866300847</c:v>
                </c:pt>
                <c:pt idx="221">
                  <c:v>-17.196457000344711</c:v>
                </c:pt>
                <c:pt idx="222">
                  <c:v>-16.928736334655973</c:v>
                </c:pt>
                <c:pt idx="223">
                  <c:v>-16.669925282765139</c:v>
                </c:pt>
                <c:pt idx="224">
                  <c:v>-16.419645466207818</c:v>
                </c:pt>
                <c:pt idx="225">
                  <c:v>-16.177538103297287</c:v>
                </c:pt>
                <c:pt idx="226">
                  <c:v>-15.943262732282836</c:v>
                </c:pt>
                <c:pt idx="227">
                  <c:v>-15.716496024104186</c:v>
                </c:pt>
                <c:pt idx="228">
                  <c:v>-15.496930676931136</c:v>
                </c:pt>
                <c:pt idx="229">
                  <c:v>-15.284274385356332</c:v>
                </c:pt>
                <c:pt idx="230">
                  <c:v>-15.078248877713612</c:v>
                </c:pt>
                <c:pt idx="231">
                  <c:v>-14.878589015531514</c:v>
                </c:pt>
                <c:pt idx="232">
                  <c:v>-14.685041949607914</c:v>
                </c:pt>
                <c:pt idx="233">
                  <c:v>-14.497366327613459</c:v>
                </c:pt>
                <c:pt idx="234">
                  <c:v>-14.315331548502579</c:v>
                </c:pt>
                <c:pt idx="235">
                  <c:v>-14.138717059335885</c:v>
                </c:pt>
                <c:pt idx="236">
                  <c:v>-13.967311690400198</c:v>
                </c:pt>
                <c:pt idx="237">
                  <c:v>-13.800913024754349</c:v>
                </c:pt>
                <c:pt idx="238">
                  <c:v>-13.639326798533478</c:v>
                </c:pt>
                <c:pt idx="239">
                  <c:v>-13.482366328512308</c:v>
                </c:pt>
                <c:pt idx="240">
                  <c:v>-13.329851963560756</c:v>
                </c:pt>
                <c:pt idx="241">
                  <c:v>-13.181610556722973</c:v>
                </c:pt>
                <c:pt idx="242">
                  <c:v>-13.037474954714062</c:v>
                </c:pt>
                <c:pt idx="243">
                  <c:v>-12.897283501655993</c:v>
                </c:pt>
                <c:pt idx="244">
                  <c:v>-12.760879553864712</c:v>
                </c:pt>
                <c:pt idx="245">
                  <c:v>-12.628111002451854</c:v>
                </c:pt>
                <c:pt idx="246">
                  <c:v>-12.498829800414008</c:v>
                </c:pt>
                <c:pt idx="247">
                  <c:v>-12.372891490746493</c:v>
                </c:pt>
                <c:pt idx="248">
                  <c:v>-12.250154731932271</c:v>
                </c:pt>
                <c:pt idx="249">
                  <c:v>-12.130480816914179</c:v>
                </c:pt>
                <c:pt idx="250">
                  <c:v>-12.013733181352569</c:v>
                </c:pt>
                <c:pt idx="251">
                  <c:v>-11.899776896592346</c:v>
                </c:pt>
                <c:pt idx="252">
                  <c:v>-11.788478142301949</c:v>
                </c:pt>
                <c:pt idx="253">
                  <c:v>-11.67970365318971</c:v>
                </c:pt>
                <c:pt idx="254">
                  <c:v>-11.573320133534109</c:v>
                </c:pt>
                <c:pt idx="255">
                  <c:v>-11.469193632465542</c:v>
                </c:pt>
                <c:pt idx="256">
                  <c:v>-11.367188871985352</c:v>
                </c:pt>
                <c:pt idx="257">
                  <c:v>-11.267168518576739</c:v>
                </c:pt>
                <c:pt idx="258">
                  <c:v>-11.168992387919015</c:v>
                </c:pt>
                <c:pt idx="259">
                  <c:v>-11.072516570623556</c:v>
                </c:pt>
                <c:pt idx="260">
                  <c:v>-10.97759246502034</c:v>
                </c:pt>
                <c:pt idx="261">
                  <c:v>-10.884065700783792</c:v>
                </c:pt>
                <c:pt idx="262">
                  <c:v>-10.79177493453024</c:v>
                </c:pt>
                <c:pt idx="263">
                  <c:v>-10.700550495369596</c:v>
                </c:pt>
                <c:pt idx="264">
                  <c:v>-10.610212854659462</c:v>
                </c:pt>
                <c:pt idx="265">
                  <c:v>-10.520570889783322</c:v>
                </c:pt>
                <c:pt idx="266">
                  <c:v>-10.431419906530643</c:v>
                </c:pt>
                <c:pt idx="267">
                  <c:v>-10.342539378450862</c:v>
                </c:pt>
                <c:pt idx="268">
                  <c:v>-10.253690354220804</c:v>
                </c:pt>
                <c:pt idx="269">
                  <c:v>-10.164612475422178</c:v>
                </c:pt>
                <c:pt idx="270">
                  <c:v>-10.075020536973817</c:v>
                </c:pt>
                <c:pt idx="271">
                  <c:v>-9.9846005105971862</c:v>
                </c:pt>
                <c:pt idx="272">
                  <c:v>-9.8930049379191285</c:v>
                </c:pt>
                <c:pt idx="273">
                  <c:v>-9.7998475839793961</c:v>
                </c:pt>
                <c:pt idx="274">
                  <c:v>-9.7046972239495801</c:v>
                </c:pt>
                <c:pt idx="275">
                  <c:v>-9.607070415894654</c:v>
                </c:pt>
                <c:pt idx="276">
                  <c:v>-9.5064230908319267</c:v>
                </c:pt>
                <c:pt idx="277">
                  <c:v>-9.4021407690846033</c:v>
                </c:pt>
                <c:pt idx="278">
                  <c:v>-9.2935271907285255</c:v>
                </c:pt>
                <c:pt idx="279">
                  <c:v>-9.179791130828157</c:v>
                </c:pt>
                <c:pt idx="280">
                  <c:v>-9.0600311621952425</c:v>
                </c:pt>
                <c:pt idx="281">
                  <c:v>-8.9332181376802478</c:v>
                </c:pt>
                <c:pt idx="282">
                  <c:v>-8.7981752031804064</c:v>
                </c:pt>
                <c:pt idx="283">
                  <c:v>-8.6535552409493288</c:v>
                </c:pt>
                <c:pt idx="284">
                  <c:v>-8.497815809266708</c:v>
                </c:pt>
                <c:pt idx="285">
                  <c:v>-8.3291919310520726</c:v>
                </c:pt>
                <c:pt idx="286">
                  <c:v>-8.1456675498520124</c:v>
                </c:pt>
                <c:pt idx="287">
                  <c:v>-7.9449471971947814</c:v>
                </c:pt>
                <c:pt idx="288">
                  <c:v>-7.7244305035425169</c:v>
                </c:pt>
                <c:pt idx="289">
                  <c:v>-7.4811937560855153</c:v>
                </c:pt>
                <c:pt idx="290">
                  <c:v>-7.2119848772380424</c:v>
                </c:pt>
                <c:pt idx="291">
                  <c:v>-6.9132410322836835</c:v>
                </c:pt>
                <c:pt idx="292">
                  <c:v>-6.5811414874817382</c:v>
                </c:pt>
                <c:pt idx="293">
                  <c:v>-6.2117119274057151</c:v>
                </c:pt>
                <c:pt idx="294">
                  <c:v>-5.8009992337770049</c:v>
                </c:pt>
                <c:pt idx="295">
                  <c:v>-5.3453359092939809</c:v>
                </c:pt>
                <c:pt idx="296">
                  <c:v>-4.8417080637597376</c:v>
                </c:pt>
                <c:pt idx="297">
                  <c:v>-4.2882266083366067</c:v>
                </c:pt>
                <c:pt idx="298">
                  <c:v>-3.6846750278174092</c:v>
                </c:pt>
                <c:pt idx="299">
                  <c:v>-3.0330690793982926</c:v>
                </c:pt>
                <c:pt idx="300">
                  <c:v>-2.3381212287134838</c:v>
                </c:pt>
                <c:pt idx="301">
                  <c:v>-1.6074722579860994</c:v>
                </c:pt>
                <c:pt idx="302">
                  <c:v>-0.8515574905603841</c:v>
                </c:pt>
                <c:pt idx="303">
                  <c:v>-8.3033700475740407E-2</c:v>
                </c:pt>
                <c:pt idx="304">
                  <c:v>0.68419864189301693</c:v>
                </c:pt>
                <c:pt idx="305">
                  <c:v>1.4362196700700236</c:v>
                </c:pt>
                <c:pt idx="306">
                  <c:v>2.1603190981387717</c:v>
                </c:pt>
                <c:pt idx="307">
                  <c:v>2.8459862123992532</c:v>
                </c:pt>
                <c:pt idx="308">
                  <c:v>3.4854983734488156</c:v>
                </c:pt>
                <c:pt idx="309">
                  <c:v>4.0740686337310104</c:v>
                </c:pt>
                <c:pt idx="310">
                  <c:v>4.6096232755341839</c:v>
                </c:pt>
                <c:pt idx="311">
                  <c:v>5.092341016936488</c:v>
                </c:pt>
                <c:pt idx="312">
                  <c:v>5.5240924455032072</c:v>
                </c:pt>
                <c:pt idx="313">
                  <c:v>5.9078886477735608</c:v>
                </c:pt>
                <c:pt idx="314">
                  <c:v>6.2474053893923998</c:v>
                </c:pt>
                <c:pt idx="315">
                  <c:v>6.5466106723727453</c:v>
                </c:pt>
                <c:pt idx="316">
                  <c:v>6.8094966515435962</c:v>
                </c:pt>
                <c:pt idx="317">
                  <c:v>7.0399021843809049</c:v>
                </c:pt>
                <c:pt idx="318">
                  <c:v>7.2414067629834538</c:v>
                </c:pt>
                <c:pt idx="319">
                  <c:v>7.4172766438490472</c:v>
                </c:pt>
                <c:pt idx="320">
                  <c:v>7.570446762076906</c:v>
                </c:pt>
                <c:pt idx="321">
                  <c:v>7.7035256278735549</c:v>
                </c:pt>
                <c:pt idx="322">
                  <c:v>7.8188138562608147</c:v>
                </c:pt>
                <c:pt idx="323">
                  <c:v>7.9183298558425044</c:v>
                </c:pt>
                <c:pt idx="324">
                  <c:v>8.0038384068048405</c:v>
                </c:pt>
                <c:pt idx="325">
                  <c:v>8.076879454697611</c:v>
                </c:pt>
                <c:pt idx="326">
                  <c:v>8.1387955525345319</c:v>
                </c:pt>
                <c:pt idx="327">
                  <c:v>8.1907571210433812</c:v>
                </c:pt>
                <c:pt idx="328">
                  <c:v>8.2337851700714566</c:v>
                </c:pt>
                <c:pt idx="329">
                  <c:v>8.2687714149787706</c:v>
                </c:pt>
                <c:pt idx="330">
                  <c:v>8.2964958906389903</c:v>
                </c:pt>
                <c:pt idx="331">
                  <c:v>8.3176422551346239</c:v>
                </c:pt>
                <c:pt idx="332">
                  <c:v>8.3328110147254701</c:v>
                </c:pt>
                <c:pt idx="333">
                  <c:v>8.3425309108439087</c:v>
                </c:pt>
                <c:pt idx="334">
                  <c:v>8.347268701592089</c:v>
                </c:pt>
                <c:pt idx="335">
                  <c:v>8.3474375527066407</c:v>
                </c:pt>
                <c:pt idx="336">
                  <c:v>8.3434042313334746</c:v>
                </c:pt>
                <c:pt idx="337">
                  <c:v>8.335495273292862</c:v>
                </c:pt>
                <c:pt idx="338">
                  <c:v>8.3240022725728871</c:v>
                </c:pt>
                <c:pt idx="339">
                  <c:v>8.3091864214936351</c:v>
                </c:pt>
                <c:pt idx="340">
                  <c:v>8.2912824117482558</c:v>
                </c:pt>
                <c:pt idx="341">
                  <c:v>8.2705017904573808</c:v>
                </c:pt>
                <c:pt idx="342">
                  <c:v>8.247035851402126</c:v>
                </c:pt>
                <c:pt idx="343">
                  <c:v>8.2210581295696645</c:v>
                </c:pt>
                <c:pt idx="344">
                  <c:v>8.1927265568541969</c:v>
                </c:pt>
                <c:pt idx="345">
                  <c:v>8.162185327995779</c:v>
                </c:pt>
                <c:pt idx="346">
                  <c:v>8.1295665184065058</c:v>
                </c:pt>
                <c:pt idx="347">
                  <c:v>8.0949914892410817</c:v>
                </c:pt>
                <c:pt idx="348">
                  <c:v>8.0585721097488285</c:v>
                </c:pt>
                <c:pt idx="349">
                  <c:v>8.0204118224497165</c:v>
                </c:pt>
                <c:pt idx="350">
                  <c:v>7.9806065728804878</c:v>
                </c:pt>
                <c:pt idx="351">
                  <c:v>7.9392456224494552</c:v>
                </c:pt>
                <c:pt idx="352">
                  <c:v>7.8964122602269438</c:v>
                </c:pt>
                <c:pt idx="353">
                  <c:v>7.8521844272044552</c:v>
                </c:pt>
                <c:pt idx="354">
                  <c:v>7.8066352646126731</c:v>
                </c:pt>
                <c:pt idx="355">
                  <c:v>7.7598335962412701</c:v>
                </c:pt>
                <c:pt idx="356">
                  <c:v>7.7118443533048024</c:v>
                </c:pt>
                <c:pt idx="357">
                  <c:v>7.6627289492099067</c:v>
                </c:pt>
                <c:pt idx="358">
                  <c:v>7.6125456105665057</c:v>
                </c:pt>
                <c:pt idx="359">
                  <c:v>7.5613496699221905</c:v>
                </c:pt>
                <c:pt idx="360">
                  <c:v>7.5091938249613541</c:v>
                </c:pt>
                <c:pt idx="361">
                  <c:v>7.4561283682794937</c:v>
                </c:pt>
                <c:pt idx="362">
                  <c:v>7.4022013913021905</c:v>
                </c:pt>
                <c:pt idx="363">
                  <c:v>7.3474589654539031</c:v>
                </c:pt>
                <c:pt idx="364">
                  <c:v>7.2919453032823043</c:v>
                </c:pt>
                <c:pt idx="365">
                  <c:v>7.235702901899872</c:v>
                </c:pt>
                <c:pt idx="366">
                  <c:v>7.1787726708075184</c:v>
                </c:pt>
                <c:pt idx="367">
                  <c:v>7.1211940459084211</c:v>
                </c:pt>
                <c:pt idx="368">
                  <c:v>7.0630050912979776</c:v>
                </c:pt>
                <c:pt idx="369">
                  <c:v>7.004242590223031</c:v>
                </c:pt>
                <c:pt idx="370">
                  <c:v>6.9449421264360272</c:v>
                </c:pt>
                <c:pt idx="371">
                  <c:v>6.8851381570240164</c:v>
                </c:pt>
                <c:pt idx="372">
                  <c:v>6.8248640776653637</c:v>
                </c:pt>
                <c:pt idx="373">
                  <c:v>6.7641522811559796</c:v>
                </c:pt>
                <c:pt idx="374">
                  <c:v>6.7030342099499709</c:v>
                </c:pt>
                <c:pt idx="375">
                  <c:v>6.641540403374492</c:v>
                </c:pt>
                <c:pt idx="376">
                  <c:v>6.5797005401040174</c:v>
                </c:pt>
                <c:pt idx="377">
                  <c:v>6.5175434764137083</c:v>
                </c:pt>
                <c:pt idx="378">
                  <c:v>6.4550972806738844</c:v>
                </c:pt>
                <c:pt idx="379">
                  <c:v>6.3923892644966092</c:v>
                </c:pt>
                <c:pt idx="380">
                  <c:v>6.3294460109006963</c:v>
                </c:pt>
                <c:pt idx="381">
                  <c:v>6.2662933998216142</c:v>
                </c:pt>
                <c:pt idx="382">
                  <c:v>6.2029566312576092</c:v>
                </c:pt>
                <c:pt idx="383">
                  <c:v>6.1394602463122725</c:v>
                </c:pt>
                <c:pt idx="384">
                  <c:v>6.0758281463660992</c:v>
                </c:pt>
                <c:pt idx="385">
                  <c:v>6.0120836105848667</c:v>
                </c:pt>
                <c:pt idx="386">
                  <c:v>5.9482493119509456</c:v>
                </c:pt>
                <c:pt idx="387">
                  <c:v>5.8843473319839514</c:v>
                </c:pt>
                <c:pt idx="388">
                  <c:v>5.8203991742998333</c:v>
                </c:pt>
                <c:pt idx="389">
                  <c:v>5.7564257771418808</c:v>
                </c:pt>
                <c:pt idx="390">
                  <c:v>5.6924475250031721</c:v>
                </c:pt>
                <c:pt idx="391">
                  <c:v>5.6284842594475846</c:v>
                </c:pt>
                <c:pt idx="392">
                  <c:v>5.5645552892252104</c:v>
                </c:pt>
                <c:pt idx="393">
                  <c:v>5.5006793997680186</c:v>
                </c:pt>
                <c:pt idx="394">
                  <c:v>5.4368748621426262</c:v>
                </c:pt>
                <c:pt idx="395">
                  <c:v>5.3731594415288377</c:v>
                </c:pt>
                <c:pt idx="396">
                  <c:v>5.3095504052853668</c:v>
                </c:pt>
                <c:pt idx="397">
                  <c:v>5.2460645306575922</c:v>
                </c:pt>
                <c:pt idx="398">
                  <c:v>5.1827181121762447</c:v>
                </c:pt>
                <c:pt idx="399">
                  <c:v>5.1195269687905771</c:v>
                </c:pt>
                <c:pt idx="400">
                  <c:v>5.0565064507747399</c:v>
                </c:pt>
                <c:pt idx="401">
                  <c:v>4.9936714464417742</c:v>
                </c:pt>
                <c:pt idx="402">
                  <c:v>4.931036388695655</c:v>
                </c:pt>
                <c:pt idx="403">
                  <c:v>4.8686152614482907</c:v>
                </c:pt>
                <c:pt idx="404">
                  <c:v>4.8064216059251406</c:v>
                </c:pt>
                <c:pt idx="405">
                  <c:v>4.7444685268802598</c:v>
                </c:pt>
                <c:pt idx="406">
                  <c:v>4.6827686987389452</c:v>
                </c:pt>
                <c:pt idx="407">
                  <c:v>4.6213343716837656</c:v>
                </c:pt>
                <c:pt idx="408">
                  <c:v>4.5601773776975918</c:v>
                </c:pt>
                <c:pt idx="409">
                  <c:v>4.4993091365754543</c:v>
                </c:pt>
                <c:pt idx="410">
                  <c:v>4.4387406619151033</c:v>
                </c:pt>
                <c:pt idx="411">
                  <c:v>4.3784825670947622</c:v>
                </c:pt>
                <c:pt idx="412">
                  <c:v>4.3185450712450093</c:v>
                </c:pt>
                <c:pt idx="413">
                  <c:v>4.2589380052205694</c:v>
                </c:pt>
                <c:pt idx="414">
                  <c:v>4.1996708175765427</c:v>
                </c:pt>
                <c:pt idx="415">
                  <c:v>4.1407525805526495</c:v>
                </c:pt>
                <c:pt idx="416">
                  <c:v>4.0821919960681017</c:v>
                </c:pt>
                <c:pt idx="417">
                  <c:v>4.0239974017289146</c:v>
                </c:pt>
                <c:pt idx="418">
                  <c:v>3.9661767768487532</c:v>
                </c:pt>
                <c:pt idx="419">
                  <c:v>3.9087377484836816</c:v>
                </c:pt>
                <c:pt idx="420">
                  <c:v>3.8516875974807414</c:v>
                </c:pt>
                <c:pt idx="421">
                  <c:v>3.7950332645395868</c:v>
                </c:pt>
                <c:pt idx="422">
                  <c:v>3.7387813562861689</c:v>
                </c:pt>
                <c:pt idx="423">
                  <c:v>3.682938151356896</c:v>
                </c:pt>
                <c:pt idx="424">
                  <c:v>3.627509606491464</c:v>
                </c:pt>
                <c:pt idx="425">
                  <c:v>3.5725013626321811</c:v>
                </c:pt>
                <c:pt idx="426">
                  <c:v>3.5179187510274801</c:v>
                </c:pt>
                <c:pt idx="427">
                  <c:v>3.4637667993369057</c:v>
                </c:pt>
                <c:pt idx="428">
                  <c:v>3.4100502377349491</c:v>
                </c:pt>
                <c:pt idx="429">
                  <c:v>3.3567735050106942</c:v>
                </c:pt>
                <c:pt idx="430">
                  <c:v>3.3039407546603528</c:v>
                </c:pt>
                <c:pt idx="431">
                  <c:v>3.2515558609695079</c:v>
                </c:pt>
                <c:pt idx="432">
                  <c:v>3.19962242508198</c:v>
                </c:pt>
                <c:pt idx="433">
                  <c:v>3.1481437810520152</c:v>
                </c:pt>
                <c:pt idx="434">
                  <c:v>3.0971230018766605</c:v>
                </c:pt>
                <c:pt idx="435">
                  <c:v>3.0465629055050689</c:v>
                </c:pt>
                <c:pt idx="436">
                  <c:v>2.9964660608215024</c:v>
                </c:pt>
                <c:pt idx="437">
                  <c:v>2.9468347935989261</c:v>
                </c:pt>
                <c:pt idx="438">
                  <c:v>2.8976711924199634</c:v>
                </c:pt>
                <c:pt idx="439">
                  <c:v>2.8489771145622305</c:v>
                </c:pt>
                <c:pt idx="440">
                  <c:v>2.8007541918449705</c:v>
                </c:pt>
                <c:pt idx="441">
                  <c:v>2.7530038364341074</c:v>
                </c:pt>
                <c:pt idx="442">
                  <c:v>2.7057272466027644</c:v>
                </c:pt>
                <c:pt idx="443">
                  <c:v>2.6589254124446144</c:v>
                </c:pt>
                <c:pt idx="444">
                  <c:v>2.6125991215372579</c:v>
                </c:pt>
                <c:pt idx="445">
                  <c:v>2.5667489645531578</c:v>
                </c:pt>
                <c:pt idx="446">
                  <c:v>2.5213753408155668</c:v>
                </c:pt>
                <c:pt idx="447">
                  <c:v>2.4764784637972008</c:v>
                </c:pt>
                <c:pt idx="448">
                  <c:v>2.4320583665592723</c:v>
                </c:pt>
                <c:pt idx="449">
                  <c:v>2.3881149071288368</c:v>
                </c:pt>
                <c:pt idx="450">
                  <c:v>2.3446477738124036</c:v>
                </c:pt>
                <c:pt idx="451">
                  <c:v>2.3016564904438672</c:v>
                </c:pt>
                <c:pt idx="452">
                  <c:v>2.2591404215650508</c:v>
                </c:pt>
                <c:pt idx="453">
                  <c:v>2.2170987775369912</c:v>
                </c:pt>
                <c:pt idx="454">
                  <c:v>2.1755306195806545</c:v>
                </c:pt>
                <c:pt idx="455">
                  <c:v>2.1344348647454208</c:v>
                </c:pt>
                <c:pt idx="456">
                  <c:v>2.0938102908040905</c:v>
                </c:pt>
                <c:pt idx="457">
                  <c:v>2.0536555410731809</c:v>
                </c:pt>
                <c:pt idx="458">
                  <c:v>2.013969129157358</c:v>
                </c:pt>
                <c:pt idx="459">
                  <c:v>1.9747494436170765</c:v>
                </c:pt>
                <c:pt idx="460">
                  <c:v>1.9359947525583747</c:v>
                </c:pt>
                <c:pt idx="461">
                  <c:v>1.8977032081442351</c:v>
                </c:pt>
                <c:pt idx="462">
                  <c:v>1.859872851026612</c:v>
                </c:pt>
                <c:pt idx="463">
                  <c:v>1.822501614698691</c:v>
                </c:pt>
                <c:pt idx="464">
                  <c:v>1.7855873297667451</c:v>
                </c:pt>
                <c:pt idx="465">
                  <c:v>1.7491277281413051</c:v>
                </c:pt>
                <c:pt idx="466">
                  <c:v>1.7131204471472579</c:v>
                </c:pt>
                <c:pt idx="467">
                  <c:v>1.6775630335526373</c:v>
                </c:pt>
                <c:pt idx="468">
                  <c:v>1.6424529475160465</c:v>
                </c:pt>
                <c:pt idx="469">
                  <c:v>1.6077875664525489</c:v>
                </c:pt>
                <c:pt idx="470">
                  <c:v>1.5735641888181426</c:v>
                </c:pt>
                <c:pt idx="471">
                  <c:v>1.5397800378128661</c:v>
                </c:pt>
                <c:pt idx="472">
                  <c:v>1.5064322650027151</c:v>
                </c:pt>
                <c:pt idx="473">
                  <c:v>1.47351795386062</c:v>
                </c:pt>
                <c:pt idx="474">
                  <c:v>1.4410341232267729</c:v>
                </c:pt>
                <c:pt idx="475">
                  <c:v>1.4089777306887203</c:v>
                </c:pt>
                <c:pt idx="476">
                  <c:v>1.3773456758816138</c:v>
                </c:pt>
                <c:pt idx="477">
                  <c:v>1.3461348037091021</c:v>
                </c:pt>
                <c:pt idx="478">
                  <c:v>1.3153419074854646</c:v>
                </c:pt>
                <c:pt idx="479">
                  <c:v>1.2849637319995377</c:v>
                </c:pt>
                <c:pt idx="480">
                  <c:v>1.2549969765010882</c:v>
                </c:pt>
                <c:pt idx="481">
                  <c:v>1.2254382976103599</c:v>
                </c:pt>
                <c:pt idx="482">
                  <c:v>1.1962843121514872</c:v>
                </c:pt>
                <c:pt idx="483">
                  <c:v>1.167531599910566</c:v>
                </c:pt>
                <c:pt idx="484">
                  <c:v>1.139176706319228</c:v>
                </c:pt>
                <c:pt idx="485">
                  <c:v>1.1112161450645495</c:v>
                </c:pt>
                <c:pt idx="486">
                  <c:v>1.0836464006261561</c:v>
                </c:pt>
                <c:pt idx="487">
                  <c:v>1.0564639307414776</c:v>
                </c:pt>
                <c:pt idx="488">
                  <c:v>1.0296651688000829</c:v>
                </c:pt>
                <c:pt idx="489">
                  <c:v>1.0032465261680699</c:v>
                </c:pt>
                <c:pt idx="490">
                  <c:v>0.97720439444346852</c:v>
                </c:pt>
                <c:pt idx="491">
                  <c:v>0.95153514764373881</c:v>
                </c:pt>
                <c:pt idx="492">
                  <c:v>0.92623514432634302</c:v>
                </c:pt>
                <c:pt idx="493">
                  <c:v>0.90130072964344699</c:v>
                </c:pt>
                <c:pt idx="494">
                  <c:v>0.87672823733186078</c:v>
                </c:pt>
                <c:pt idx="495">
                  <c:v>0.852513991639265</c:v>
                </c:pt>
                <c:pt idx="496">
                  <c:v>0.82865430918776006</c:v>
                </c:pt>
                <c:pt idx="497">
                  <c:v>0.80514550077601754</c:v>
                </c:pt>
                <c:pt idx="498">
                  <c:v>0.78198387312093054</c:v>
                </c:pt>
                <c:pt idx="499">
                  <c:v>0.75916573053998704</c:v>
                </c:pt>
                <c:pt idx="500">
                  <c:v>0.73668737657553152</c:v>
                </c:pt>
                <c:pt idx="501">
                  <c:v>0.7145451155619309</c:v>
                </c:pt>
                <c:pt idx="502">
                  <c:v>0.6927352541368581</c:v>
                </c:pt>
                <c:pt idx="503">
                  <c:v>0.67125410269778385</c:v>
                </c:pt>
                <c:pt idx="504">
                  <c:v>0.65009797680480119</c:v>
                </c:pt>
                <c:pt idx="505">
                  <c:v>0.62926319853095158</c:v>
                </c:pt>
                <c:pt idx="506">
                  <c:v>0.60874609776113786</c:v>
                </c:pt>
                <c:pt idx="507">
                  <c:v>0.58854301344072368</c:v>
                </c:pt>
                <c:pt idx="508">
                  <c:v>0.56865029477501317</c:v>
                </c:pt>
                <c:pt idx="509">
                  <c:v>0.54906430238064452</c:v>
                </c:pt>
                <c:pt idx="510">
                  <c:v>0.5297814093900417</c:v>
                </c:pt>
                <c:pt idx="511">
                  <c:v>0.51079800250999519</c:v>
                </c:pt>
                <c:pt idx="512">
                  <c:v>0.49211048303550164</c:v>
                </c:pt>
                <c:pt idx="513">
                  <c:v>0.47371526781987328</c:v>
                </c:pt>
                <c:pt idx="514">
                  <c:v>0.45560879020225542</c:v>
                </c:pt>
                <c:pt idx="515">
                  <c:v>0.45559098812803533</c:v>
                </c:pt>
                <c:pt idx="516">
                  <c:v>0.45557318633413857</c:v>
                </c:pt>
                <c:pt idx="517">
                  <c:v>0.4555553848205669</c:v>
                </c:pt>
                <c:pt idx="518">
                  <c:v>0.45553758358731145</c:v>
                </c:pt>
                <c:pt idx="519">
                  <c:v>0.45551978263437753</c:v>
                </c:pt>
                <c:pt idx="520">
                  <c:v>0.45550198196175273</c:v>
                </c:pt>
                <c:pt idx="521">
                  <c:v>0.45548418156943704</c:v>
                </c:pt>
                <c:pt idx="522">
                  <c:v>0.45546638145742335</c:v>
                </c:pt>
                <c:pt idx="523">
                  <c:v>0.455448581625717</c:v>
                </c:pt>
                <c:pt idx="524">
                  <c:v>0.45543078207430909</c:v>
                </c:pt>
                <c:pt idx="525">
                  <c:v>0.45541298280318898</c:v>
                </c:pt>
                <c:pt idx="526">
                  <c:v>0.45539518381236732</c:v>
                </c:pt>
                <c:pt idx="527">
                  <c:v>0.45537738510183345</c:v>
                </c:pt>
                <c:pt idx="528">
                  <c:v>0.4553595866715785</c:v>
                </c:pt>
                <c:pt idx="529">
                  <c:v>0.45534178852161133</c:v>
                </c:pt>
                <c:pt idx="530">
                  <c:v>0.45532399065191775</c:v>
                </c:pt>
                <c:pt idx="531">
                  <c:v>0.45530619306250308</c:v>
                </c:pt>
                <c:pt idx="532">
                  <c:v>0.45528839575335844</c:v>
                </c:pt>
                <c:pt idx="533">
                  <c:v>0.45527059872447317</c:v>
                </c:pt>
                <c:pt idx="534">
                  <c:v>0.45525280197586326</c:v>
                </c:pt>
                <c:pt idx="535">
                  <c:v>0.4552350055075074</c:v>
                </c:pt>
                <c:pt idx="536">
                  <c:v>0.4552172093194109</c:v>
                </c:pt>
                <c:pt idx="537">
                  <c:v>0.45519941341156311</c:v>
                </c:pt>
                <c:pt idx="538">
                  <c:v>0.45518161778397115</c:v>
                </c:pt>
                <c:pt idx="539">
                  <c:v>0.45516382243662612</c:v>
                </c:pt>
                <c:pt idx="540">
                  <c:v>0.45514602736952092</c:v>
                </c:pt>
                <c:pt idx="541">
                  <c:v>0.45512823258265733</c:v>
                </c:pt>
                <c:pt idx="542">
                  <c:v>0.45511043807602647</c:v>
                </c:pt>
                <c:pt idx="543">
                  <c:v>0.45509264384963366</c:v>
                </c:pt>
                <c:pt idx="544">
                  <c:v>0.4550748499034647</c:v>
                </c:pt>
                <c:pt idx="545">
                  <c:v>0.4550570562375249</c:v>
                </c:pt>
                <c:pt idx="546">
                  <c:v>0.45503926285180718</c:v>
                </c:pt>
                <c:pt idx="547">
                  <c:v>0.45502146974630975</c:v>
                </c:pt>
                <c:pt idx="548">
                  <c:v>0.45500367692102728</c:v>
                </c:pt>
                <c:pt idx="549">
                  <c:v>0.45498588437595799</c:v>
                </c:pt>
                <c:pt idx="550">
                  <c:v>0.45496809211109657</c:v>
                </c:pt>
                <c:pt idx="551">
                  <c:v>0.45495030012643767</c:v>
                </c:pt>
                <c:pt idx="552">
                  <c:v>0.45493250842198307</c:v>
                </c:pt>
                <c:pt idx="553">
                  <c:v>0.45491471699772035</c:v>
                </c:pt>
                <c:pt idx="554">
                  <c:v>0.45489692585366903</c:v>
                </c:pt>
                <c:pt idx="555">
                  <c:v>0.45487913498979538</c:v>
                </c:pt>
                <c:pt idx="556">
                  <c:v>0.45486134440611004</c:v>
                </c:pt>
                <c:pt idx="557">
                  <c:v>0.45484355410260946</c:v>
                </c:pt>
                <c:pt idx="558">
                  <c:v>0.45482576407929187</c:v>
                </c:pt>
                <c:pt idx="559">
                  <c:v>0.4548079743361555</c:v>
                </c:pt>
                <c:pt idx="560">
                  <c:v>0.454790184873195</c:v>
                </c:pt>
                <c:pt idx="561">
                  <c:v>0.45477239569040151</c:v>
                </c:pt>
                <c:pt idx="562">
                  <c:v>0.45475460678777146</c:v>
                </c:pt>
                <c:pt idx="563">
                  <c:v>0.45473681816530309</c:v>
                </c:pt>
                <c:pt idx="564">
                  <c:v>0.45471902982300172</c:v>
                </c:pt>
                <c:pt idx="565">
                  <c:v>0.45470124176085136</c:v>
                </c:pt>
                <c:pt idx="566">
                  <c:v>0.45468345397886445</c:v>
                </c:pt>
                <c:pt idx="567">
                  <c:v>0.45466566647701789</c:v>
                </c:pt>
                <c:pt idx="568">
                  <c:v>0.45464787925532235</c:v>
                </c:pt>
                <c:pt idx="569">
                  <c:v>0.45463009231376894</c:v>
                </c:pt>
                <c:pt idx="570">
                  <c:v>0.45461230565235589</c:v>
                </c:pt>
                <c:pt idx="571">
                  <c:v>0.45459451927107608</c:v>
                </c:pt>
                <c:pt idx="572">
                  <c:v>0.45457673316992775</c:v>
                </c:pt>
                <c:pt idx="573">
                  <c:v>0.45455894734891622</c:v>
                </c:pt>
                <c:pt idx="574">
                  <c:v>0.45454116180802906</c:v>
                </c:pt>
                <c:pt idx="575">
                  <c:v>0.45452337654725206</c:v>
                </c:pt>
                <c:pt idx="576">
                  <c:v>0.45450559156660653</c:v>
                </c:pt>
                <c:pt idx="577">
                  <c:v>0.45448780686606582</c:v>
                </c:pt>
                <c:pt idx="578">
                  <c:v>0.45447002244564594</c:v>
                </c:pt>
                <c:pt idx="579">
                  <c:v>0.45445223830533443</c:v>
                </c:pt>
                <c:pt idx="580">
                  <c:v>0.45443445444512776</c:v>
                </c:pt>
                <c:pt idx="581">
                  <c:v>0.45441667086502058</c:v>
                </c:pt>
                <c:pt idx="582">
                  <c:v>0.45439888756501112</c:v>
                </c:pt>
                <c:pt idx="583">
                  <c:v>0.45438110454509584</c:v>
                </c:pt>
                <c:pt idx="584">
                  <c:v>0.4543633218052765</c:v>
                </c:pt>
                <c:pt idx="585">
                  <c:v>0.45434553934553712</c:v>
                </c:pt>
                <c:pt idx="586">
                  <c:v>0.45432775716588303</c:v>
                </c:pt>
                <c:pt idx="587">
                  <c:v>0.45430997526631245</c:v>
                </c:pt>
                <c:pt idx="588">
                  <c:v>0.45429219364682361</c:v>
                </c:pt>
                <c:pt idx="589">
                  <c:v>0.45427441230740406</c:v>
                </c:pt>
                <c:pt idx="590">
                  <c:v>0.45425663124805915</c:v>
                </c:pt>
                <c:pt idx="591">
                  <c:v>0.45423885046877643</c:v>
                </c:pt>
                <c:pt idx="592">
                  <c:v>0.45422106996955414</c:v>
                </c:pt>
                <c:pt idx="593">
                  <c:v>0.45420328975039759</c:v>
                </c:pt>
                <c:pt idx="594">
                  <c:v>0.4541855098112908</c:v>
                </c:pt>
                <c:pt idx="595">
                  <c:v>0.45416773015224265</c:v>
                </c:pt>
                <c:pt idx="596">
                  <c:v>0.4541499507732496</c:v>
                </c:pt>
                <c:pt idx="597">
                  <c:v>0.45413217167429565</c:v>
                </c:pt>
                <c:pt idx="598">
                  <c:v>0.45411439285539146</c:v>
                </c:pt>
                <c:pt idx="599">
                  <c:v>0.45409661431651571</c:v>
                </c:pt>
                <c:pt idx="600">
                  <c:v>0.45407883605768085</c:v>
                </c:pt>
                <c:pt idx="601">
                  <c:v>0.45406105807888153</c:v>
                </c:pt>
                <c:pt idx="602">
                  <c:v>0.45404328038010711</c:v>
                </c:pt>
                <c:pt idx="603">
                  <c:v>0.45402550296135935</c:v>
                </c:pt>
                <c:pt idx="604">
                  <c:v>0.45400772582263826</c:v>
                </c:pt>
                <c:pt idx="605">
                  <c:v>0.45398994896392963</c:v>
                </c:pt>
                <c:pt idx="606">
                  <c:v>0.45397217238523702</c:v>
                </c:pt>
                <c:pt idx="607">
                  <c:v>0.45395439608656041</c:v>
                </c:pt>
                <c:pt idx="608">
                  <c:v>0.45393662006788915</c:v>
                </c:pt>
                <c:pt idx="609">
                  <c:v>0.45391884432922147</c:v>
                </c:pt>
                <c:pt idx="610">
                  <c:v>0.45390106887055204</c:v>
                </c:pt>
                <c:pt idx="611">
                  <c:v>0.4538832936918844</c:v>
                </c:pt>
                <c:pt idx="612">
                  <c:v>0.45386551879321324</c:v>
                </c:pt>
                <c:pt idx="613">
                  <c:v>0.45384774417453144</c:v>
                </c:pt>
                <c:pt idx="614">
                  <c:v>0.45382996983584256</c:v>
                </c:pt>
                <c:pt idx="615">
                  <c:v>0.45381219577712884</c:v>
                </c:pt>
                <c:pt idx="616">
                  <c:v>0.45379442199840092</c:v>
                </c:pt>
                <c:pt idx="617">
                  <c:v>0.45377664849964816</c:v>
                </c:pt>
                <c:pt idx="618">
                  <c:v>0.45375887528086878</c:v>
                </c:pt>
                <c:pt idx="619">
                  <c:v>0.453741102342061</c:v>
                </c:pt>
                <c:pt idx="620">
                  <c:v>0.45372332968322127</c:v>
                </c:pt>
                <c:pt idx="621">
                  <c:v>0.4537055573043407</c:v>
                </c:pt>
                <c:pt idx="622">
                  <c:v>0.45368778520542818</c:v>
                </c:pt>
                <c:pt idx="623">
                  <c:v>0.45367001338646418</c:v>
                </c:pt>
                <c:pt idx="624">
                  <c:v>0.45365224184745756</c:v>
                </c:pt>
                <c:pt idx="625">
                  <c:v>0.45363447058839768</c:v>
                </c:pt>
                <c:pt idx="626">
                  <c:v>0.4536166996092863</c:v>
                </c:pt>
                <c:pt idx="627">
                  <c:v>0.45359892891011278</c:v>
                </c:pt>
                <c:pt idx="628">
                  <c:v>0.45358115849088421</c:v>
                </c:pt>
                <c:pt idx="629">
                  <c:v>0.45356338835158638</c:v>
                </c:pt>
                <c:pt idx="630">
                  <c:v>0.45354561849222286</c:v>
                </c:pt>
                <c:pt idx="631">
                  <c:v>0.45352784891279008</c:v>
                </c:pt>
                <c:pt idx="632">
                  <c:v>0.45351007961328271</c:v>
                </c:pt>
                <c:pt idx="633">
                  <c:v>0.45349231059369011</c:v>
                </c:pt>
                <c:pt idx="634">
                  <c:v>0.45347454185402469</c:v>
                </c:pt>
                <c:pt idx="635">
                  <c:v>0.45345677339427226</c:v>
                </c:pt>
                <c:pt idx="636">
                  <c:v>0.45343900521442748</c:v>
                </c:pt>
                <c:pt idx="637">
                  <c:v>0.45342123731449213</c:v>
                </c:pt>
                <c:pt idx="638">
                  <c:v>0.45340346969446088</c:v>
                </c:pt>
                <c:pt idx="639">
                  <c:v>0.45338570235433551</c:v>
                </c:pt>
                <c:pt idx="640">
                  <c:v>0.45336793529410357</c:v>
                </c:pt>
                <c:pt idx="641">
                  <c:v>0.45335016851377041</c:v>
                </c:pt>
                <c:pt idx="642">
                  <c:v>0.45333240201332536</c:v>
                </c:pt>
                <c:pt idx="643">
                  <c:v>0.4533146357927702</c:v>
                </c:pt>
                <c:pt idx="644">
                  <c:v>0.45329686985209605</c:v>
                </c:pt>
                <c:pt idx="645">
                  <c:v>0.45327910419129935</c:v>
                </c:pt>
                <c:pt idx="646">
                  <c:v>0.45326133881039077</c:v>
                </c:pt>
                <c:pt idx="647">
                  <c:v>0.45324357370934365</c:v>
                </c:pt>
                <c:pt idx="648">
                  <c:v>0.45322580888816866</c:v>
                </c:pt>
                <c:pt idx="649">
                  <c:v>0.45320804434686224</c:v>
                </c:pt>
                <c:pt idx="650">
                  <c:v>0.45319028008542084</c:v>
                </c:pt>
                <c:pt idx="651">
                  <c:v>0.45317251610383735</c:v>
                </c:pt>
                <c:pt idx="652">
                  <c:v>0.45315475240211178</c:v>
                </c:pt>
                <c:pt idx="653">
                  <c:v>0.45313698898024057</c:v>
                </c:pt>
                <c:pt idx="654">
                  <c:v>0.45311922583821485</c:v>
                </c:pt>
                <c:pt idx="655">
                  <c:v>0.45310146297603637</c:v>
                </c:pt>
                <c:pt idx="656">
                  <c:v>0.45308370039369628</c:v>
                </c:pt>
                <c:pt idx="657">
                  <c:v>0.45306593809119811</c:v>
                </c:pt>
                <c:pt idx="658">
                  <c:v>0.45304817606854186</c:v>
                </c:pt>
                <c:pt idx="659">
                  <c:v>0.45303041432570978</c:v>
                </c:pt>
                <c:pt idx="660">
                  <c:v>0.45301265286271253</c:v>
                </c:pt>
                <c:pt idx="661">
                  <c:v>0.45299489167953233</c:v>
                </c:pt>
                <c:pt idx="662">
                  <c:v>0.45297713077618162</c:v>
                </c:pt>
                <c:pt idx="663">
                  <c:v>0.4529593701526462</c:v>
                </c:pt>
                <c:pt idx="664">
                  <c:v>0.45294160980892606</c:v>
                </c:pt>
                <c:pt idx="665">
                  <c:v>0.45292384974501942</c:v>
                </c:pt>
                <c:pt idx="666">
                  <c:v>0.45290608996091919</c:v>
                </c:pt>
                <c:pt idx="667">
                  <c:v>0.4528883304566218</c:v>
                </c:pt>
                <c:pt idx="668">
                  <c:v>0.45287057123212016</c:v>
                </c:pt>
                <c:pt idx="669">
                  <c:v>0.45285281228742669</c:v>
                </c:pt>
                <c:pt idx="670">
                  <c:v>0.45283505362252363</c:v>
                </c:pt>
                <c:pt idx="671">
                  <c:v>0.45281729523740744</c:v>
                </c:pt>
                <c:pt idx="672">
                  <c:v>0.45279953713208165</c:v>
                </c:pt>
                <c:pt idx="673">
                  <c:v>0.45278177930654095</c:v>
                </c:pt>
                <c:pt idx="674">
                  <c:v>0.45276402176078001</c:v>
                </c:pt>
                <c:pt idx="675">
                  <c:v>0.45274626449479882</c:v>
                </c:pt>
                <c:pt idx="676">
                  <c:v>0.45272850750858495</c:v>
                </c:pt>
                <c:pt idx="677">
                  <c:v>0.45271075080214018</c:v>
                </c:pt>
                <c:pt idx="678">
                  <c:v>0.45269299437546628</c:v>
                </c:pt>
                <c:pt idx="679">
                  <c:v>0.45267523822855615</c:v>
                </c:pt>
                <c:pt idx="680">
                  <c:v>0.45265748236140446</c:v>
                </c:pt>
                <c:pt idx="681">
                  <c:v>0.4526397267740041</c:v>
                </c:pt>
                <c:pt idx="682">
                  <c:v>0.45262197146636396</c:v>
                </c:pt>
                <c:pt idx="683">
                  <c:v>0.4526042164384716</c:v>
                </c:pt>
                <c:pt idx="684">
                  <c:v>0.45258646169031813</c:v>
                </c:pt>
                <c:pt idx="685">
                  <c:v>0.45256870722191422</c:v>
                </c:pt>
                <c:pt idx="686">
                  <c:v>0.45255095303324566</c:v>
                </c:pt>
                <c:pt idx="687">
                  <c:v>0.45253319912431422</c:v>
                </c:pt>
                <c:pt idx="688">
                  <c:v>0.4525154454951128</c:v>
                </c:pt>
                <c:pt idx="689">
                  <c:v>0.45249769214564317</c:v>
                </c:pt>
                <c:pt idx="690">
                  <c:v>0.45247993907589823</c:v>
                </c:pt>
                <c:pt idx="691">
                  <c:v>0.45246218628587265</c:v>
                </c:pt>
                <c:pt idx="692">
                  <c:v>0.45244443377556998</c:v>
                </c:pt>
                <c:pt idx="693">
                  <c:v>0.45242668154497423</c:v>
                </c:pt>
                <c:pt idx="694">
                  <c:v>0.45240892959409607</c:v>
                </c:pt>
                <c:pt idx="695">
                  <c:v>0.45239117792292127</c:v>
                </c:pt>
                <c:pt idx="696">
                  <c:v>0.4523734265314534</c:v>
                </c:pt>
                <c:pt idx="697">
                  <c:v>0.45235567541968535</c:v>
                </c:pt>
                <c:pt idx="698">
                  <c:v>0.45233792458762068</c:v>
                </c:pt>
                <c:pt idx="699">
                  <c:v>0.45232017403523805</c:v>
                </c:pt>
                <c:pt idx="700">
                  <c:v>0.45230242376255525</c:v>
                </c:pt>
                <c:pt idx="701">
                  <c:v>0.45228467376955805</c:v>
                </c:pt>
                <c:pt idx="702">
                  <c:v>0.45226692405624114</c:v>
                </c:pt>
                <c:pt idx="703">
                  <c:v>0.4522491746226045</c:v>
                </c:pt>
                <c:pt idx="704">
                  <c:v>0.45223142546865169</c:v>
                </c:pt>
                <c:pt idx="705">
                  <c:v>0.45221367659436318</c:v>
                </c:pt>
                <c:pt idx="706">
                  <c:v>0.45219592799975494</c:v>
                </c:pt>
                <c:pt idx="707">
                  <c:v>0.45217817968480212</c:v>
                </c:pt>
                <c:pt idx="708">
                  <c:v>0.45216043164951714</c:v>
                </c:pt>
                <c:pt idx="709">
                  <c:v>0.45214268389389112</c:v>
                </c:pt>
                <c:pt idx="710">
                  <c:v>0.45212493641792051</c:v>
                </c:pt>
                <c:pt idx="711">
                  <c:v>0.45210718922159998</c:v>
                </c:pt>
                <c:pt idx="712">
                  <c:v>0.45208944230493664</c:v>
                </c:pt>
                <c:pt idx="713">
                  <c:v>0.4520716956679145</c:v>
                </c:pt>
                <c:pt idx="714">
                  <c:v>0.45205394931053711</c:v>
                </c:pt>
                <c:pt idx="715">
                  <c:v>0.45203620323279203</c:v>
                </c:pt>
                <c:pt idx="716">
                  <c:v>0.45201845743468638</c:v>
                </c:pt>
                <c:pt idx="717">
                  <c:v>0.45200071191621305</c:v>
                </c:pt>
                <c:pt idx="718">
                  <c:v>0.45198296667736315</c:v>
                </c:pt>
                <c:pt idx="719">
                  <c:v>0.45196522171814202</c:v>
                </c:pt>
                <c:pt idx="720">
                  <c:v>0.45194747703854077</c:v>
                </c:pt>
                <c:pt idx="721">
                  <c:v>0.45192973263856473</c:v>
                </c:pt>
                <c:pt idx="722">
                  <c:v>0.45191198851819259</c:v>
                </c:pt>
                <c:pt idx="723">
                  <c:v>0.45189424467744033</c:v>
                </c:pt>
                <c:pt idx="724">
                  <c:v>0.45187650111628841</c:v>
                </c:pt>
                <c:pt idx="725">
                  <c:v>0.45185875783474749</c:v>
                </c:pt>
                <c:pt idx="726">
                  <c:v>0.45184101483280514</c:v>
                </c:pt>
                <c:pt idx="727">
                  <c:v>0.45182327211045781</c:v>
                </c:pt>
                <c:pt idx="728">
                  <c:v>0.45180552966770726</c:v>
                </c:pt>
                <c:pt idx="729">
                  <c:v>0.45178778750454462</c:v>
                </c:pt>
                <c:pt idx="730">
                  <c:v>0.45177004562096634</c:v>
                </c:pt>
                <c:pt idx="731">
                  <c:v>0.4517523040169813</c:v>
                </c:pt>
                <c:pt idx="732">
                  <c:v>0.45173456269257173</c:v>
                </c:pt>
                <c:pt idx="733">
                  <c:v>0.45171682164773763</c:v>
                </c:pt>
                <c:pt idx="734">
                  <c:v>0.45169908088247546</c:v>
                </c:pt>
                <c:pt idx="735">
                  <c:v>0.45168134039678343</c:v>
                </c:pt>
                <c:pt idx="736">
                  <c:v>0.45166360019065799</c:v>
                </c:pt>
                <c:pt idx="737">
                  <c:v>0.45164586026409737</c:v>
                </c:pt>
                <c:pt idx="738">
                  <c:v>0.45162812061709623</c:v>
                </c:pt>
                <c:pt idx="739">
                  <c:v>0.45161038124964925</c:v>
                </c:pt>
                <c:pt idx="740">
                  <c:v>0.45159264216175643</c:v>
                </c:pt>
                <c:pt idx="741">
                  <c:v>0.45157490335340533</c:v>
                </c:pt>
                <c:pt idx="742">
                  <c:v>0.45155716482460484</c:v>
                </c:pt>
                <c:pt idx="743">
                  <c:v>0.45153942657534785</c:v>
                </c:pt>
                <c:pt idx="744">
                  <c:v>0.45152168860562902</c:v>
                </c:pt>
                <c:pt idx="745">
                  <c:v>0.45150395091543949</c:v>
                </c:pt>
                <c:pt idx="746">
                  <c:v>0.45148621350479345</c:v>
                </c:pt>
                <c:pt idx="747">
                  <c:v>0.45146847637366783</c:v>
                </c:pt>
                <c:pt idx="748">
                  <c:v>0.45145073952206616</c:v>
                </c:pt>
                <c:pt idx="749">
                  <c:v>0.45143300294999023</c:v>
                </c:pt>
                <c:pt idx="750">
                  <c:v>0.45141526665743292</c:v>
                </c:pt>
                <c:pt idx="751">
                  <c:v>0.45139753064438537</c:v>
                </c:pt>
                <c:pt idx="752">
                  <c:v>0.45137979491085289</c:v>
                </c:pt>
                <c:pt idx="753">
                  <c:v>0.45136205945682661</c:v>
                </c:pt>
                <c:pt idx="754">
                  <c:v>0.4513443242823012</c:v>
                </c:pt>
                <c:pt idx="755">
                  <c:v>0.45132658938728198</c:v>
                </c:pt>
                <c:pt idx="756">
                  <c:v>0.45130885477175831</c:v>
                </c:pt>
                <c:pt idx="757">
                  <c:v>0.45129112043572661</c:v>
                </c:pt>
                <c:pt idx="758">
                  <c:v>0.4512733863791869</c:v>
                </c:pt>
                <c:pt idx="759">
                  <c:v>0.45125565260213207</c:v>
                </c:pt>
                <c:pt idx="760">
                  <c:v>0.45123791910456212</c:v>
                </c:pt>
                <c:pt idx="761">
                  <c:v>0.45122018588646995</c:v>
                </c:pt>
                <c:pt idx="762">
                  <c:v>0.4512024529478591</c:v>
                </c:pt>
                <c:pt idx="763">
                  <c:v>0.45118472028871714</c:v>
                </c:pt>
                <c:pt idx="764">
                  <c:v>0.45116698790904586</c:v>
                </c:pt>
                <c:pt idx="765">
                  <c:v>0.45114925580884169</c:v>
                </c:pt>
                <c:pt idx="766">
                  <c:v>0.4511315239880993</c:v>
                </c:pt>
                <c:pt idx="767">
                  <c:v>0.45111379244681515</c:v>
                </c:pt>
                <c:pt idx="768">
                  <c:v>0.45109606118498924</c:v>
                </c:pt>
                <c:pt idx="769">
                  <c:v>0.45107833020261623</c:v>
                </c:pt>
                <c:pt idx="770">
                  <c:v>0.45106059949968724</c:v>
                </c:pt>
                <c:pt idx="771">
                  <c:v>0.45104286907620583</c:v>
                </c:pt>
                <c:pt idx="772">
                  <c:v>0.45102513893217377</c:v>
                </c:pt>
                <c:pt idx="773">
                  <c:v>0.4510074090675662</c:v>
                </c:pt>
                <c:pt idx="774">
                  <c:v>0.45098967948240798</c:v>
                </c:pt>
                <c:pt idx="775">
                  <c:v>0.45097195017667246</c:v>
                </c:pt>
                <c:pt idx="776">
                  <c:v>0.45095422115036854</c:v>
                </c:pt>
                <c:pt idx="777">
                  <c:v>0.45093649240348554</c:v>
                </c:pt>
                <c:pt idx="778">
                  <c:v>0.45091876393602881</c:v>
                </c:pt>
                <c:pt idx="779">
                  <c:v>0.4509010357479859</c:v>
                </c:pt>
                <c:pt idx="780">
                  <c:v>0.45088330783935682</c:v>
                </c:pt>
                <c:pt idx="781">
                  <c:v>0.45086558021014511</c:v>
                </c:pt>
                <c:pt idx="782">
                  <c:v>0.4508478528603348</c:v>
                </c:pt>
                <c:pt idx="783">
                  <c:v>0.4508301257899312</c:v>
                </c:pt>
                <c:pt idx="784">
                  <c:v>0.45081239899893255</c:v>
                </c:pt>
                <c:pt idx="785">
                  <c:v>0.45079467248732463</c:v>
                </c:pt>
                <c:pt idx="786">
                  <c:v>0.450776946255111</c:v>
                </c:pt>
                <c:pt idx="787">
                  <c:v>0.45075922030228988</c:v>
                </c:pt>
                <c:pt idx="788">
                  <c:v>0.4507414946288506</c:v>
                </c:pt>
                <c:pt idx="789">
                  <c:v>0.45072376923479496</c:v>
                </c:pt>
                <c:pt idx="790">
                  <c:v>0.45070604412012294</c:v>
                </c:pt>
                <c:pt idx="791">
                  <c:v>0.45068831928482922</c:v>
                </c:pt>
                <c:pt idx="792">
                  <c:v>0.45067059472890314</c:v>
                </c:pt>
                <c:pt idx="793">
                  <c:v>0.45065287045234825</c:v>
                </c:pt>
                <c:pt idx="794">
                  <c:v>0.45063514645515923</c:v>
                </c:pt>
                <c:pt idx="795">
                  <c:v>0.45061742273733429</c:v>
                </c:pt>
                <c:pt idx="796">
                  <c:v>0.45059969929886812</c:v>
                </c:pt>
                <c:pt idx="797">
                  <c:v>0.45058197613975715</c:v>
                </c:pt>
                <c:pt idx="798">
                  <c:v>0.45056425325999783</c:v>
                </c:pt>
                <c:pt idx="799">
                  <c:v>0.45054653065958838</c:v>
                </c:pt>
                <c:pt idx="800">
                  <c:v>0.45052880833852171</c:v>
                </c:pt>
                <c:pt idx="801">
                  <c:v>0.45051108629680314</c:v>
                </c:pt>
                <c:pt idx="802">
                  <c:v>0.45049336453442201</c:v>
                </c:pt>
                <c:pt idx="803">
                  <c:v>0.45047564305137122</c:v>
                </c:pt>
                <c:pt idx="804">
                  <c:v>0.4504579218476561</c:v>
                </c:pt>
                <c:pt idx="805">
                  <c:v>0.45044020092326598</c:v>
                </c:pt>
                <c:pt idx="806">
                  <c:v>0.45042248027820442</c:v>
                </c:pt>
                <c:pt idx="807">
                  <c:v>0.45040475991246076</c:v>
                </c:pt>
                <c:pt idx="808">
                  <c:v>0.45038703982603678</c:v>
                </c:pt>
                <c:pt idx="809">
                  <c:v>0.4503693200189236</c:v>
                </c:pt>
                <c:pt idx="810">
                  <c:v>0.45035160049112477</c:v>
                </c:pt>
                <c:pt idx="811">
                  <c:v>0.45033388124263318</c:v>
                </c:pt>
                <c:pt idx="812">
                  <c:v>0.45031616227344351</c:v>
                </c:pt>
                <c:pt idx="813">
                  <c:v>0.45029844358355753</c:v>
                </c:pt>
                <c:pt idx="814">
                  <c:v>0.45028072517296813</c:v>
                </c:pt>
                <c:pt idx="815">
                  <c:v>0.45026300704166822</c:v>
                </c:pt>
                <c:pt idx="816">
                  <c:v>0.45024528918965778</c:v>
                </c:pt>
                <c:pt idx="817">
                  <c:v>0.45022757161694038</c:v>
                </c:pt>
                <c:pt idx="818">
                  <c:v>0.4502098543235018</c:v>
                </c:pt>
                <c:pt idx="819">
                  <c:v>0.45019213730934737</c:v>
                </c:pt>
                <c:pt idx="820">
                  <c:v>0.45017442057446111</c:v>
                </c:pt>
                <c:pt idx="821">
                  <c:v>0.45015670411885722</c:v>
                </c:pt>
                <c:pt idx="822">
                  <c:v>0.45013898794251972</c:v>
                </c:pt>
                <c:pt idx="823">
                  <c:v>0.45012127204544328</c:v>
                </c:pt>
                <c:pt idx="824">
                  <c:v>0.450103556427635</c:v>
                </c:pt>
                <c:pt idx="825">
                  <c:v>0.45008584108908245</c:v>
                </c:pt>
                <c:pt idx="826">
                  <c:v>0.45006812602978563</c:v>
                </c:pt>
                <c:pt idx="827">
                  <c:v>0.45005041124974277</c:v>
                </c:pt>
                <c:pt idx="828">
                  <c:v>0.45003269674894675</c:v>
                </c:pt>
                <c:pt idx="829">
                  <c:v>0.45001498252740113</c:v>
                </c:pt>
                <c:pt idx="830">
                  <c:v>0.4499972685850917</c:v>
                </c:pt>
                <c:pt idx="831">
                  <c:v>0.44997955492202202</c:v>
                </c:pt>
                <c:pt idx="832">
                  <c:v>0.44996184153818675</c:v>
                </c:pt>
                <c:pt idx="833">
                  <c:v>0.44994412843358766</c:v>
                </c:pt>
                <c:pt idx="834">
                  <c:v>0.44992641560821589</c:v>
                </c:pt>
                <c:pt idx="835">
                  <c:v>0.4499087030620661</c:v>
                </c:pt>
                <c:pt idx="836">
                  <c:v>0.44989099079513295</c:v>
                </c:pt>
                <c:pt idx="837">
                  <c:v>0.44987327880742534</c:v>
                </c:pt>
                <c:pt idx="838">
                  <c:v>0.44985556709892727</c:v>
                </c:pt>
                <c:pt idx="839">
                  <c:v>0.44983785566964052</c:v>
                </c:pt>
                <c:pt idx="840">
                  <c:v>0.44982014451956154</c:v>
                </c:pt>
                <c:pt idx="841">
                  <c:v>0.449802433648685</c:v>
                </c:pt>
                <c:pt idx="842">
                  <c:v>0.44978472305701267</c:v>
                </c:pt>
                <c:pt idx="843">
                  <c:v>0.44976701274453923</c:v>
                </c:pt>
                <c:pt idx="844">
                  <c:v>0.44974930271125224</c:v>
                </c:pt>
                <c:pt idx="845">
                  <c:v>0.44973159295716059</c:v>
                </c:pt>
                <c:pt idx="846">
                  <c:v>0.44971388348225361</c:v>
                </c:pt>
                <c:pt idx="847">
                  <c:v>0.44969617428652953</c:v>
                </c:pt>
                <c:pt idx="848">
                  <c:v>0.44967846536998657</c:v>
                </c:pt>
                <c:pt idx="849">
                  <c:v>0.44966075673261763</c:v>
                </c:pt>
                <c:pt idx="850">
                  <c:v>0.44964304837441915</c:v>
                </c:pt>
                <c:pt idx="851">
                  <c:v>0.44962534029539292</c:v>
                </c:pt>
                <c:pt idx="852">
                  <c:v>0.44960763249553892</c:v>
                </c:pt>
                <c:pt idx="853">
                  <c:v>0.44958992497484296</c:v>
                </c:pt>
                <c:pt idx="854">
                  <c:v>0.44957221773329969</c:v>
                </c:pt>
                <c:pt idx="855">
                  <c:v>0.44955451077091624</c:v>
                </c:pt>
                <c:pt idx="856">
                  <c:v>0.44953680408768548</c:v>
                </c:pt>
                <c:pt idx="857">
                  <c:v>0.44951909768360032</c:v>
                </c:pt>
                <c:pt idx="858">
                  <c:v>0.44950139155866786</c:v>
                </c:pt>
                <c:pt idx="859">
                  <c:v>0.44948368571287567</c:v>
                </c:pt>
                <c:pt idx="860">
                  <c:v>0.44946598014621308</c:v>
                </c:pt>
                <c:pt idx="861">
                  <c:v>0.44944827485869432</c:v>
                </c:pt>
                <c:pt idx="862">
                  <c:v>0.44943056985030339</c:v>
                </c:pt>
                <c:pt idx="863">
                  <c:v>0.44941286512103851</c:v>
                </c:pt>
                <c:pt idx="864">
                  <c:v>0.44939516067090501</c:v>
                </c:pt>
                <c:pt idx="865">
                  <c:v>0.44937745649988869</c:v>
                </c:pt>
                <c:pt idx="866">
                  <c:v>0.44935975260799133</c:v>
                </c:pt>
                <c:pt idx="867">
                  <c:v>0.44934204899520225</c:v>
                </c:pt>
                <c:pt idx="868">
                  <c:v>0.44932434566152857</c:v>
                </c:pt>
                <c:pt idx="869">
                  <c:v>0.4493066426069614</c:v>
                </c:pt>
                <c:pt idx="870">
                  <c:v>0.44928893983150608</c:v>
                </c:pt>
                <c:pt idx="871">
                  <c:v>0.44927123733513952</c:v>
                </c:pt>
                <c:pt idx="872">
                  <c:v>0.44925353511787591</c:v>
                </c:pt>
                <c:pt idx="873">
                  <c:v>0.44923583317970106</c:v>
                </c:pt>
                <c:pt idx="874">
                  <c:v>0.44921813152062029</c:v>
                </c:pt>
                <c:pt idx="875">
                  <c:v>0.44920043014062649</c:v>
                </c:pt>
                <c:pt idx="876">
                  <c:v>0.44918272903971079</c:v>
                </c:pt>
                <c:pt idx="877">
                  <c:v>0.44916502821788207</c:v>
                </c:pt>
                <c:pt idx="878">
                  <c:v>0.44914732767512611</c:v>
                </c:pt>
                <c:pt idx="879">
                  <c:v>0.44912962741144291</c:v>
                </c:pt>
                <c:pt idx="880">
                  <c:v>0.44911192742682537</c:v>
                </c:pt>
                <c:pt idx="881">
                  <c:v>0.44909422772128238</c:v>
                </c:pt>
                <c:pt idx="882">
                  <c:v>0.44907652829479439</c:v>
                </c:pt>
                <c:pt idx="883">
                  <c:v>0.4490588291473685</c:v>
                </c:pt>
                <c:pt idx="884">
                  <c:v>0.44904113027899761</c:v>
                </c:pt>
                <c:pt idx="885">
                  <c:v>0.4490234316896764</c:v>
                </c:pt>
                <c:pt idx="886">
                  <c:v>0.44900573337940664</c:v>
                </c:pt>
                <c:pt idx="887">
                  <c:v>0.44898803534818477</c:v>
                </c:pt>
                <c:pt idx="888">
                  <c:v>0.44897033759600369</c:v>
                </c:pt>
                <c:pt idx="889">
                  <c:v>0.44895264012285629</c:v>
                </c:pt>
                <c:pt idx="890">
                  <c:v>0.44893494292874614</c:v>
                </c:pt>
                <c:pt idx="891">
                  <c:v>0.44891724601366256</c:v>
                </c:pt>
                <c:pt idx="892">
                  <c:v>0.448899549377618</c:v>
                </c:pt>
                <c:pt idx="893">
                  <c:v>0.44888185302058758</c:v>
                </c:pt>
                <c:pt idx="894">
                  <c:v>0.44886415694258375</c:v>
                </c:pt>
                <c:pt idx="895">
                  <c:v>0.44884646114359761</c:v>
                </c:pt>
                <c:pt idx="896">
                  <c:v>0.44882876562362739</c:v>
                </c:pt>
                <c:pt idx="897">
                  <c:v>0.44881107038266244</c:v>
                </c:pt>
                <c:pt idx="898">
                  <c:v>0.44879337542071163</c:v>
                </c:pt>
                <c:pt idx="899">
                  <c:v>0.44877568073775365</c:v>
                </c:pt>
                <c:pt idx="900">
                  <c:v>0.44875798633380626</c:v>
                </c:pt>
                <c:pt idx="901">
                  <c:v>0.4487402922088517</c:v>
                </c:pt>
                <c:pt idx="902">
                  <c:v>0.44872259836289174</c:v>
                </c:pt>
                <c:pt idx="903">
                  <c:v>0.44870490479592462</c:v>
                </c:pt>
                <c:pt idx="904">
                  <c:v>0.44868721150793789</c:v>
                </c:pt>
                <c:pt idx="905">
                  <c:v>0.44866951849894043</c:v>
                </c:pt>
                <c:pt idx="906">
                  <c:v>0.44865182576891804</c:v>
                </c:pt>
                <c:pt idx="907">
                  <c:v>0.44863413331787427</c:v>
                </c:pt>
                <c:pt idx="908">
                  <c:v>0.44861644114580024</c:v>
                </c:pt>
                <c:pt idx="909">
                  <c:v>0.44859874925269594</c:v>
                </c:pt>
                <c:pt idx="910">
                  <c:v>0.44858105763855782</c:v>
                </c:pt>
                <c:pt idx="911">
                  <c:v>0.44856336630338589</c:v>
                </c:pt>
                <c:pt idx="912">
                  <c:v>0.44854567524716771</c:v>
                </c:pt>
                <c:pt idx="913">
                  <c:v>0.4485279844699015</c:v>
                </c:pt>
                <c:pt idx="914">
                  <c:v>0.44851029397160147</c:v>
                </c:pt>
                <c:pt idx="915">
                  <c:v>0.44849260375223921</c:v>
                </c:pt>
                <c:pt idx="916">
                  <c:v>0.44847491381182536</c:v>
                </c:pt>
                <c:pt idx="917">
                  <c:v>0.44845722415035105</c:v>
                </c:pt>
                <c:pt idx="918">
                  <c:v>0.44843953476781628</c:v>
                </c:pt>
                <c:pt idx="919">
                  <c:v>0.44842184566421928</c:v>
                </c:pt>
                <c:pt idx="920">
                  <c:v>0.44840415683955293</c:v>
                </c:pt>
                <c:pt idx="921">
                  <c:v>0.4483864682938119</c:v>
                </c:pt>
                <c:pt idx="922">
                  <c:v>0.44836878002699621</c:v>
                </c:pt>
                <c:pt idx="923">
                  <c:v>0.44835109203910051</c:v>
                </c:pt>
                <c:pt idx="924">
                  <c:v>0.4483334043301177</c:v>
                </c:pt>
                <c:pt idx="925">
                  <c:v>0.44831571690005845</c:v>
                </c:pt>
                <c:pt idx="926">
                  <c:v>0.44829802974891031</c:v>
                </c:pt>
                <c:pt idx="927">
                  <c:v>0.44828034287666085</c:v>
                </c:pt>
                <c:pt idx="928">
                  <c:v>0.44826265628332074</c:v>
                </c:pt>
                <c:pt idx="929">
                  <c:v>0.44824496996888108</c:v>
                </c:pt>
                <c:pt idx="930">
                  <c:v>0.448227283933333</c:v>
                </c:pt>
                <c:pt idx="931">
                  <c:v>0.4482095981766836</c:v>
                </c:pt>
                <c:pt idx="932">
                  <c:v>0.448191912698924</c:v>
                </c:pt>
                <c:pt idx="933">
                  <c:v>0.44817422750004887</c:v>
                </c:pt>
                <c:pt idx="934">
                  <c:v>0.44815654258005999</c:v>
                </c:pt>
                <c:pt idx="935">
                  <c:v>0.4481388579389467</c:v>
                </c:pt>
                <c:pt idx="936">
                  <c:v>0.448121173576709</c:v>
                </c:pt>
                <c:pt idx="937">
                  <c:v>0.44810348949335399</c:v>
                </c:pt>
                <c:pt idx="938">
                  <c:v>0.44808580568885503</c:v>
                </c:pt>
                <c:pt idx="939">
                  <c:v>0.44806812216323344</c:v>
                </c:pt>
                <c:pt idx="940">
                  <c:v>0.44805043891645902</c:v>
                </c:pt>
                <c:pt idx="941">
                  <c:v>0.4480327559485584</c:v>
                </c:pt>
                <c:pt idx="942">
                  <c:v>0.44801507325951029</c:v>
                </c:pt>
                <c:pt idx="943">
                  <c:v>0.44799739084931112</c:v>
                </c:pt>
                <c:pt idx="944">
                  <c:v>0.44797970871796089</c:v>
                </c:pt>
                <c:pt idx="945">
                  <c:v>0.44796202686545605</c:v>
                </c:pt>
                <c:pt idx="946">
                  <c:v>0.44794434529179483</c:v>
                </c:pt>
                <c:pt idx="947">
                  <c:v>0.44792666399696834</c:v>
                </c:pt>
                <c:pt idx="948">
                  <c:v>0.44790898298097837</c:v>
                </c:pt>
                <c:pt idx="949">
                  <c:v>0.44789130224381957</c:v>
                </c:pt>
                <c:pt idx="950">
                  <c:v>0.44787362178549195</c:v>
                </c:pt>
                <c:pt idx="951">
                  <c:v>0.4478559416059813</c:v>
                </c:pt>
                <c:pt idx="952">
                  <c:v>0.44783826170530006</c:v>
                </c:pt>
                <c:pt idx="953">
                  <c:v>0.44782058208343223</c:v>
                </c:pt>
                <c:pt idx="954">
                  <c:v>0.44780290274037959</c:v>
                </c:pt>
                <c:pt idx="955">
                  <c:v>0.44778522367613505</c:v>
                </c:pt>
                <c:pt idx="956">
                  <c:v>0.44776754489070036</c:v>
                </c:pt>
                <c:pt idx="957">
                  <c:v>0.44774986638406489</c:v>
                </c:pt>
                <c:pt idx="958">
                  <c:v>0.4477321881562375</c:v>
                </c:pt>
                <c:pt idx="959">
                  <c:v>0.44771451020720399</c:v>
                </c:pt>
                <c:pt idx="960">
                  <c:v>0.44769683253696435</c:v>
                </c:pt>
                <c:pt idx="961">
                  <c:v>0.44767915514551149</c:v>
                </c:pt>
                <c:pt idx="962">
                  <c:v>0.44766147803284539</c:v>
                </c:pt>
                <c:pt idx="963">
                  <c:v>0.44764380119896963</c:v>
                </c:pt>
                <c:pt idx="964">
                  <c:v>0.44762612464386464</c:v>
                </c:pt>
                <c:pt idx="965">
                  <c:v>0.44760844836753755</c:v>
                </c:pt>
                <c:pt idx="966">
                  <c:v>0.44759077236999012</c:v>
                </c:pt>
                <c:pt idx="967">
                  <c:v>0.44757309665120282</c:v>
                </c:pt>
                <c:pt idx="968">
                  <c:v>0.44755542121118808</c:v>
                </c:pt>
                <c:pt idx="969">
                  <c:v>0.44753774604993346</c:v>
                </c:pt>
                <c:pt idx="970">
                  <c:v>0.44752007116743897</c:v>
                </c:pt>
                <c:pt idx="971">
                  <c:v>0.44750239656369928</c:v>
                </c:pt>
                <c:pt idx="972">
                  <c:v>0.44748472223870905</c:v>
                </c:pt>
                <c:pt idx="973">
                  <c:v>0.4474670481924683</c:v>
                </c:pt>
                <c:pt idx="974">
                  <c:v>0.44744937442497523</c:v>
                </c:pt>
                <c:pt idx="975">
                  <c:v>0.4474317009362192</c:v>
                </c:pt>
                <c:pt idx="976">
                  <c:v>0.44741402772621086</c:v>
                </c:pt>
                <c:pt idx="977">
                  <c:v>0.44739635479493067</c:v>
                </c:pt>
                <c:pt idx="978">
                  <c:v>0.44737868214238041</c:v>
                </c:pt>
                <c:pt idx="979">
                  <c:v>0.44736100976856008</c:v>
                </c:pt>
                <c:pt idx="980">
                  <c:v>0.4473433376734679</c:v>
                </c:pt>
                <c:pt idx="981">
                  <c:v>0.44732566585709144</c:v>
                </c:pt>
                <c:pt idx="982">
                  <c:v>0.4473079943194378</c:v>
                </c:pt>
                <c:pt idx="983">
                  <c:v>0.44729032306049099</c:v>
                </c:pt>
                <c:pt idx="984">
                  <c:v>0.44727265208025635</c:v>
                </c:pt>
                <c:pt idx="985">
                  <c:v>0.44725498137873387</c:v>
                </c:pt>
                <c:pt idx="986">
                  <c:v>0.44723731095591823</c:v>
                </c:pt>
                <c:pt idx="987">
                  <c:v>0.44721964081179699</c:v>
                </c:pt>
                <c:pt idx="988">
                  <c:v>0.44720197094637193</c:v>
                </c:pt>
                <c:pt idx="989">
                  <c:v>0.44718430135964837</c:v>
                </c:pt>
                <c:pt idx="990">
                  <c:v>0.44716663205160323</c:v>
                </c:pt>
                <c:pt idx="991">
                  <c:v>0.44714896302225071</c:v>
                </c:pt>
                <c:pt idx="992">
                  <c:v>0.44713129427158371</c:v>
                </c:pt>
                <c:pt idx="993">
                  <c:v>0.44711362579959335</c:v>
                </c:pt>
                <c:pt idx="994">
                  <c:v>0.44709595760627785</c:v>
                </c:pt>
                <c:pt idx="995">
                  <c:v>0.44707828969163721</c:v>
                </c:pt>
                <c:pt idx="996">
                  <c:v>0.44706062205566433</c:v>
                </c:pt>
                <c:pt idx="997">
                  <c:v>0.44704295469835564</c:v>
                </c:pt>
                <c:pt idx="998">
                  <c:v>0.44702528761970761</c:v>
                </c:pt>
                <c:pt idx="999">
                  <c:v>0.44700762081972556</c:v>
                </c:pt>
                <c:pt idx="1000">
                  <c:v>0.44698995429839528</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Calculs!$AH$4:$AH$1004</c:f>
              <c:numCache>
                <c:formatCode>0.00</c:formatCode>
                <c:ptCount val="1001"/>
                <c:pt idx="0">
                  <c:v>0</c:v>
                </c:pt>
                <c:pt idx="1">
                  <c:v>2.1504831320030746</c:v>
                </c:pt>
                <c:pt idx="2">
                  <c:v>43.692672010975642</c:v>
                </c:pt>
                <c:pt idx="3">
                  <c:v>61.077862459314559</c:v>
                </c:pt>
                <c:pt idx="4">
                  <c:v>54.33133526072632</c:v>
                </c:pt>
                <c:pt idx="5">
                  <c:v>50.776969204972218</c:v>
                </c:pt>
                <c:pt idx="6">
                  <c:v>50.411693820310376</c:v>
                </c:pt>
                <c:pt idx="7">
                  <c:v>50.046741306019037</c:v>
                </c:pt>
                <c:pt idx="8">
                  <c:v>49.68211963211936</c:v>
                </c:pt>
                <c:pt idx="9">
                  <c:v>49.317836680096022</c:v>
                </c:pt>
                <c:pt idx="10">
                  <c:v>48.953900242846856</c:v>
                </c:pt>
                <c:pt idx="11">
                  <c:v>48.590318024645029</c:v>
                </c:pt>
                <c:pt idx="12">
                  <c:v>48.227097641114149</c:v>
                </c:pt>
                <c:pt idx="13">
                  <c:v>47.864246619215656</c:v>
                </c:pt>
                <c:pt idx="14">
                  <c:v>47.501772397248516</c:v>
                </c:pt>
                <c:pt idx="15">
                  <c:v>47.13968232486144</c:v>
                </c:pt>
                <c:pt idx="16">
                  <c:v>46.777983663076704</c:v>
                </c:pt>
                <c:pt idx="17">
                  <c:v>46.416683584326201</c:v>
                </c:pt>
                <c:pt idx="18">
                  <c:v>46.055789172499125</c:v>
                </c:pt>
                <c:pt idx="19">
                  <c:v>45.695307423001232</c:v>
                </c:pt>
                <c:pt idx="20">
                  <c:v>45.3352452428256</c:v>
                </c:pt>
                <c:pt idx="21">
                  <c:v>44.975609450634622</c:v>
                </c:pt>
                <c:pt idx="22">
                  <c:v>44.616406776853282</c:v>
                </c:pt>
                <c:pt idx="23">
                  <c:v>44.257643863773112</c:v>
                </c:pt>
                <c:pt idx="24">
                  <c:v>43.899327265667409</c:v>
                </c:pt>
                <c:pt idx="25">
                  <c:v>43.541463448916694</c:v>
                </c:pt>
                <c:pt idx="26">
                  <c:v>43.184058792145038</c:v>
                </c:pt>
                <c:pt idx="27">
                  <c:v>42.827119586366514</c:v>
                </c:pt>
                <c:pt idx="28">
                  <c:v>42.47065203514201</c:v>
                </c:pt>
                <c:pt idx="29">
                  <c:v>42.114662254745973</c:v>
                </c:pt>
                <c:pt idx="30">
                  <c:v>41.759156274343184</c:v>
                </c:pt>
                <c:pt idx="31">
                  <c:v>41.404140036175114</c:v>
                </c:pt>
                <c:pt idx="32">
                  <c:v>41.049619395756039</c:v>
                </c:pt>
                <c:pt idx="33">
                  <c:v>40.695600122078304</c:v>
                </c:pt>
                <c:pt idx="34">
                  <c:v>40.342087897827234</c:v>
                </c:pt>
                <c:pt idx="35">
                  <c:v>39.989088319604775</c:v>
                </c:pt>
                <c:pt idx="36">
                  <c:v>39.63660689816237</c:v>
                </c:pt>
                <c:pt idx="37">
                  <c:v>39.284649058642387</c:v>
                </c:pt>
                <c:pt idx="38">
                  <c:v>38.933220140828432</c:v>
                </c:pt>
                <c:pt idx="39">
                  <c:v>38.582325399403906</c:v>
                </c:pt>
                <c:pt idx="40">
                  <c:v>38.231970004219072</c:v>
                </c:pt>
                <c:pt idx="41">
                  <c:v>37.882159040566179</c:v>
                </c:pt>
                <c:pt idx="42">
                  <c:v>37.532897509462543</c:v>
                </c:pt>
                <c:pt idx="43">
                  <c:v>37.184190327941685</c:v>
                </c:pt>
                <c:pt idx="44">
                  <c:v>36.836042329351933</c:v>
                </c:pt>
                <c:pt idx="45">
                  <c:v>36.488458263662764</c:v>
                </c:pt>
                <c:pt idx="46">
                  <c:v>36.141442797778325</c:v>
                </c:pt>
                <c:pt idx="47">
                  <c:v>35.795000515858419</c:v>
                </c:pt>
                <c:pt idx="48">
                  <c:v>35.449135919646366</c:v>
                </c:pt>
                <c:pt idx="49">
                  <c:v>35.103853428803951</c:v>
                </c:pt>
                <c:pt idx="50">
                  <c:v>34.759157381253033</c:v>
                </c:pt>
                <c:pt idx="51">
                  <c:v>34.415052033523772</c:v>
                </c:pt>
                <c:pt idx="52">
                  <c:v>34.071541561109484</c:v>
                </c:pt>
                <c:pt idx="53">
                  <c:v>33.728630058827605</c:v>
                </c:pt>
                <c:pt idx="54">
                  <c:v>33.386321541186973</c:v>
                </c:pt>
                <c:pt idx="55">
                  <c:v>33.044619942761081</c:v>
                </c:pt>
                <c:pt idx="56">
                  <c:v>32.703529118567161</c:v>
                </c:pt>
                <c:pt idx="57">
                  <c:v>32.36305284445114</c:v>
                </c:pt>
                <c:pt idx="58">
                  <c:v>32.02319481747795</c:v>
                </c:pt>
                <c:pt idx="59">
                  <c:v>31.683958656327544</c:v>
                </c:pt>
                <c:pt idx="60">
                  <c:v>31.345347901695916</c:v>
                </c:pt>
                <c:pt idx="61">
                  <c:v>31.007366016701493</c:v>
                </c:pt>
                <c:pt idx="62">
                  <c:v>30.670016387296428</c:v>
                </c:pt>
                <c:pt idx="63">
                  <c:v>30.055674164420086</c:v>
                </c:pt>
                <c:pt idx="64">
                  <c:v>29.164827884872633</c:v>
                </c:pt>
                <c:pt idx="65">
                  <c:v>28.275759660586143</c:v>
                </c:pt>
                <c:pt idx="66">
                  <c:v>27.388484886187406</c:v>
                </c:pt>
                <c:pt idx="67">
                  <c:v>26.248495743901049</c:v>
                </c:pt>
                <c:pt idx="68">
                  <c:v>24.856279523004918</c:v>
                </c:pt>
                <c:pt idx="69">
                  <c:v>23.014282492914397</c:v>
                </c:pt>
                <c:pt idx="70">
                  <c:v>20.723421124039746</c:v>
                </c:pt>
                <c:pt idx="71">
                  <c:v>18.437568758380127</c:v>
                </c:pt>
                <c:pt idx="72">
                  <c:v>16.156805519372874</c:v>
                </c:pt>
                <c:pt idx="73">
                  <c:v>13.881208496028941</c:v>
                </c:pt>
                <c:pt idx="74">
                  <c:v>11.610851760497196</c:v>
                </c:pt>
                <c:pt idx="75">
                  <c:v>9.3458063865090981</c:v>
                </c:pt>
                <c:pt idx="76">
                  <c:v>7.0861404686698437</c:v>
                </c:pt>
                <c:pt idx="77">
                  <c:v>4.8319191425627341</c:v>
                </c:pt>
                <c:pt idx="78">
                  <c:v>2.5832046056333025</c:v>
                </c:pt>
                <c:pt idx="79">
                  <c:v>0.34005613881983615</c:v>
                </c:pt>
                <c:pt idx="80">
                  <c:v>-1.8974698711022224</c:v>
                </c:pt>
                <c:pt idx="81">
                  <c:v>-3.5906960518846476</c:v>
                </c:pt>
                <c:pt idx="82">
                  <c:v>-4.7409297915784059</c:v>
                </c:pt>
                <c:pt idx="83">
                  <c:v>-5.8882355783584837</c:v>
                </c:pt>
                <c:pt idx="84">
                  <c:v>-7.0326086589290799</c:v>
                </c:pt>
                <c:pt idx="85">
                  <c:v>-8.1740449825615897</c:v>
                </c:pt>
                <c:pt idx="86">
                  <c:v>-9.3125411935168945</c:v>
                </c:pt>
                <c:pt idx="87">
                  <c:v>-10.448094623446949</c:v>
                </c:pt>
                <c:pt idx="88">
                  <c:v>-11.58070328377957</c:v>
                </c:pt>
                <c:pt idx="89">
                  <c:v>-12.540172309993302</c:v>
                </c:pt>
                <c:pt idx="90">
                  <c:v>-13.326954027964725</c:v>
                </c:pt>
                <c:pt idx="91">
                  <c:v>-14.11171541549426</c:v>
                </c:pt>
                <c:pt idx="92">
                  <c:v>-14.894460842819941</c:v>
                </c:pt>
                <c:pt idx="93">
                  <c:v>-15.632639093442613</c:v>
                </c:pt>
                <c:pt idx="94">
                  <c:v>-16.32637024300946</c:v>
                </c:pt>
                <c:pt idx="95">
                  <c:v>-17.018333824127733</c:v>
                </c:pt>
                <c:pt idx="96">
                  <c:v>-17.708535583266215</c:v>
                </c:pt>
                <c:pt idx="97">
                  <c:v>-18.22673904794916</c:v>
                </c:pt>
                <c:pt idx="98">
                  <c:v>-18.573416822013431</c:v>
                </c:pt>
                <c:pt idx="99">
                  <c:v>-18.919290733169181</c:v>
                </c:pt>
                <c:pt idx="100">
                  <c:v>-19.264365612537187</c:v>
                </c:pt>
                <c:pt idx="101">
                  <c:v>-19.60864632435398</c:v>
                </c:pt>
                <c:pt idx="102">
                  <c:v>-19.952137765425441</c:v>
                </c:pt>
                <c:pt idx="103">
                  <c:v>-20.29484486458767</c:v>
                </c:pt>
                <c:pt idx="104">
                  <c:v>-20.636772582175105</c:v>
                </c:pt>
                <c:pt idx="105">
                  <c:v>-20.977925909495948</c:v>
                </c:pt>
                <c:pt idx="106">
                  <c:v>-21.318309868314852</c:v>
                </c:pt>
                <c:pt idx="107">
                  <c:v>-21.657929510342758</c:v>
                </c:pt>
                <c:pt idx="108">
                  <c:v>-21.996789916734176</c:v>
                </c:pt>
                <c:pt idx="109">
                  <c:v>-22.122068519565339</c:v>
                </c:pt>
                <c:pt idx="110">
                  <c:v>-22.034358345527369</c:v>
                </c:pt>
                <c:pt idx="111">
                  <c:v>-21.94707461064867</c:v>
                </c:pt>
                <c:pt idx="112">
                  <c:v>-21.860214573627701</c:v>
                </c:pt>
                <c:pt idx="113">
                  <c:v>-21.773775515353179</c:v>
                </c:pt>
                <c:pt idx="114">
                  <c:v>-21.687754738688252</c:v>
                </c:pt>
                <c:pt idx="115">
                  <c:v>-21.602149568257172</c:v>
                </c:pt>
                <c:pt idx="116">
                  <c:v>-21.516957350234513</c:v>
                </c:pt>
                <c:pt idx="117">
                  <c:v>-21.432175452136537</c:v>
                </c:pt>
                <c:pt idx="118">
                  <c:v>-21.347801262615146</c:v>
                </c:pt>
                <c:pt idx="119">
                  <c:v>-21.263832191253989</c:v>
                </c:pt>
                <c:pt idx="120">
                  <c:v>-21.180265668366967</c:v>
                </c:pt>
                <c:pt idx="121">
                  <c:v>-21.097099144798989</c:v>
                </c:pt>
                <c:pt idx="122">
                  <c:v>-21.014330091728873</c:v>
                </c:pt>
                <c:pt idx="123">
                  <c:v>-20.931956000474649</c:v>
                </c:pt>
                <c:pt idx="124">
                  <c:v>-20.84997438230079</c:v>
                </c:pt>
                <c:pt idx="125">
                  <c:v>-20.768382768227809</c:v>
                </c:pt>
                <c:pt idx="126">
                  <c:v>-20.687178708843888</c:v>
                </c:pt>
                <c:pt idx="127">
                  <c:v>-20.60635977411858</c:v>
                </c:pt>
                <c:pt idx="128">
                  <c:v>-20.525923553218647</c:v>
                </c:pt>
                <c:pt idx="129">
                  <c:v>-20.445867654325891</c:v>
                </c:pt>
                <c:pt idx="130">
                  <c:v>-20.366189704457017</c:v>
                </c:pt>
                <c:pt idx="131">
                  <c:v>-20.286887349285557</c:v>
                </c:pt>
                <c:pt idx="132">
                  <c:v>-20.207958252965611</c:v>
                </c:pt>
                <c:pt idx="133">
                  <c:v>-20.129400097957628</c:v>
                </c:pt>
                <c:pt idx="134">
                  <c:v>-20.051210584856172</c:v>
                </c:pt>
                <c:pt idx="135">
                  <c:v>-19.973387432219443</c:v>
                </c:pt>
                <c:pt idx="136">
                  <c:v>-19.895928376400736</c:v>
                </c:pt>
                <c:pt idx="137">
                  <c:v>-19.818831171381767</c:v>
                </c:pt>
                <c:pt idx="138">
                  <c:v>-19.742093588607752</c:v>
                </c:pt>
                <c:pt idx="139">
                  <c:v>-19.665713416824378</c:v>
                </c:pt>
                <c:pt idx="140">
                  <c:v>-19.589688461916509</c:v>
                </c:pt>
                <c:pt idx="141">
                  <c:v>-19.514016546748589</c:v>
                </c:pt>
                <c:pt idx="142">
                  <c:v>-19.438695511006909</c:v>
                </c:pt>
                <c:pt idx="143">
                  <c:v>-19.363723211043467</c:v>
                </c:pt>
                <c:pt idx="144">
                  <c:v>-19.289097519721562</c:v>
                </c:pt>
                <c:pt idx="145">
                  <c:v>-19.214816326263119</c:v>
                </c:pt>
                <c:pt idx="146">
                  <c:v>-19.140877536097523</c:v>
                </c:pt>
                <c:pt idx="147">
                  <c:v>-19.067279070712246</c:v>
                </c:pt>
                <c:pt idx="148">
                  <c:v>-18.994018867504973</c:v>
                </c:pt>
                <c:pt idx="149">
                  <c:v>-18.921094879637327</c:v>
                </c:pt>
                <c:pt idx="150">
                  <c:v>-18.848505075890227</c:v>
                </c:pt>
                <c:pt idx="151">
                  <c:v>-18.776247440520763</c:v>
                </c:pt>
                <c:pt idx="152">
                  <c:v>-18.704319973120541</c:v>
                </c:pt>
                <c:pt idx="153">
                  <c:v>-18.632720688475644</c:v>
                </c:pt>
                <c:pt idx="154">
                  <c:v>-18.561447616428016</c:v>
                </c:pt>
                <c:pt idx="155">
                  <c:v>-18.490498801738369</c:v>
                </c:pt>
                <c:pt idx="156">
                  <c:v>-18.419872303950541</c:v>
                </c:pt>
                <c:pt idx="157">
                  <c:v>-18.349566197257193</c:v>
                </c:pt>
                <c:pt idx="158">
                  <c:v>-18.27957857036715</c:v>
                </c:pt>
                <c:pt idx="159">
                  <c:v>-18.209907526373893</c:v>
                </c:pt>
                <c:pt idx="160">
                  <c:v>-18.140551182625622</c:v>
                </c:pt>
                <c:pt idx="161">
                  <c:v>-18.07150767059662</c:v>
                </c:pt>
                <c:pt idx="162">
                  <c:v>-18.002775135760018</c:v>
                </c:pt>
                <c:pt idx="163">
                  <c:v>-17.934351737461778</c:v>
                </c:pt>
                <c:pt idx="164">
                  <c:v>-17.866235648796163</c:v>
                </c:pt>
                <c:pt idx="165">
                  <c:v>-17.798425056482408</c:v>
                </c:pt>
                <c:pt idx="166">
                  <c:v>-17.730918160742704</c:v>
                </c:pt>
                <c:pt idx="167">
                  <c:v>-17.663713175181496</c:v>
                </c:pt>
                <c:pt idx="168">
                  <c:v>-17.596808326665993</c:v>
                </c:pt>
                <c:pt idx="169">
                  <c:v>-17.530201855207903</c:v>
                </c:pt>
                <c:pt idx="170">
                  <c:v>-17.463892013846515</c:v>
                </c:pt>
                <c:pt idx="171">
                  <c:v>-17.397877068532868</c:v>
                </c:pt>
                <c:pt idx="172">
                  <c:v>-17.332155298015195</c:v>
                </c:pt>
                <c:pt idx="173">
                  <c:v>-17.2667249937255</c:v>
                </c:pt>
                <c:pt idx="174">
                  <c:v>-17.201584459667423</c:v>
                </c:pt>
                <c:pt idx="175">
                  <c:v>-17.136732012305064</c:v>
                </c:pt>
                <c:pt idx="176">
                  <c:v>-17.07216598045321</c:v>
                </c:pt>
                <c:pt idx="177">
                  <c:v>-17.007884705168419</c:v>
                </c:pt>
                <c:pt idx="178">
                  <c:v>-16.94388653964149</c:v>
                </c:pt>
                <c:pt idx="179">
                  <c:v>-16.88016984909083</c:v>
                </c:pt>
                <c:pt idx="180">
                  <c:v>-16.816733010656989</c:v>
                </c:pt>
                <c:pt idx="181">
                  <c:v>-16.753574413298356</c:v>
                </c:pt>
                <c:pt idx="182">
                  <c:v>-16.69069245768776</c:v>
                </c:pt>
                <c:pt idx="183">
                  <c:v>-16.628085556110282</c:v>
                </c:pt>
                <c:pt idx="184">
                  <c:v>-16.565752132361993</c:v>
                </c:pt>
                <c:pt idx="185">
                  <c:v>-16.503690621649795</c:v>
                </c:pt>
                <c:pt idx="186">
                  <c:v>-16.441899470492245</c:v>
                </c:pt>
                <c:pt idx="187">
                  <c:v>-16.380377136621416</c:v>
                </c:pt>
                <c:pt idx="188">
                  <c:v>-16.319122088885702</c:v>
                </c:pt>
                <c:pt idx="189">
                  <c:v>-16.258132807153668</c:v>
                </c:pt>
                <c:pt idx="190">
                  <c:v>-16.197407782218846</c:v>
                </c:pt>
                <c:pt idx="191">
                  <c:v>-16.136945515705435</c:v>
                </c:pt>
                <c:pt idx="192">
                  <c:v>-16.076744519975083</c:v>
                </c:pt>
                <c:pt idx="193">
                  <c:v>-16.016803318034437</c:v>
                </c:pt>
                <c:pt idx="194">
                  <c:v>-15.957120443443841</c:v>
                </c:pt>
                <c:pt idx="195">
                  <c:v>-15.897694440226681</c:v>
                </c:pt>
                <c:pt idx="196">
                  <c:v>-15.838523862779859</c:v>
                </c:pt>
                <c:pt idx="197">
                  <c:v>-15.779607275785109</c:v>
                </c:pt>
                <c:pt idx="198">
                  <c:v>-15.720943254121076</c:v>
                </c:pt>
                <c:pt idx="199">
                  <c:v>-15.662530382776476</c:v>
                </c:pt>
                <c:pt idx="200">
                  <c:v>-15.60436725676395</c:v>
                </c:pt>
                <c:pt idx="201">
                  <c:v>-15.546452481034857</c:v>
                </c:pt>
                <c:pt idx="202">
                  <c:v>-14.975129920201343</c:v>
                </c:pt>
                <c:pt idx="203">
                  <c:v>-14.427734744604148</c:v>
                </c:pt>
                <c:pt idx="204">
                  <c:v>-13.902972418363406</c:v>
                </c:pt>
                <c:pt idx="205">
                  <c:v>-13.399636130864641</c:v>
                </c:pt>
                <c:pt idx="206">
                  <c:v>-12.91659973862464</c:v>
                </c:pt>
                <c:pt idx="207">
                  <c:v>-12.452811363664699</c:v>
                </c:pt>
                <c:pt idx="208">
                  <c:v>-12.007287579333056</c:v>
                </c:pt>
                <c:pt idx="209">
                  <c:v>-11.579108122603117</c:v>
                </c:pt>
                <c:pt idx="210">
                  <c:v>-11.167411078919468</c:v>
                </c:pt>
                <c:pt idx="211">
                  <c:v>-10.771388491813822</c:v>
                </c:pt>
                <c:pt idx="212">
                  <c:v>-10.390282354892269</c:v>
                </c:pt>
                <c:pt idx="213">
                  <c:v>-10.023380948508658</c:v>
                </c:pt>
                <c:pt idx="214">
                  <c:v>-9.6700154875761228</c:v>
                </c:pt>
                <c:pt idx="215">
                  <c:v>-9.32955705060653</c:v>
                </c:pt>
                <c:pt idx="216">
                  <c:v>-9.0014137632712821</c:v>
                </c:pt>
                <c:pt idx="217">
                  <c:v>-8.6850282126036102</c:v>
                </c:pt>
                <c:pt idx="218">
                  <c:v>-8.3798750704593061</c:v>
                </c:pt>
                <c:pt idx="219">
                  <c:v>-8.0854589070631881</c:v>
                </c:pt>
                <c:pt idx="220">
                  <c:v>-7.8013121774267855</c:v>
                </c:pt>
                <c:pt idx="221">
                  <c:v>-7.5269933651614132</c:v>
                </c:pt>
                <c:pt idx="222">
                  <c:v>-7.2620852697557892</c:v>
                </c:pt>
                <c:pt idx="223">
                  <c:v>-7.0061934247626372</c:v>
                </c:pt>
                <c:pt idx="224">
                  <c:v>-6.7589446355647569</c:v>
                </c:pt>
                <c:pt idx="225">
                  <c:v>-6.5199856264849139</c:v>
                </c:pt>
                <c:pt idx="226">
                  <c:v>-6.288981787981708</c:v>
                </c:pt>
                <c:pt idx="227">
                  <c:v>-6.0656160155484997</c:v>
                </c:pt>
                <c:pt idx="228">
                  <c:v>-5.8495876327162382</c:v>
                </c:pt>
                <c:pt idx="229">
                  <c:v>-5.6406113912641498</c:v>
                </c:pt>
                <c:pt idx="230">
                  <c:v>-5.438416542373715</c:v>
                </c:pt>
                <c:pt idx="231">
                  <c:v>-5.2427459730291623</c:v>
                </c:pt>
                <c:pt idx="232">
                  <c:v>-5.0533554024786209</c:v>
                </c:pt>
                <c:pt idx="233">
                  <c:v>-4.8700126340308332</c:v>
                </c:pt>
                <c:pt idx="234">
                  <c:v>-4.6924968578776944</c:v>
                </c:pt>
                <c:pt idx="235">
                  <c:v>-4.5205980010081541</c:v>
                </c:pt>
                <c:pt idx="236">
                  <c:v>-4.3541161206183041</c:v>
                </c:pt>
                <c:pt idx="237">
                  <c:v>-4.1928608377294108</c:v>
                </c:pt>
                <c:pt idx="238">
                  <c:v>-4.0366508080038725</c:v>
                </c:pt>
                <c:pt idx="239">
                  <c:v>-3.8853132270011792</c:v>
                </c:pt>
                <c:pt idx="240">
                  <c:v>-3.738683367345002</c:v>
                </c:pt>
                <c:pt idx="241">
                  <c:v>-3.5966041454803963</c:v>
                </c:pt>
                <c:pt idx="242">
                  <c:v>-3.4589257158893205</c:v>
                </c:pt>
                <c:pt idx="243">
                  <c:v>-3.32550509080483</c:v>
                </c:pt>
                <c:pt idx="244">
                  <c:v>-3.1962057836210893</c:v>
                </c:pt>
                <c:pt idx="245">
                  <c:v>-3.0708974743394255</c:v>
                </c:pt>
                <c:pt idx="246">
                  <c:v>-2.9494556955211189</c:v>
                </c:pt>
                <c:pt idx="247">
                  <c:v>-2.8317615373368459</c:v>
                </c:pt>
                <c:pt idx="248">
                  <c:v>-2.7177013704116675</c:v>
                </c:pt>
                <c:pt idx="249">
                  <c:v>-2.6071665852641699</c:v>
                </c:pt>
                <c:pt idx="250">
                  <c:v>-2.5000533472296245</c:v>
                </c:pt>
                <c:pt idx="251">
                  <c:v>-2.3962623658406943</c:v>
                </c:pt>
                <c:pt idx="252">
                  <c:v>-2.2956986777159258</c:v>
                </c:pt>
                <c:pt idx="253">
                  <c:v>-2.1982714420766563</c:v>
                </c:pt>
                <c:pt idx="254">
                  <c:v>-2.1038937480775903</c:v>
                </c:pt>
                <c:pt idx="255">
                  <c:v>-2.0124824331957529</c:v>
                </c:pt>
                <c:pt idx="256">
                  <c:v>-1.923957911977096</c:v>
                </c:pt>
                <c:pt idx="257">
                  <c:v>-1.838244014490384</c:v>
                </c:pt>
                <c:pt idx="258">
                  <c:v>-1.755267833884204</c:v>
                </c:pt>
                <c:pt idx="259">
                  <c:v>-1.6749595824856374</c:v>
                </c:pt>
                <c:pt idx="260">
                  <c:v>-1.5972524559184169</c:v>
                </c:pt>
                <c:pt idx="261">
                  <c:v>-1.5220825047546622</c:v>
                </c:pt>
                <c:pt idx="262">
                  <c:v>-1.4493885132477067</c:v>
                </c:pt>
                <c:pt idx="263">
                  <c:v>-1.3791118847244019</c:v>
                </c:pt>
                <c:pt idx="264">
                  <c:v>-1.3111965332437805</c:v>
                </c:pt>
                <c:pt idx="265">
                  <c:v>-1.2455887811552082</c:v>
                </c:pt>
                <c:pt idx="266">
                  <c:v>-1.1822372622134543</c:v>
                </c:pt>
                <c:pt idx="267">
                  <c:v>-1.1210928299304519</c:v>
                </c:pt>
                <c:pt idx="268">
                  <c:v>-1.0621084708641286</c:v>
                </c:pt>
                <c:pt idx="269">
                  <c:v>-1.0052392225636841</c:v>
                </c:pt>
                <c:pt idx="270">
                  <c:v>-0.95044209590806028</c:v>
                </c:pt>
                <c:pt idx="271">
                  <c:v>-0.89767600159033645</c:v>
                </c:pt>
                <c:pt idx="272">
                  <c:v>-0.84690168051527492</c:v>
                </c:pt>
                <c:pt idx="273">
                  <c:v>-0.79808163789042885</c:v>
                </c:pt>
                <c:pt idx="274">
                  <c:v>-0.75118008080300758</c:v>
                </c:pt>
                <c:pt idx="275">
                  <c:v>-0.70616285908518928</c:v>
                </c:pt>
                <c:pt idx="276">
                  <c:v>-0.66299740927962314</c:v>
                </c:pt>
                <c:pt idx="277">
                  <c:v>-0.62165270152452767</c:v>
                </c:pt>
                <c:pt idx="278">
                  <c:v>-0.58209918918390435</c:v>
                </c:pt>
                <c:pt idx="279">
                  <c:v>-0.54430876105281756</c:v>
                </c:pt>
                <c:pt idx="280">
                  <c:v>-0.50825469597026152</c:v>
                </c:pt>
                <c:pt idx="281">
                  <c:v>-0.47391161967255213</c:v>
                </c:pt>
                <c:pt idx="282">
                  <c:v>-0.44125546371811941</c:v>
                </c:pt>
                <c:pt idx="283">
                  <c:v>-0.41026342630955587</c:v>
                </c:pt>
                <c:pt idx="284">
                  <c:v>-0.38091393483023894</c:v>
                </c:pt>
                <c:pt idx="285">
                  <c:v>-0.35318660990005674</c:v>
                </c:pt>
                <c:pt idx="286">
                  <c:v>-0.32706223073683138</c:v>
                </c:pt>
                <c:pt idx="287">
                  <c:v>-0.30252270158587019</c:v>
                </c:pt>
                <c:pt idx="288">
                  <c:v>-0.27955101894842399</c:v>
                </c:pt>
                <c:pt idx="289">
                  <c:v>-0.25813123929925846</c:v>
                </c:pt>
                <c:pt idx="290">
                  <c:v>-0.23824844693260577</c:v>
                </c:pt>
                <c:pt idx="291">
                  <c:v>-0.21988872151310576</c:v>
                </c:pt>
                <c:pt idx="292">
                  <c:v>-0.20303910483318838</c:v>
                </c:pt>
                <c:pt idx="293">
                  <c:v>-0.18768756619103591</c:v>
                </c:pt>
                <c:pt idx="294">
                  <c:v>-0.1738229657062538</c:v>
                </c:pt>
                <c:pt idx="295">
                  <c:v>-0.16143501478969272</c:v>
                </c:pt>
                <c:pt idx="296">
                  <c:v>-0.15051423289076526</c:v>
                </c:pt>
                <c:pt idx="297">
                  <c:v>-0.14105189957860417</c:v>
                </c:pt>
                <c:pt idx="298">
                  <c:v>-0.13304000099943192</c:v>
                </c:pt>
                <c:pt idx="299">
                  <c:v>-0.12647116982634021</c:v>
                </c:pt>
                <c:pt idx="300">
                  <c:v>-0.12133861801740038</c:v>
                </c:pt>
                <c:pt idx="301">
                  <c:v>-0.1176360620551356</c:v>
                </c:pt>
                <c:pt idx="302">
                  <c:v>-0.11535764086414112</c:v>
                </c:pt>
                <c:pt idx="303">
                  <c:v>-0.11449782726376175</c:v>
                </c:pt>
                <c:pt idx="304">
                  <c:v>-0.11505133452870732</c:v>
                </c:pt>
                <c:pt idx="305">
                  <c:v>-0.11701302027837324</c:v>
                </c:pt>
                <c:pt idx="306">
                  <c:v>-0.12037779035784382</c:v>
                </c:pt>
                <c:pt idx="307">
                  <c:v>-0.12514050550438707</c:v>
                </c:pt>
                <c:pt idx="308">
                  <c:v>-0.13129589337959505</c:v>
                </c:pt>
                <c:pt idx="309">
                  <c:v>-0.13883846804234859</c:v>
                </c:pt>
                <c:pt idx="310">
                  <c:v>-0.14776245825942402</c:v>
                </c:pt>
                <c:pt idx="311">
                  <c:v>-0.15806174533741793</c:v>
                </c:pt>
                <c:pt idx="312">
                  <c:v>-0.16972981052754782</c:v>
                </c:pt>
                <c:pt idx="313">
                  <c:v>-0.18275969157226088</c:v>
                </c:pt>
                <c:pt idx="314">
                  <c:v>-0.19714394764873608</c:v>
                </c:pt>
                <c:pt idx="315">
                  <c:v>-0.21287463180271293</c:v>
                </c:pt>
                <c:pt idx="316">
                  <c:v>-0.22994326992188471</c:v>
                </c:pt>
                <c:pt idx="317">
                  <c:v>-0.24834084533295633</c:v>
                </c:pt>
                <c:pt idx="318">
                  <c:v>-0.26805778818701276</c:v>
                </c:pt>
                <c:pt idx="319">
                  <c:v>-0.28908396889903193</c:v>
                </c:pt>
                <c:pt idx="320">
                  <c:v>-0.31140869501260887</c:v>
                </c:pt>
                <c:pt idx="321">
                  <c:v>-0.3350207109604067</c:v>
                </c:pt>
                <c:pt idx="322">
                  <c:v>-0.35990820027962428</c:v>
                </c:pt>
                <c:pt idx="323">
                  <c:v>-0.38605878991809417</c:v>
                </c:pt>
                <c:pt idx="324">
                  <c:v>-0.41345955633063347</c:v>
                </c:pt>
                <c:pt idx="325">
                  <c:v>-0.44209703311798143</c:v>
                </c:pt>
                <c:pt idx="326">
                  <c:v>-0.47195722000357965</c:v>
                </c:pt>
                <c:pt idx="327">
                  <c:v>-0.50302559297808602</c:v>
                </c:pt>
                <c:pt idx="328">
                  <c:v>-0.53528711546932339</c:v>
                </c:pt>
                <c:pt idx="329">
                  <c:v>-0.5687262504176217</c:v>
                </c:pt>
                <c:pt idx="330">
                  <c:v>-0.60332697315428907</c:v>
                </c:pt>
                <c:pt idx="331">
                  <c:v>-0.63907278499515374</c:v>
                </c:pt>
                <c:pt idx="332">
                  <c:v>-0.67594672747246232</c:v>
                </c:pt>
                <c:pt idx="333">
                  <c:v>-0.71393139713753317</c:v>
                </c:pt>
                <c:pt idx="334">
                  <c:v>-0.75300896087383684</c:v>
                </c:pt>
                <c:pt idx="335">
                  <c:v>-0.79316117166609967</c:v>
                </c:pt>
                <c:pt idx="336">
                  <c:v>-0.83436938477576894</c:v>
                </c:pt>
                <c:pt idx="337">
                  <c:v>-0.87661457427708289</c:v>
                </c:pt>
                <c:pt idx="338">
                  <c:v>-0.91987734991118342</c:v>
                </c:pt>
                <c:pt idx="339">
                  <c:v>-0.96413797421834901</c:v>
                </c:pt>
                <c:pt idx="340">
                  <c:v>-1.0093763799106479</c:v>
                </c:pt>
                <c:pt idx="341">
                  <c:v>-1.0555721874491888</c:v>
                </c:pt>
                <c:pt idx="342">
                  <c:v>-1.1027047227917621</c:v>
                </c:pt>
                <c:pt idx="343">
                  <c:v>-1.1507530352780837</c:v>
                </c:pt>
                <c:pt idx="344">
                  <c:v>-1.1996959156210825</c:v>
                </c:pt>
                <c:pt idx="345">
                  <c:v>-1.2495119139738367</c:v>
                </c:pt>
                <c:pt idx="346">
                  <c:v>-1.3001793580427758</c:v>
                </c:pt>
                <c:pt idx="347">
                  <c:v>-1.3516763712187512</c:v>
                </c:pt>
                <c:pt idx="348">
                  <c:v>-1.4039808906984932</c:v>
                </c:pt>
                <c:pt idx="349">
                  <c:v>-1.4570706855698516</c:v>
                </c:pt>
                <c:pt idx="350">
                  <c:v>-1.5109233748350994</c:v>
                </c:pt>
                <c:pt idx="351">
                  <c:v>-1.5655164453473971</c:v>
                </c:pt>
                <c:pt idx="352">
                  <c:v>-1.6208272696363704</c:v>
                </c:pt>
                <c:pt idx="353">
                  <c:v>-1.6768331235995972</c:v>
                </c:pt>
                <c:pt idx="354">
                  <c:v>-1.7335112040376033</c:v>
                </c:pt>
                <c:pt idx="355">
                  <c:v>-1.7908386460108456</c:v>
                </c:pt>
                <c:pt idx="356">
                  <c:v>-1.8487925399979794</c:v>
                </c:pt>
                <c:pt idx="357">
                  <c:v>-1.9073499488355679</c:v>
                </c:pt>
                <c:pt idx="358">
                  <c:v>-1.9664879244202502</c:v>
                </c:pt>
                <c:pt idx="359">
                  <c:v>-2.0261835241552411</c:v>
                </c:pt>
                <c:pt idx="360">
                  <c:v>-2.0864138271239319</c:v>
                </c:pt>
                <c:pt idx="361">
                  <c:v>-2.1471559499742057</c:v>
                </c:pt>
                <c:pt idx="362">
                  <c:v>-2.2083870624979927</c:v>
                </c:pt>
                <c:pt idx="363">
                  <c:v>-2.270084402891456</c:v>
                </c:pt>
                <c:pt idx="364">
                  <c:v>-2.3322252926821192</c:v>
                </c:pt>
                <c:pt idx="365">
                  <c:v>-2.3947871513100867</c:v>
                </c:pt>
                <c:pt idx="366">
                  <c:v>-2.4577475103514499</c:v>
                </c:pt>
                <c:pt idx="367">
                  <c:v>-2.5210840273728343</c:v>
                </c:pt>
                <c:pt idx="368">
                  <c:v>-2.5847744994069202</c:v>
                </c:pt>
                <c:pt idx="369">
                  <c:v>-2.6487968760396732</c:v>
                </c:pt>
                <c:pt idx="370">
                  <c:v>-2.7131292721008546</c:v>
                </c:pt>
                <c:pt idx="371">
                  <c:v>-2.777749979950308</c:v>
                </c:pt>
                <c:pt idx="372">
                  <c:v>-2.8426374813532802</c:v>
                </c:pt>
                <c:pt idx="373">
                  <c:v>-2.907770458938979</c:v>
                </c:pt>
                <c:pt idx="374">
                  <c:v>-2.9731278072373057</c:v>
                </c:pt>
                <c:pt idx="375">
                  <c:v>-3.0386886432895914</c:v>
                </c:pt>
                <c:pt idx="376">
                  <c:v>-3.1044323168299002</c:v>
                </c:pt>
                <c:pt idx="377">
                  <c:v>-3.1703384200342923</c:v>
                </c:pt>
                <c:pt idx="378">
                  <c:v>-3.236386796836161</c:v>
                </c:pt>
                <c:pt idx="379">
                  <c:v>-3.3025575518065531</c:v>
                </c:pt>
                <c:pt idx="380">
                  <c:v>-3.3688310585990391</c:v>
                </c:pt>
                <c:pt idx="381">
                  <c:v>-3.435187967959453</c:v>
                </c:pt>
                <c:pt idx="382">
                  <c:v>-3.5016092153014773</c:v>
                </c:pt>
                <c:pt idx="383">
                  <c:v>-3.5680760278497088</c:v>
                </c:pt>
                <c:pt idx="384">
                  <c:v>-3.634569931352452</c:v>
                </c:pt>
                <c:pt idx="385">
                  <c:v>-3.7010727563671515</c:v>
                </c:pt>
                <c:pt idx="386">
                  <c:v>-3.7675666441218669</c:v>
                </c:pt>
                <c:pt idx="387">
                  <c:v>-3.8340340519568366</c:v>
                </c:pt>
                <c:pt idx="388">
                  <c:v>-3.9004577583506577</c:v>
                </c:pt>
                <c:pt idx="389">
                  <c:v>-3.9668208675361134</c:v>
                </c:pt>
                <c:pt idx="390">
                  <c:v>-4.0331068137111865</c:v>
                </c:pt>
                <c:pt idx="391">
                  <c:v>-4.099299364851217</c:v>
                </c:pt>
                <c:pt idx="392">
                  <c:v>-4.165382626128598</c:v>
                </c:pt>
                <c:pt idx="393">
                  <c:v>-4.2313410429468297</c:v>
                </c:pt>
                <c:pt idx="394">
                  <c:v>-4.2971594035960434</c:v>
                </c:pt>
                <c:pt idx="395">
                  <c:v>-4.3628228415375574</c:v>
                </c:pt>
                <c:pt idx="396">
                  <c:v>-4.4283168373252844</c:v>
                </c:pt>
                <c:pt idx="397">
                  <c:v>-4.4936272201720771</c:v>
                </c:pt>
                <c:pt idx="398">
                  <c:v>-4.558740169169452</c:v>
                </c:pt>
                <c:pt idx="399">
                  <c:v>-4.6236422141692817</c:v>
                </c:pt>
                <c:pt idx="400">
                  <c:v>-4.6883202363363461</c:v>
                </c:pt>
                <c:pt idx="401">
                  <c:v>-4.752761468380764</c:v>
                </c:pt>
                <c:pt idx="402">
                  <c:v>-4.8169534944795336</c:v>
                </c:pt>
                <c:pt idx="403">
                  <c:v>-4.880884249896523</c:v>
                </c:pt>
                <c:pt idx="404">
                  <c:v>-4.9445420203104549</c:v>
                </c:pt>
                <c:pt idx="405">
                  <c:v>-5.0079154408604207</c:v>
                </c:pt>
                <c:pt idx="406">
                  <c:v>-5.0709934949186337</c:v>
                </c:pt>
                <c:pt idx="407">
                  <c:v>-5.1337655126001334</c:v>
                </c:pt>
                <c:pt idx="408">
                  <c:v>-5.1962211690192834</c:v>
                </c:pt>
                <c:pt idx="409">
                  <c:v>-5.2583504823027676</c:v>
                </c:pt>
                <c:pt idx="410">
                  <c:v>-5.3201438113689914</c:v>
                </c:pt>
                <c:pt idx="411">
                  <c:v>-5.3815918534836236</c:v>
                </c:pt>
                <c:pt idx="412">
                  <c:v>-5.4426856416010692</c:v>
                </c:pt>
                <c:pt idx="413">
                  <c:v>-5.503416541501597</c:v>
                </c:pt>
                <c:pt idx="414">
                  <c:v>-5.5637762487337721</c:v>
                </c:pt>
                <c:pt idx="415">
                  <c:v>-5.6237567853718042</c:v>
                </c:pt>
                <c:pt idx="416">
                  <c:v>-5.6833504965972788</c:v>
                </c:pt>
                <c:pt idx="417">
                  <c:v>-5.7425500471147242</c:v>
                </c:pt>
                <c:pt idx="418">
                  <c:v>-5.8013484174102121</c:v>
                </c:pt>
                <c:pt idx="419">
                  <c:v>-5.8597388998622799</c:v>
                </c:pt>
                <c:pt idx="420">
                  <c:v>-5.9177150947140484</c:v>
                </c:pt>
                <c:pt idx="421">
                  <c:v>-5.9752709059155826</c:v>
                </c:pt>
                <c:pt idx="422">
                  <c:v>-6.0324005368450786</c:v>
                </c:pt>
                <c:pt idx="423">
                  <c:v>-6.0890984859175452</c:v>
                </c:pt>
                <c:pt idx="424">
                  <c:v>-6.1453595420893175</c:v>
                </c:pt>
                <c:pt idx="425">
                  <c:v>-6.2011787802666767</c:v>
                </c:pt>
                <c:pt idx="426">
                  <c:v>-6.2565515566265333</c:v>
                </c:pt>
                <c:pt idx="427">
                  <c:v>-6.3114735038571421</c:v>
                </c:pt>
                <c:pt idx="428">
                  <c:v>-6.3659405263263791</c:v>
                </c:pt>
                <c:pt idx="429">
                  <c:v>-6.4199487951851344</c:v>
                </c:pt>
                <c:pt idx="430">
                  <c:v>-6.4734947434130294</c:v>
                </c:pt>
                <c:pt idx="431">
                  <c:v>-6.5265750608135393</c:v>
                </c:pt>
                <c:pt idx="432">
                  <c:v>-6.5791866889653203</c:v>
                </c:pt>
                <c:pt idx="433">
                  <c:v>-6.6313268161364523</c:v>
                </c:pt>
                <c:pt idx="434">
                  <c:v>-6.6829928721679455</c:v>
                </c:pt>
                <c:pt idx="435">
                  <c:v>-6.7341825233327741</c:v>
                </c:pt>
                <c:pt idx="436">
                  <c:v>-6.7848936671764193</c:v>
                </c:pt>
                <c:pt idx="437">
                  <c:v>-6.8351244273446898</c:v>
                </c:pt>
                <c:pt idx="438">
                  <c:v>-6.8848731484044521</c:v>
                </c:pt>
                <c:pt idx="439">
                  <c:v>-6.93413839066256</c:v>
                </c:pt>
                <c:pt idx="440">
                  <c:v>-6.9829189249881845</c:v>
                </c:pt>
                <c:pt idx="441">
                  <c:v>-7.0312137276434434</c:v>
                </c:pt>
                <c:pt idx="442">
                  <c:v>-7.0790219751271266</c:v>
                </c:pt>
                <c:pt idx="443">
                  <c:v>-7.1263430390359668</c:v>
                </c:pt>
                <c:pt idx="444">
                  <c:v>-7.1731764809478342</c:v>
                </c:pt>
                <c:pt idx="445">
                  <c:v>-7.2195220473309281</c:v>
                </c:pt>
                <c:pt idx="446">
                  <c:v>-7.2653796644829622</c:v>
                </c:pt>
                <c:pt idx="447">
                  <c:v>-7.3107494335039425</c:v>
                </c:pt>
                <c:pt idx="448">
                  <c:v>-7.3556316253062102</c:v>
                </c:pt>
                <c:pt idx="449">
                  <c:v>-7.4000266756650168</c:v>
                </c:pt>
                <c:pt idx="450">
                  <c:v>-7.4439351803127698</c:v>
                </c:pt>
                <c:pt idx="451">
                  <c:v>-7.487357890079994</c:v>
                </c:pt>
                <c:pt idx="452">
                  <c:v>-7.5302957060857159</c:v>
                </c:pt>
                <c:pt idx="453">
                  <c:v>-7.5727496749800274</c:v>
                </c:pt>
                <c:pt idx="454">
                  <c:v>-7.6147209842411252</c:v>
                </c:pt>
                <c:pt idx="455">
                  <c:v>-7.656210957529213</c:v>
                </c:pt>
                <c:pt idx="456">
                  <c:v>-7.6972210500993929</c:v>
                </c:pt>
                <c:pt idx="457">
                  <c:v>-7.7377528442754633</c:v>
                </c:pt>
                <c:pt idx="458">
                  <c:v>-7.7778080449864877</c:v>
                </c:pt>
                <c:pt idx="459">
                  <c:v>-7.8173884753677498</c:v>
                </c:pt>
                <c:pt idx="460">
                  <c:v>-7.8564960724277251</c:v>
                </c:pt>
                <c:pt idx="461">
                  <c:v>-7.8951328827822929</c:v>
                </c:pt>
                <c:pt idx="462">
                  <c:v>-7.9333010584576034</c:v>
                </c:pt>
                <c:pt idx="463">
                  <c:v>-7.9710028527625933</c:v>
                </c:pt>
                <c:pt idx="464">
                  <c:v>-8.008240616232241</c:v>
                </c:pt>
                <c:pt idx="465">
                  <c:v>-8.0450167926423681</c:v>
                </c:pt>
                <c:pt idx="466">
                  <c:v>-8.0813339150967582</c:v>
                </c:pt>
                <c:pt idx="467">
                  <c:v>-8.1171946021872863</c:v>
                </c:pt>
                <c:pt idx="468">
                  <c:v>-8.152601554227509</c:v>
                </c:pt>
                <c:pt idx="469">
                  <c:v>-8.1875575495602408</c:v>
                </c:pt>
                <c:pt idx="470">
                  <c:v>-8.2220654409393781</c:v>
                </c:pt>
                <c:pt idx="471">
                  <c:v>-8.2561281519862391</c:v>
                </c:pt>
                <c:pt idx="472">
                  <c:v>-8.2897486737205792</c:v>
                </c:pt>
                <c:pt idx="473">
                  <c:v>-8.3229300611663231</c:v>
                </c:pt>
                <c:pt idx="474">
                  <c:v>-8.355675430032008</c:v>
                </c:pt>
                <c:pt idx="475">
                  <c:v>-8.3879879534658155</c:v>
                </c:pt>
                <c:pt idx="476">
                  <c:v>-8.4198708588850284</c:v>
                </c:pt>
                <c:pt idx="477">
                  <c:v>-8.4513274248796968</c:v>
                </c:pt>
                <c:pt idx="478">
                  <c:v>-8.4823609781901421</c:v>
                </c:pt>
                <c:pt idx="479">
                  <c:v>-8.5129748907579561</c:v>
                </c:pt>
                <c:pt idx="480">
                  <c:v>-8.5431725768500719</c:v>
                </c:pt>
                <c:pt idx="481">
                  <c:v>-8.5729574902553622</c:v>
                </c:pt>
                <c:pt idx="482">
                  <c:v>-8.6023331215532686</c:v>
                </c:pt>
                <c:pt idx="483">
                  <c:v>-8.6313029954538436</c:v>
                </c:pt>
                <c:pt idx="484">
                  <c:v>-8.6598706682085602</c:v>
                </c:pt>
                <c:pt idx="485">
                  <c:v>-8.6880397250911674</c:v>
                </c:pt>
                <c:pt idx="486">
                  <c:v>-8.7158137779479414</c:v>
                </c:pt>
                <c:pt idx="487">
                  <c:v>-8.743196462816492</c:v>
                </c:pt>
                <c:pt idx="488">
                  <c:v>-8.7701914376123433</c:v>
                </c:pt>
                <c:pt idx="489">
                  <c:v>-8.7968023798824504</c:v>
                </c:pt>
                <c:pt idx="490">
                  <c:v>-8.8230329846248168</c:v>
                </c:pt>
                <c:pt idx="491">
                  <c:v>-8.8488869621732675</c:v>
                </c:pt>
                <c:pt idx="492">
                  <c:v>-8.8743680361464836</c:v>
                </c:pt>
                <c:pt idx="493">
                  <c:v>-8.8994799414603829</c:v>
                </c:pt>
                <c:pt idx="494">
                  <c:v>-8.9242264224028283</c:v>
                </c:pt>
                <c:pt idx="495">
                  <c:v>-8.9486112307697301</c:v>
                </c:pt>
                <c:pt idx="496">
                  <c:v>-8.9726381240615645</c:v>
                </c:pt>
                <c:pt idx="497">
                  <c:v>-8.9963108637391862</c:v>
                </c:pt>
                <c:pt idx="498">
                  <c:v>-9.0196332135380537</c:v>
                </c:pt>
                <c:pt idx="499">
                  <c:v>-9.0426089378397716</c:v>
                </c:pt>
                <c:pt idx="500">
                  <c:v>-9.0652418000998516</c:v>
                </c:pt>
                <c:pt idx="501">
                  <c:v>-9.0875355613307551</c:v>
                </c:pt>
                <c:pt idx="502">
                  <c:v>-9.1094939786390672</c:v>
                </c:pt>
                <c:pt idx="503">
                  <c:v>-9.1311208038157918</c:v>
                </c:pt>
                <c:pt idx="504">
                  <c:v>-9.1524197819786988</c:v>
                </c:pt>
                <c:pt idx="505">
                  <c:v>-9.1733946502656369</c:v>
                </c:pt>
                <c:pt idx="506">
                  <c:v>-9.1940491365777586</c:v>
                </c:pt>
                <c:pt idx="507">
                  <c:v>-9.2143869583716373</c:v>
                </c:pt>
                <c:pt idx="508">
                  <c:v>-9.2344118214991386</c:v>
                </c:pt>
                <c:pt idx="509">
                  <c:v>-9.2541274190940577</c:v>
                </c:pt>
                <c:pt idx="510">
                  <c:v>-9.2735374305044047</c:v>
                </c:pt>
                <c:pt idx="511">
                  <c:v>-9.2926455202693834</c:v>
                </c:pt>
                <c:pt idx="512">
                  <c:v>-9.3114553371399111</c:v>
                </c:pt>
                <c:pt idx="513">
                  <c:v>-9.3299705131417312</c:v>
                </c:pt>
                <c:pt idx="514">
                  <c:v>-9.3481946626800596</c:v>
                </c:pt>
                <c:pt idx="515">
                  <c:v>-9.3482125807762788</c:v>
                </c:pt>
                <c:pt idx="516">
                  <c:v>-9.3482304985899543</c:v>
                </c:pt>
                <c:pt idx="517">
                  <c:v>-9.3482484161210824</c:v>
                </c:pt>
                <c:pt idx="518">
                  <c:v>-9.3482663333696721</c:v>
                </c:pt>
                <c:pt idx="519">
                  <c:v>-9.348284250335718</c:v>
                </c:pt>
                <c:pt idx="520">
                  <c:v>-9.3483021670192326</c:v>
                </c:pt>
                <c:pt idx="521">
                  <c:v>-9.3483200834202158</c:v>
                </c:pt>
                <c:pt idx="522">
                  <c:v>-9.3483379995386748</c:v>
                </c:pt>
                <c:pt idx="523">
                  <c:v>-9.3483559153746061</c:v>
                </c:pt>
                <c:pt idx="524">
                  <c:v>-9.3483738309280167</c:v>
                </c:pt>
                <c:pt idx="525">
                  <c:v>-9.3483917461989172</c:v>
                </c:pt>
                <c:pt idx="526">
                  <c:v>-9.3484096611872989</c:v>
                </c:pt>
                <c:pt idx="527">
                  <c:v>-9.3484275758931705</c:v>
                </c:pt>
                <c:pt idx="528">
                  <c:v>-9.348445490316541</c:v>
                </c:pt>
                <c:pt idx="529">
                  <c:v>-9.3484634044574015</c:v>
                </c:pt>
                <c:pt idx="530">
                  <c:v>-9.3484813183157698</c:v>
                </c:pt>
                <c:pt idx="531">
                  <c:v>-9.3484992318916351</c:v>
                </c:pt>
                <c:pt idx="532">
                  <c:v>-9.34851714518501</c:v>
                </c:pt>
                <c:pt idx="533">
                  <c:v>-9.348535058195905</c:v>
                </c:pt>
                <c:pt idx="534">
                  <c:v>-9.3485529709243025</c:v>
                </c:pt>
                <c:pt idx="535">
                  <c:v>-9.3485708833702237</c:v>
                </c:pt>
                <c:pt idx="536">
                  <c:v>-9.3485887955336651</c:v>
                </c:pt>
                <c:pt idx="537">
                  <c:v>-9.3486067074146373</c:v>
                </c:pt>
                <c:pt idx="538">
                  <c:v>-9.3486246190131315</c:v>
                </c:pt>
                <c:pt idx="539">
                  <c:v>-9.3486425303291583</c:v>
                </c:pt>
                <c:pt idx="540">
                  <c:v>-9.3486604413627248</c:v>
                </c:pt>
                <c:pt idx="541">
                  <c:v>-9.3486783521138275</c:v>
                </c:pt>
                <c:pt idx="542">
                  <c:v>-9.348696262582477</c:v>
                </c:pt>
                <c:pt idx="543">
                  <c:v>-9.348714172768668</c:v>
                </c:pt>
                <c:pt idx="544">
                  <c:v>-9.348732082672413</c:v>
                </c:pt>
                <c:pt idx="545">
                  <c:v>-9.3487499922937083</c:v>
                </c:pt>
                <c:pt idx="546">
                  <c:v>-9.3487679016325629</c:v>
                </c:pt>
                <c:pt idx="547">
                  <c:v>-9.3487858106889732</c:v>
                </c:pt>
                <c:pt idx="548">
                  <c:v>-9.3488037194629499</c:v>
                </c:pt>
                <c:pt idx="549">
                  <c:v>-9.3488216279544929</c:v>
                </c:pt>
                <c:pt idx="550">
                  <c:v>-9.3488395361636059</c:v>
                </c:pt>
                <c:pt idx="551">
                  <c:v>-9.3488574440902976</c:v>
                </c:pt>
                <c:pt idx="552">
                  <c:v>-9.3488753517345646</c:v>
                </c:pt>
                <c:pt idx="553">
                  <c:v>-9.3488932590964176</c:v>
                </c:pt>
                <c:pt idx="554">
                  <c:v>-9.3489111661758404</c:v>
                </c:pt>
                <c:pt idx="555">
                  <c:v>-9.3489290729728651</c:v>
                </c:pt>
                <c:pt idx="556">
                  <c:v>-9.3489469794874793</c:v>
                </c:pt>
                <c:pt idx="557">
                  <c:v>-9.3489648857196901</c:v>
                </c:pt>
                <c:pt idx="558">
                  <c:v>-9.3489827916694974</c:v>
                </c:pt>
                <c:pt idx="559">
                  <c:v>-9.3490006973369031</c:v>
                </c:pt>
                <c:pt idx="560">
                  <c:v>-9.3490186027219124</c:v>
                </c:pt>
                <c:pt idx="561">
                  <c:v>-9.3490365078245361</c:v>
                </c:pt>
                <c:pt idx="562">
                  <c:v>-9.3490544126447759</c:v>
                </c:pt>
                <c:pt idx="563">
                  <c:v>-9.3490723171826318</c:v>
                </c:pt>
                <c:pt idx="564">
                  <c:v>-9.3490902214381038</c:v>
                </c:pt>
                <c:pt idx="565">
                  <c:v>-9.3491081254112025</c:v>
                </c:pt>
                <c:pt idx="566">
                  <c:v>-9.3491260291019191</c:v>
                </c:pt>
                <c:pt idx="567">
                  <c:v>-9.3491439325102768</c:v>
                </c:pt>
                <c:pt idx="568">
                  <c:v>-9.3491618356362611</c:v>
                </c:pt>
                <c:pt idx="569">
                  <c:v>-9.3491797384798847</c:v>
                </c:pt>
                <c:pt idx="570">
                  <c:v>-9.3491976410411493</c:v>
                </c:pt>
                <c:pt idx="571">
                  <c:v>-9.3492155433200601</c:v>
                </c:pt>
                <c:pt idx="572">
                  <c:v>-9.349233445316619</c:v>
                </c:pt>
                <c:pt idx="573">
                  <c:v>-9.3492513470308225</c:v>
                </c:pt>
                <c:pt idx="574">
                  <c:v>-9.3492692484626829</c:v>
                </c:pt>
                <c:pt idx="575">
                  <c:v>-9.349287149612211</c:v>
                </c:pt>
                <c:pt idx="576">
                  <c:v>-9.3493050504793906</c:v>
                </c:pt>
                <c:pt idx="577">
                  <c:v>-9.349322951064245</c:v>
                </c:pt>
                <c:pt idx="578">
                  <c:v>-9.34934085136676</c:v>
                </c:pt>
                <c:pt idx="579">
                  <c:v>-9.3493587513869478</c:v>
                </c:pt>
                <c:pt idx="580">
                  <c:v>-9.3493766511248104</c:v>
                </c:pt>
                <c:pt idx="581">
                  <c:v>-9.3493945505803531</c:v>
                </c:pt>
                <c:pt idx="582">
                  <c:v>-9.3494124497535829</c:v>
                </c:pt>
                <c:pt idx="583">
                  <c:v>-9.3494303486444963</c:v>
                </c:pt>
                <c:pt idx="584">
                  <c:v>-9.3494482472530969</c:v>
                </c:pt>
                <c:pt idx="585">
                  <c:v>-9.349466145579397</c:v>
                </c:pt>
                <c:pt idx="586">
                  <c:v>-9.3494840436233915</c:v>
                </c:pt>
                <c:pt idx="587">
                  <c:v>-9.3495019413850855</c:v>
                </c:pt>
                <c:pt idx="588">
                  <c:v>-9.3495198388644791</c:v>
                </c:pt>
                <c:pt idx="589">
                  <c:v>-9.3495377360615848</c:v>
                </c:pt>
                <c:pt idx="590">
                  <c:v>-9.3495556329763954</c:v>
                </c:pt>
                <c:pt idx="591">
                  <c:v>-9.3495735296089268</c:v>
                </c:pt>
                <c:pt idx="592">
                  <c:v>-9.3495914259591775</c:v>
                </c:pt>
                <c:pt idx="593">
                  <c:v>-9.3496093220271455</c:v>
                </c:pt>
                <c:pt idx="594">
                  <c:v>-9.3496272178128432</c:v>
                </c:pt>
                <c:pt idx="595">
                  <c:v>-9.3496451133162637</c:v>
                </c:pt>
                <c:pt idx="596">
                  <c:v>-9.3496630085374122</c:v>
                </c:pt>
                <c:pt idx="597">
                  <c:v>-9.3496809034763029</c:v>
                </c:pt>
                <c:pt idx="598">
                  <c:v>-9.3496987981329269</c:v>
                </c:pt>
                <c:pt idx="599">
                  <c:v>-9.3497166925073021</c:v>
                </c:pt>
                <c:pt idx="600">
                  <c:v>-9.3497345865994177</c:v>
                </c:pt>
                <c:pt idx="601">
                  <c:v>-9.3497524804092791</c:v>
                </c:pt>
                <c:pt idx="602">
                  <c:v>-9.3497703739368987</c:v>
                </c:pt>
                <c:pt idx="603">
                  <c:v>-9.349788267182273</c:v>
                </c:pt>
                <c:pt idx="604">
                  <c:v>-9.3498061601454037</c:v>
                </c:pt>
                <c:pt idx="605">
                  <c:v>-9.3498240528263015</c:v>
                </c:pt>
                <c:pt idx="606">
                  <c:v>-9.3498419452249681</c:v>
                </c:pt>
                <c:pt idx="607">
                  <c:v>-9.3498598373413984</c:v>
                </c:pt>
                <c:pt idx="608">
                  <c:v>-9.3498777291756081</c:v>
                </c:pt>
                <c:pt idx="609">
                  <c:v>-9.3498956207275938</c:v>
                </c:pt>
                <c:pt idx="610">
                  <c:v>-9.3499135119973626</c:v>
                </c:pt>
                <c:pt idx="611">
                  <c:v>-9.3499314029849145</c:v>
                </c:pt>
                <c:pt idx="612">
                  <c:v>-9.3499492936902513</c:v>
                </c:pt>
                <c:pt idx="613">
                  <c:v>-9.34996718411338</c:v>
                </c:pt>
                <c:pt idx="614">
                  <c:v>-9.3499850742542989</c:v>
                </c:pt>
                <c:pt idx="615">
                  <c:v>-9.3500029641130258</c:v>
                </c:pt>
                <c:pt idx="616">
                  <c:v>-9.3500208536895482</c:v>
                </c:pt>
                <c:pt idx="617">
                  <c:v>-9.3500387429838767</c:v>
                </c:pt>
                <c:pt idx="618">
                  <c:v>-9.350056631996015</c:v>
                </c:pt>
                <c:pt idx="619">
                  <c:v>-9.3500745207259666</c:v>
                </c:pt>
                <c:pt idx="620">
                  <c:v>-9.3500924091737314</c:v>
                </c:pt>
                <c:pt idx="621">
                  <c:v>-9.3501102973393184</c:v>
                </c:pt>
                <c:pt idx="622">
                  <c:v>-9.3501281852227223</c:v>
                </c:pt>
                <c:pt idx="623">
                  <c:v>-9.3501460728239572</c:v>
                </c:pt>
                <c:pt idx="624">
                  <c:v>-9.3501639601430195</c:v>
                </c:pt>
                <c:pt idx="625">
                  <c:v>-9.3501818471799183</c:v>
                </c:pt>
                <c:pt idx="626">
                  <c:v>-9.3501997339346516</c:v>
                </c:pt>
                <c:pt idx="627">
                  <c:v>-9.3502176204072303</c:v>
                </c:pt>
                <c:pt idx="628">
                  <c:v>-9.3502355065976452</c:v>
                </c:pt>
                <c:pt idx="629">
                  <c:v>-9.3502533925059108</c:v>
                </c:pt>
                <c:pt idx="630">
                  <c:v>-9.3502712781320287</c:v>
                </c:pt>
                <c:pt idx="631">
                  <c:v>-9.350289163475999</c:v>
                </c:pt>
                <c:pt idx="632">
                  <c:v>-9.3503070485378252</c:v>
                </c:pt>
                <c:pt idx="633">
                  <c:v>-9.3503249333175198</c:v>
                </c:pt>
                <c:pt idx="634">
                  <c:v>-9.350342817815072</c:v>
                </c:pt>
                <c:pt idx="635">
                  <c:v>-9.3503607020304926</c:v>
                </c:pt>
                <c:pt idx="636">
                  <c:v>-9.3503785859637905</c:v>
                </c:pt>
                <c:pt idx="637">
                  <c:v>-9.350396469614962</c:v>
                </c:pt>
                <c:pt idx="638">
                  <c:v>-9.3504143529840125</c:v>
                </c:pt>
                <c:pt idx="639">
                  <c:v>-9.3504322360709402</c:v>
                </c:pt>
                <c:pt idx="640">
                  <c:v>-9.3504501188757576</c:v>
                </c:pt>
                <c:pt idx="641">
                  <c:v>-9.3504680013984611</c:v>
                </c:pt>
                <c:pt idx="642">
                  <c:v>-9.3504858836390596</c:v>
                </c:pt>
                <c:pt idx="643">
                  <c:v>-9.3505037655975514</c:v>
                </c:pt>
                <c:pt idx="644">
                  <c:v>-9.350521647273947</c:v>
                </c:pt>
                <c:pt idx="645">
                  <c:v>-9.3505395286682482</c:v>
                </c:pt>
                <c:pt idx="646">
                  <c:v>-9.3505574097804445</c:v>
                </c:pt>
                <c:pt idx="647">
                  <c:v>-9.3505752906105641</c:v>
                </c:pt>
                <c:pt idx="648">
                  <c:v>-9.350593171158593</c:v>
                </c:pt>
                <c:pt idx="649">
                  <c:v>-9.35061105142454</c:v>
                </c:pt>
                <c:pt idx="650">
                  <c:v>-9.350628931408405</c:v>
                </c:pt>
                <c:pt idx="651">
                  <c:v>-9.350646811110197</c:v>
                </c:pt>
                <c:pt idx="652">
                  <c:v>-9.3506646905299142</c:v>
                </c:pt>
                <c:pt idx="653">
                  <c:v>-9.3506825696675602</c:v>
                </c:pt>
                <c:pt idx="654">
                  <c:v>-9.3507004485231455</c:v>
                </c:pt>
                <c:pt idx="655">
                  <c:v>-9.3507183270966685</c:v>
                </c:pt>
                <c:pt idx="656">
                  <c:v>-9.350736205388138</c:v>
                </c:pt>
                <c:pt idx="657">
                  <c:v>-9.3507540833975487</c:v>
                </c:pt>
                <c:pt idx="658">
                  <c:v>-9.3507719611249023</c:v>
                </c:pt>
                <c:pt idx="659">
                  <c:v>-9.3507898385702148</c:v>
                </c:pt>
                <c:pt idx="660">
                  <c:v>-9.3508077157334775</c:v>
                </c:pt>
                <c:pt idx="661">
                  <c:v>-9.3508255926147079</c:v>
                </c:pt>
                <c:pt idx="662">
                  <c:v>-9.3508434692138938</c:v>
                </c:pt>
                <c:pt idx="663">
                  <c:v>-9.3508613455310492</c:v>
                </c:pt>
                <c:pt idx="664">
                  <c:v>-9.3508792215661725</c:v>
                </c:pt>
                <c:pt idx="665">
                  <c:v>-9.3508970973192671</c:v>
                </c:pt>
                <c:pt idx="666">
                  <c:v>-9.350914972790342</c:v>
                </c:pt>
                <c:pt idx="667">
                  <c:v>-9.3509328479793954</c:v>
                </c:pt>
                <c:pt idx="668">
                  <c:v>-9.3509507228864397</c:v>
                </c:pt>
                <c:pt idx="669">
                  <c:v>-9.3509685975114607</c:v>
                </c:pt>
                <c:pt idx="670">
                  <c:v>-9.3509864718544762</c:v>
                </c:pt>
                <c:pt idx="671">
                  <c:v>-9.3510043459154915</c:v>
                </c:pt>
                <c:pt idx="672">
                  <c:v>-9.3510222196944977</c:v>
                </c:pt>
                <c:pt idx="673">
                  <c:v>-9.3510400931915054</c:v>
                </c:pt>
                <c:pt idx="674">
                  <c:v>-9.3510579664065183</c:v>
                </c:pt>
                <c:pt idx="675">
                  <c:v>-9.3510758393395381</c:v>
                </c:pt>
                <c:pt idx="676">
                  <c:v>-9.3510937119905737</c:v>
                </c:pt>
                <c:pt idx="677">
                  <c:v>-9.3511115843596269</c:v>
                </c:pt>
                <c:pt idx="678">
                  <c:v>-9.3511294564466922</c:v>
                </c:pt>
                <c:pt idx="679">
                  <c:v>-9.3511473282517805</c:v>
                </c:pt>
                <c:pt idx="680">
                  <c:v>-9.3511651997748952</c:v>
                </c:pt>
                <c:pt idx="681">
                  <c:v>-9.3511830710160453</c:v>
                </c:pt>
                <c:pt idx="682">
                  <c:v>-9.35120094197522</c:v>
                </c:pt>
                <c:pt idx="683">
                  <c:v>-9.3512188126524318</c:v>
                </c:pt>
                <c:pt idx="684">
                  <c:v>-9.3512366830476896</c:v>
                </c:pt>
                <c:pt idx="685">
                  <c:v>-9.3512545531609845</c:v>
                </c:pt>
                <c:pt idx="686">
                  <c:v>-9.3512724229923307</c:v>
                </c:pt>
                <c:pt idx="687">
                  <c:v>-9.3512902925417229</c:v>
                </c:pt>
                <c:pt idx="688">
                  <c:v>-9.3513081618091718</c:v>
                </c:pt>
                <c:pt idx="689">
                  <c:v>-9.3513260307946755</c:v>
                </c:pt>
                <c:pt idx="690">
                  <c:v>-9.3513438994982394</c:v>
                </c:pt>
                <c:pt idx="691">
                  <c:v>-9.3513617679198706</c:v>
                </c:pt>
                <c:pt idx="692">
                  <c:v>-9.3513796360595638</c:v>
                </c:pt>
                <c:pt idx="693">
                  <c:v>-9.3513975039173349</c:v>
                </c:pt>
                <c:pt idx="694">
                  <c:v>-9.3514153714931769</c:v>
                </c:pt>
                <c:pt idx="695">
                  <c:v>-9.3514332387870986</c:v>
                </c:pt>
                <c:pt idx="696">
                  <c:v>-9.3514511057991037</c:v>
                </c:pt>
                <c:pt idx="697">
                  <c:v>-9.3514689725291902</c:v>
                </c:pt>
                <c:pt idx="698">
                  <c:v>-9.3514868389773635</c:v>
                </c:pt>
                <c:pt idx="699">
                  <c:v>-9.351504705143638</c:v>
                </c:pt>
                <c:pt idx="700">
                  <c:v>-9.351522571028001</c:v>
                </c:pt>
                <c:pt idx="701">
                  <c:v>-9.3515404366304633</c:v>
                </c:pt>
                <c:pt idx="702">
                  <c:v>-9.3515583019510302</c:v>
                </c:pt>
                <c:pt idx="703">
                  <c:v>-9.3515761669897053</c:v>
                </c:pt>
                <c:pt idx="704">
                  <c:v>-9.3515940317464832</c:v>
                </c:pt>
                <c:pt idx="705">
                  <c:v>-9.3516118962213834</c:v>
                </c:pt>
                <c:pt idx="706">
                  <c:v>-9.3516297604143901</c:v>
                </c:pt>
                <c:pt idx="707">
                  <c:v>-9.3516476243255262</c:v>
                </c:pt>
                <c:pt idx="708">
                  <c:v>-9.3516654879547829</c:v>
                </c:pt>
                <c:pt idx="709">
                  <c:v>-9.3516833513021655</c:v>
                </c:pt>
                <c:pt idx="710">
                  <c:v>-9.3517012143676794</c:v>
                </c:pt>
                <c:pt idx="711">
                  <c:v>-9.3517190771513299</c:v>
                </c:pt>
                <c:pt idx="712">
                  <c:v>-9.3517369396531116</c:v>
                </c:pt>
                <c:pt idx="713">
                  <c:v>-9.3517548018730388</c:v>
                </c:pt>
                <c:pt idx="714">
                  <c:v>-9.3517726638111078</c:v>
                </c:pt>
                <c:pt idx="715">
                  <c:v>-9.3517905254673295</c:v>
                </c:pt>
                <c:pt idx="716">
                  <c:v>-9.3518083868417001</c:v>
                </c:pt>
                <c:pt idx="717">
                  <c:v>-9.3518262479342269</c:v>
                </c:pt>
                <c:pt idx="718">
                  <c:v>-9.3518441087449151</c:v>
                </c:pt>
                <c:pt idx="719">
                  <c:v>-9.3518619692737612</c:v>
                </c:pt>
                <c:pt idx="720">
                  <c:v>-9.3518798295207759</c:v>
                </c:pt>
                <c:pt idx="721">
                  <c:v>-9.351897689485952</c:v>
                </c:pt>
                <c:pt idx="722">
                  <c:v>-9.3519155491693127</c:v>
                </c:pt>
                <c:pt idx="723">
                  <c:v>-9.3519334085708401</c:v>
                </c:pt>
                <c:pt idx="724">
                  <c:v>-9.3519512676905521</c:v>
                </c:pt>
                <c:pt idx="725">
                  <c:v>-9.351969126528445</c:v>
                </c:pt>
                <c:pt idx="726">
                  <c:v>-9.3519869850845225</c:v>
                </c:pt>
                <c:pt idx="727">
                  <c:v>-9.3520048433587952</c:v>
                </c:pt>
                <c:pt idx="728">
                  <c:v>-9.3520227013512578</c:v>
                </c:pt>
                <c:pt idx="729">
                  <c:v>-9.3520405590619191</c:v>
                </c:pt>
                <c:pt idx="730">
                  <c:v>-9.3520584164907845</c:v>
                </c:pt>
                <c:pt idx="731">
                  <c:v>-9.3520762736378451</c:v>
                </c:pt>
                <c:pt idx="732">
                  <c:v>-9.3520941305031169</c:v>
                </c:pt>
                <c:pt idx="733">
                  <c:v>-9.3521119870865999</c:v>
                </c:pt>
                <c:pt idx="734">
                  <c:v>-9.3521298433882993</c:v>
                </c:pt>
                <c:pt idx="735">
                  <c:v>-9.3521476994082171</c:v>
                </c:pt>
                <c:pt idx="736">
                  <c:v>-9.3521655551463549</c:v>
                </c:pt>
                <c:pt idx="737">
                  <c:v>-9.3521834106027182</c:v>
                </c:pt>
                <c:pt idx="738">
                  <c:v>-9.3522012657773086</c:v>
                </c:pt>
                <c:pt idx="739">
                  <c:v>-9.3522191206701333</c:v>
                </c:pt>
                <c:pt idx="740">
                  <c:v>-9.3522369752811905</c:v>
                </c:pt>
                <c:pt idx="741">
                  <c:v>-9.3522548296104944</c:v>
                </c:pt>
                <c:pt idx="742">
                  <c:v>-9.3522726836580361</c:v>
                </c:pt>
                <c:pt idx="743">
                  <c:v>-9.3522905374238228</c:v>
                </c:pt>
                <c:pt idx="744">
                  <c:v>-9.3523083909078597</c:v>
                </c:pt>
                <c:pt idx="745">
                  <c:v>-9.3523262441101558</c:v>
                </c:pt>
                <c:pt idx="746">
                  <c:v>-9.3523440970306968</c:v>
                </c:pt>
                <c:pt idx="747">
                  <c:v>-9.3523619496695041</c:v>
                </c:pt>
                <c:pt idx="748">
                  <c:v>-9.3523798020265776</c:v>
                </c:pt>
                <c:pt idx="749">
                  <c:v>-9.3523976541019138</c:v>
                </c:pt>
                <c:pt idx="750">
                  <c:v>-9.3524155058955181</c:v>
                </c:pt>
                <c:pt idx="751">
                  <c:v>-9.352433357407401</c:v>
                </c:pt>
                <c:pt idx="752">
                  <c:v>-9.3524512086375591</c:v>
                </c:pt>
                <c:pt idx="753">
                  <c:v>-9.3524690595859994</c:v>
                </c:pt>
                <c:pt idx="754">
                  <c:v>-9.3524869102527273</c:v>
                </c:pt>
                <c:pt idx="755">
                  <c:v>-9.3525047606377374</c:v>
                </c:pt>
                <c:pt idx="756">
                  <c:v>-9.3525226107410422</c:v>
                </c:pt>
                <c:pt idx="757">
                  <c:v>-9.3525404605626417</c:v>
                </c:pt>
                <c:pt idx="758">
                  <c:v>-9.3525583101025394</c:v>
                </c:pt>
                <c:pt idx="759">
                  <c:v>-9.3525761593607406</c:v>
                </c:pt>
                <c:pt idx="760">
                  <c:v>-9.3525940083372454</c:v>
                </c:pt>
                <c:pt idx="761">
                  <c:v>-9.3526118570320627</c:v>
                </c:pt>
                <c:pt idx="762">
                  <c:v>-9.3526297054451852</c:v>
                </c:pt>
                <c:pt idx="763">
                  <c:v>-9.3526475535766309</c:v>
                </c:pt>
                <c:pt idx="764">
                  <c:v>-9.3526654014263926</c:v>
                </c:pt>
                <c:pt idx="765">
                  <c:v>-9.3526832489944773</c:v>
                </c:pt>
                <c:pt idx="766">
                  <c:v>-9.3527010962808905</c:v>
                </c:pt>
                <c:pt idx="767">
                  <c:v>-9.3527189432856321</c:v>
                </c:pt>
                <c:pt idx="768">
                  <c:v>-9.3527367900087075</c:v>
                </c:pt>
                <c:pt idx="769">
                  <c:v>-9.3527546364501184</c:v>
                </c:pt>
                <c:pt idx="770">
                  <c:v>-9.3527724826098755</c:v>
                </c:pt>
                <c:pt idx="771">
                  <c:v>-9.3527903284879734</c:v>
                </c:pt>
                <c:pt idx="772">
                  <c:v>-9.3528081740844122</c:v>
                </c:pt>
                <c:pt idx="773">
                  <c:v>-9.352826019399215</c:v>
                </c:pt>
                <c:pt idx="774">
                  <c:v>-9.3528438644323586</c:v>
                </c:pt>
                <c:pt idx="775">
                  <c:v>-9.3528617091838679</c:v>
                </c:pt>
                <c:pt idx="776">
                  <c:v>-9.3528795536537377</c:v>
                </c:pt>
                <c:pt idx="777">
                  <c:v>-9.3528973978419732</c:v>
                </c:pt>
                <c:pt idx="778">
                  <c:v>-9.3529152417485744</c:v>
                </c:pt>
                <c:pt idx="779">
                  <c:v>-9.3529330853735502</c:v>
                </c:pt>
                <c:pt idx="780">
                  <c:v>-9.3529509287169041</c:v>
                </c:pt>
                <c:pt idx="781">
                  <c:v>-9.3529687717786292</c:v>
                </c:pt>
                <c:pt idx="782">
                  <c:v>-9.3529866145587413</c:v>
                </c:pt>
                <c:pt idx="783">
                  <c:v>-9.3530044570572404</c:v>
                </c:pt>
                <c:pt idx="784">
                  <c:v>-9.3530222992741212</c:v>
                </c:pt>
                <c:pt idx="785">
                  <c:v>-9.3530401412094033</c:v>
                </c:pt>
                <c:pt idx="786">
                  <c:v>-9.3530579828630795</c:v>
                </c:pt>
                <c:pt idx="787">
                  <c:v>-9.3530758242351553</c:v>
                </c:pt>
                <c:pt idx="788">
                  <c:v>-9.3530936653256393</c:v>
                </c:pt>
                <c:pt idx="789">
                  <c:v>-9.3531115061345282</c:v>
                </c:pt>
                <c:pt idx="790">
                  <c:v>-9.3531293466618237</c:v>
                </c:pt>
                <c:pt idx="791">
                  <c:v>-9.3531471869075329</c:v>
                </c:pt>
                <c:pt idx="792">
                  <c:v>-9.3531650268716628</c:v>
                </c:pt>
                <c:pt idx="793">
                  <c:v>-9.3531828665542154</c:v>
                </c:pt>
                <c:pt idx="794">
                  <c:v>-9.3532007059551887</c:v>
                </c:pt>
                <c:pt idx="795">
                  <c:v>-9.3532185450745917</c:v>
                </c:pt>
                <c:pt idx="796">
                  <c:v>-9.3532363839124244</c:v>
                </c:pt>
                <c:pt idx="797">
                  <c:v>-9.3532542224686939</c:v>
                </c:pt>
                <c:pt idx="798">
                  <c:v>-9.3532720607434001</c:v>
                </c:pt>
                <c:pt idx="799">
                  <c:v>-9.3532898987365503</c:v>
                </c:pt>
                <c:pt idx="800">
                  <c:v>-9.3533077364481461</c:v>
                </c:pt>
                <c:pt idx="801">
                  <c:v>-9.353325573878184</c:v>
                </c:pt>
                <c:pt idx="802">
                  <c:v>-9.3533434110266764</c:v>
                </c:pt>
                <c:pt idx="803">
                  <c:v>-9.3533612478936305</c:v>
                </c:pt>
                <c:pt idx="804">
                  <c:v>-9.3533790844790392</c:v>
                </c:pt>
                <c:pt idx="805">
                  <c:v>-9.3533969207829131</c:v>
                </c:pt>
                <c:pt idx="806">
                  <c:v>-9.3534147568052504</c:v>
                </c:pt>
                <c:pt idx="807">
                  <c:v>-9.35343259254606</c:v>
                </c:pt>
                <c:pt idx="808">
                  <c:v>-9.3534504280053419</c:v>
                </c:pt>
                <c:pt idx="809">
                  <c:v>-9.3534682631831032</c:v>
                </c:pt>
                <c:pt idx="810">
                  <c:v>-9.3534860980793422</c:v>
                </c:pt>
                <c:pt idx="811">
                  <c:v>-9.3535039326940641</c:v>
                </c:pt>
                <c:pt idx="812">
                  <c:v>-9.3535217670272761</c:v>
                </c:pt>
                <c:pt idx="813">
                  <c:v>-9.3535396010789764</c:v>
                </c:pt>
                <c:pt idx="814">
                  <c:v>-9.3535574348491721</c:v>
                </c:pt>
                <c:pt idx="815">
                  <c:v>-9.3535752683378668</c:v>
                </c:pt>
                <c:pt idx="816">
                  <c:v>-9.3535931015450657</c:v>
                </c:pt>
                <c:pt idx="817">
                  <c:v>-9.3536109344707619</c:v>
                </c:pt>
                <c:pt idx="818">
                  <c:v>-9.3536287671149712</c:v>
                </c:pt>
                <c:pt idx="819">
                  <c:v>-9.3536465994776883</c:v>
                </c:pt>
                <c:pt idx="820">
                  <c:v>-9.3536644315589292</c:v>
                </c:pt>
                <c:pt idx="821">
                  <c:v>-9.353682263358678</c:v>
                </c:pt>
                <c:pt idx="822">
                  <c:v>-9.3537000948769542</c:v>
                </c:pt>
                <c:pt idx="823">
                  <c:v>-9.3537179261137595</c:v>
                </c:pt>
                <c:pt idx="824">
                  <c:v>-9.3537357570690887</c:v>
                </c:pt>
                <c:pt idx="825">
                  <c:v>-9.3537535877429558</c:v>
                </c:pt>
                <c:pt idx="826">
                  <c:v>-9.3537714181353557</c:v>
                </c:pt>
                <c:pt idx="827">
                  <c:v>-9.3537892482462972</c:v>
                </c:pt>
                <c:pt idx="828">
                  <c:v>-9.353807078075782</c:v>
                </c:pt>
                <c:pt idx="829">
                  <c:v>-9.3538249076238085</c:v>
                </c:pt>
                <c:pt idx="830">
                  <c:v>-9.3538427368903907</c:v>
                </c:pt>
                <c:pt idx="831">
                  <c:v>-9.3538605658755252</c:v>
                </c:pt>
                <c:pt idx="832">
                  <c:v>-9.353878394579219</c:v>
                </c:pt>
                <c:pt idx="833">
                  <c:v>-9.3538962230014668</c:v>
                </c:pt>
                <c:pt idx="834">
                  <c:v>-9.3539140511422811</c:v>
                </c:pt>
                <c:pt idx="835">
                  <c:v>-9.3539318790016655</c:v>
                </c:pt>
                <c:pt idx="836">
                  <c:v>-9.3539497065796251</c:v>
                </c:pt>
                <c:pt idx="837">
                  <c:v>-9.3539675338761512</c:v>
                </c:pt>
                <c:pt idx="838">
                  <c:v>-9.3539853608912615</c:v>
                </c:pt>
                <c:pt idx="839">
                  <c:v>-9.3540031876249508</c:v>
                </c:pt>
                <c:pt idx="840">
                  <c:v>-9.3540210140772277</c:v>
                </c:pt>
                <c:pt idx="841">
                  <c:v>-9.3540388402480943</c:v>
                </c:pt>
                <c:pt idx="842">
                  <c:v>-9.3540566661375486</c:v>
                </c:pt>
                <c:pt idx="843">
                  <c:v>-9.354074491745596</c:v>
                </c:pt>
                <c:pt idx="844">
                  <c:v>-9.3540923170722508</c:v>
                </c:pt>
                <c:pt idx="845">
                  <c:v>-9.3541101421175021</c:v>
                </c:pt>
                <c:pt idx="846">
                  <c:v>-9.3541279668813608</c:v>
                </c:pt>
                <c:pt idx="847">
                  <c:v>-9.3541457913638304</c:v>
                </c:pt>
                <c:pt idx="848">
                  <c:v>-9.3541636155649144</c:v>
                </c:pt>
                <c:pt idx="849">
                  <c:v>-9.3541814394846146</c:v>
                </c:pt>
                <c:pt idx="850">
                  <c:v>-9.3541992631229363</c:v>
                </c:pt>
                <c:pt idx="851">
                  <c:v>-9.3542170864798813</c:v>
                </c:pt>
                <c:pt idx="852">
                  <c:v>-9.354234909555446</c:v>
                </c:pt>
                <c:pt idx="853">
                  <c:v>-9.3542527323496465</c:v>
                </c:pt>
                <c:pt idx="854">
                  <c:v>-9.3542705548624863</c:v>
                </c:pt>
                <c:pt idx="855">
                  <c:v>-9.35428837709396</c:v>
                </c:pt>
                <c:pt idx="856">
                  <c:v>-9.354306199044073</c:v>
                </c:pt>
                <c:pt idx="857">
                  <c:v>-9.354324020712836</c:v>
                </c:pt>
                <c:pt idx="858">
                  <c:v>-9.3543418421002382</c:v>
                </c:pt>
                <c:pt idx="859">
                  <c:v>-9.354359663206294</c:v>
                </c:pt>
                <c:pt idx="860">
                  <c:v>-9.3543774840310121</c:v>
                </c:pt>
                <c:pt idx="861">
                  <c:v>-9.3543953045743837</c:v>
                </c:pt>
                <c:pt idx="862">
                  <c:v>-9.3544131248364195</c:v>
                </c:pt>
                <c:pt idx="863">
                  <c:v>-9.3544309448171195</c:v>
                </c:pt>
                <c:pt idx="864">
                  <c:v>-9.3544487645164853</c:v>
                </c:pt>
                <c:pt idx="865">
                  <c:v>-9.3544665839345278</c:v>
                </c:pt>
                <c:pt idx="866">
                  <c:v>-9.3544844030712433</c:v>
                </c:pt>
                <c:pt idx="867">
                  <c:v>-9.3545022219266443</c:v>
                </c:pt>
                <c:pt idx="868">
                  <c:v>-9.3545200405007236</c:v>
                </c:pt>
                <c:pt idx="869">
                  <c:v>-9.354537858793492</c:v>
                </c:pt>
                <c:pt idx="870">
                  <c:v>-9.3545556768049423</c:v>
                </c:pt>
                <c:pt idx="871">
                  <c:v>-9.3545734945350958</c:v>
                </c:pt>
                <c:pt idx="872">
                  <c:v>-9.3545913119839419</c:v>
                </c:pt>
                <c:pt idx="873">
                  <c:v>-9.354609129151493</c:v>
                </c:pt>
                <c:pt idx="874">
                  <c:v>-9.354626946037742</c:v>
                </c:pt>
                <c:pt idx="875">
                  <c:v>-9.3546447626427014</c:v>
                </c:pt>
                <c:pt idx="876">
                  <c:v>-9.3546625789663747</c:v>
                </c:pt>
                <c:pt idx="877">
                  <c:v>-9.3546803950087565</c:v>
                </c:pt>
                <c:pt idx="878">
                  <c:v>-9.3546982107698593</c:v>
                </c:pt>
                <c:pt idx="879">
                  <c:v>-9.3547160262496849</c:v>
                </c:pt>
                <c:pt idx="880">
                  <c:v>-9.3547338414482368</c:v>
                </c:pt>
                <c:pt idx="881">
                  <c:v>-9.3547516563655115</c:v>
                </c:pt>
                <c:pt idx="882">
                  <c:v>-9.3547694710015215</c:v>
                </c:pt>
                <c:pt idx="883">
                  <c:v>-9.3547872853562684</c:v>
                </c:pt>
                <c:pt idx="884">
                  <c:v>-9.354805099429754</c:v>
                </c:pt>
                <c:pt idx="885">
                  <c:v>-9.354822913221982</c:v>
                </c:pt>
                <c:pt idx="886">
                  <c:v>-9.3548407267329541</c:v>
                </c:pt>
                <c:pt idx="887">
                  <c:v>-9.3548585399626738</c:v>
                </c:pt>
                <c:pt idx="888">
                  <c:v>-9.3548763529111465</c:v>
                </c:pt>
                <c:pt idx="889">
                  <c:v>-9.354894165578381</c:v>
                </c:pt>
                <c:pt idx="890">
                  <c:v>-9.3549119779643721</c:v>
                </c:pt>
                <c:pt idx="891">
                  <c:v>-9.3549297900691322</c:v>
                </c:pt>
                <c:pt idx="892">
                  <c:v>-9.3549476018926487</c:v>
                </c:pt>
                <c:pt idx="893">
                  <c:v>-9.3549654134349449</c:v>
                </c:pt>
                <c:pt idx="894">
                  <c:v>-9.3549832246960101</c:v>
                </c:pt>
                <c:pt idx="895">
                  <c:v>-9.3550010356758531</c:v>
                </c:pt>
                <c:pt idx="896">
                  <c:v>-9.3550188463744757</c:v>
                </c:pt>
                <c:pt idx="897">
                  <c:v>-9.3550366567918868</c:v>
                </c:pt>
                <c:pt idx="898">
                  <c:v>-9.3550544669280793</c:v>
                </c:pt>
                <c:pt idx="899">
                  <c:v>-9.3550722767830727</c:v>
                </c:pt>
                <c:pt idx="900">
                  <c:v>-9.3550900863568529</c:v>
                </c:pt>
                <c:pt idx="901">
                  <c:v>-9.3551078956494358</c:v>
                </c:pt>
                <c:pt idx="902">
                  <c:v>-9.3551257046608178</c:v>
                </c:pt>
                <c:pt idx="903">
                  <c:v>-9.3551435133910026</c:v>
                </c:pt>
                <c:pt idx="904">
                  <c:v>-9.3551613218400025</c:v>
                </c:pt>
                <c:pt idx="905">
                  <c:v>-9.3551791300078104</c:v>
                </c:pt>
                <c:pt idx="906">
                  <c:v>-9.3551969378944371</c:v>
                </c:pt>
                <c:pt idx="907">
                  <c:v>-9.3552147454998806</c:v>
                </c:pt>
                <c:pt idx="908">
                  <c:v>-9.35523255282415</c:v>
                </c:pt>
                <c:pt idx="909">
                  <c:v>-9.355250359867247</c:v>
                </c:pt>
                <c:pt idx="910">
                  <c:v>-9.3552681666291715</c:v>
                </c:pt>
                <c:pt idx="911">
                  <c:v>-9.3552859731099272</c:v>
                </c:pt>
                <c:pt idx="912">
                  <c:v>-9.3553037793095228</c:v>
                </c:pt>
                <c:pt idx="913">
                  <c:v>-9.3553215852279639</c:v>
                </c:pt>
                <c:pt idx="914">
                  <c:v>-9.3553393908652343</c:v>
                </c:pt>
                <c:pt idx="915">
                  <c:v>-9.3553571962213642</c:v>
                </c:pt>
                <c:pt idx="916">
                  <c:v>-9.3553750012963395</c:v>
                </c:pt>
                <c:pt idx="917">
                  <c:v>-9.3553928060901725</c:v>
                </c:pt>
                <c:pt idx="918">
                  <c:v>-9.3554106106028616</c:v>
                </c:pt>
                <c:pt idx="919">
                  <c:v>-9.3554284148344102</c:v>
                </c:pt>
                <c:pt idx="920">
                  <c:v>-9.355446218784822</c:v>
                </c:pt>
                <c:pt idx="921">
                  <c:v>-9.3554640224541075</c:v>
                </c:pt>
                <c:pt idx="922">
                  <c:v>-9.3554818258422614</c:v>
                </c:pt>
                <c:pt idx="923">
                  <c:v>-9.3554996289492927</c:v>
                </c:pt>
                <c:pt idx="924">
                  <c:v>-9.3555174317752066</c:v>
                </c:pt>
                <c:pt idx="925">
                  <c:v>-9.355535234319996</c:v>
                </c:pt>
                <c:pt idx="926">
                  <c:v>-9.3555530365836681</c:v>
                </c:pt>
                <c:pt idx="927">
                  <c:v>-9.3555708385662388</c:v>
                </c:pt>
                <c:pt idx="928">
                  <c:v>-9.3555886402676958</c:v>
                </c:pt>
                <c:pt idx="929">
                  <c:v>-9.3556064416880496</c:v>
                </c:pt>
                <c:pt idx="930">
                  <c:v>-9.3556242428273073</c:v>
                </c:pt>
                <c:pt idx="931">
                  <c:v>-9.3556420436854655</c:v>
                </c:pt>
                <c:pt idx="932">
                  <c:v>-9.3556598442625294</c:v>
                </c:pt>
                <c:pt idx="933">
                  <c:v>-9.3556776445585044</c:v>
                </c:pt>
                <c:pt idx="934">
                  <c:v>-9.3556954445733922</c:v>
                </c:pt>
                <c:pt idx="935">
                  <c:v>-9.3557132443071982</c:v>
                </c:pt>
                <c:pt idx="936">
                  <c:v>-9.3557310437599277</c:v>
                </c:pt>
                <c:pt idx="937">
                  <c:v>-9.3557488429315736</c:v>
                </c:pt>
                <c:pt idx="938">
                  <c:v>-9.3557666418221554</c:v>
                </c:pt>
                <c:pt idx="939">
                  <c:v>-9.3557844404316608</c:v>
                </c:pt>
                <c:pt idx="940">
                  <c:v>-9.3558022387601127</c:v>
                </c:pt>
                <c:pt idx="941">
                  <c:v>-9.35582003680749</c:v>
                </c:pt>
                <c:pt idx="942">
                  <c:v>-9.355837834573812</c:v>
                </c:pt>
                <c:pt idx="943">
                  <c:v>-9.3558556320590824</c:v>
                </c:pt>
                <c:pt idx="944">
                  <c:v>-9.3558734292633012</c:v>
                </c:pt>
                <c:pt idx="945">
                  <c:v>-9.355891226186472</c:v>
                </c:pt>
                <c:pt idx="946">
                  <c:v>-9.3559090228285946</c:v>
                </c:pt>
                <c:pt idx="947">
                  <c:v>-9.3559268191896816</c:v>
                </c:pt>
                <c:pt idx="948">
                  <c:v>-9.3559446152697276</c:v>
                </c:pt>
                <c:pt idx="949">
                  <c:v>-9.3559624110687416</c:v>
                </c:pt>
                <c:pt idx="950">
                  <c:v>-9.3559802065867235</c:v>
                </c:pt>
                <c:pt idx="951">
                  <c:v>-9.3559980018236839</c:v>
                </c:pt>
                <c:pt idx="952">
                  <c:v>-9.3560157967796123</c:v>
                </c:pt>
                <c:pt idx="953">
                  <c:v>-9.3560335914545245</c:v>
                </c:pt>
                <c:pt idx="954">
                  <c:v>-9.3560513858484207</c:v>
                </c:pt>
                <c:pt idx="955">
                  <c:v>-9.356069179961306</c:v>
                </c:pt>
                <c:pt idx="956">
                  <c:v>-9.3560869737931789</c:v>
                </c:pt>
                <c:pt idx="957">
                  <c:v>-9.3561047673440498</c:v>
                </c:pt>
                <c:pt idx="958">
                  <c:v>-9.3561225606139118</c:v>
                </c:pt>
                <c:pt idx="959">
                  <c:v>-9.3561403536027772</c:v>
                </c:pt>
                <c:pt idx="960">
                  <c:v>-9.356158146310646</c:v>
                </c:pt>
                <c:pt idx="961">
                  <c:v>-9.3561759387375272</c:v>
                </c:pt>
                <c:pt idx="962">
                  <c:v>-9.3561937308834207</c:v>
                </c:pt>
                <c:pt idx="963">
                  <c:v>-9.3562115227483211</c:v>
                </c:pt>
                <c:pt idx="964">
                  <c:v>-9.3562293143322464</c:v>
                </c:pt>
                <c:pt idx="965">
                  <c:v>-9.3562471056351946</c:v>
                </c:pt>
                <c:pt idx="966">
                  <c:v>-9.3562648966571604</c:v>
                </c:pt>
                <c:pt idx="967">
                  <c:v>-9.3562826873981653</c:v>
                </c:pt>
                <c:pt idx="968">
                  <c:v>-9.3563004778581949</c:v>
                </c:pt>
                <c:pt idx="969">
                  <c:v>-9.3563182680372634</c:v>
                </c:pt>
                <c:pt idx="970">
                  <c:v>-9.3563360579353709</c:v>
                </c:pt>
                <c:pt idx="971">
                  <c:v>-9.3563538475525192</c:v>
                </c:pt>
                <c:pt idx="972">
                  <c:v>-9.3563716368887189</c:v>
                </c:pt>
                <c:pt idx="973">
                  <c:v>-9.3563894259439664</c:v>
                </c:pt>
                <c:pt idx="974">
                  <c:v>-9.3564072147182653</c:v>
                </c:pt>
                <c:pt idx="975">
                  <c:v>-9.3564250032116263</c:v>
                </c:pt>
                <c:pt idx="976">
                  <c:v>-9.3564427914240387</c:v>
                </c:pt>
                <c:pt idx="977">
                  <c:v>-9.356460579355522</c:v>
                </c:pt>
                <c:pt idx="978">
                  <c:v>-9.3564783670060727</c:v>
                </c:pt>
                <c:pt idx="979">
                  <c:v>-9.3564961543756926</c:v>
                </c:pt>
                <c:pt idx="980">
                  <c:v>-9.3565139414643834</c:v>
                </c:pt>
                <c:pt idx="981">
                  <c:v>-9.3565317282721576</c:v>
                </c:pt>
                <c:pt idx="982">
                  <c:v>-9.3565495147990081</c:v>
                </c:pt>
                <c:pt idx="983">
                  <c:v>-9.356567301044949</c:v>
                </c:pt>
                <c:pt idx="984">
                  <c:v>-9.3565850870099769</c:v>
                </c:pt>
                <c:pt idx="985">
                  <c:v>-9.3566028726940935</c:v>
                </c:pt>
                <c:pt idx="986">
                  <c:v>-9.3566206580973024</c:v>
                </c:pt>
                <c:pt idx="987">
                  <c:v>-9.3566384432196141</c:v>
                </c:pt>
                <c:pt idx="988">
                  <c:v>-9.3566562280610306</c:v>
                </c:pt>
                <c:pt idx="989">
                  <c:v>-9.3566740126215464</c:v>
                </c:pt>
                <c:pt idx="990">
                  <c:v>-9.3566917969011794</c:v>
                </c:pt>
                <c:pt idx="991">
                  <c:v>-9.3567095808999223</c:v>
                </c:pt>
                <c:pt idx="992">
                  <c:v>-9.3567273646177771</c:v>
                </c:pt>
                <c:pt idx="993">
                  <c:v>-9.3567451480547561</c:v>
                </c:pt>
                <c:pt idx="994">
                  <c:v>-9.3567629312108593</c:v>
                </c:pt>
                <c:pt idx="995">
                  <c:v>-9.3567807140860868</c:v>
                </c:pt>
                <c:pt idx="996">
                  <c:v>-9.3567984966804456</c:v>
                </c:pt>
                <c:pt idx="997">
                  <c:v>-9.3568162789939411</c:v>
                </c:pt>
                <c:pt idx="998">
                  <c:v>-9.3568340610265732</c:v>
                </c:pt>
                <c:pt idx="999">
                  <c:v>-9.356851842778342</c:v>
                </c:pt>
                <c:pt idx="1000">
                  <c:v>-9.3568696242492564</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Calculs!$J$4:$J$1004</c:f>
              <c:numCache>
                <c:formatCode>0.00</c:formatCode>
                <c:ptCount val="1001"/>
                <c:pt idx="0">
                  <c:v>66.474311534521419</c:v>
                </c:pt>
                <c:pt idx="1">
                  <c:v>66.669616184270822</c:v>
                </c:pt>
                <c:pt idx="2">
                  <c:v>66.865211454135476</c:v>
                </c:pt>
                <c:pt idx="3">
                  <c:v>67.061471174663112</c:v>
                </c:pt>
                <c:pt idx="4">
                  <c:v>67.258463224672298</c:v>
                </c:pt>
                <c:pt idx="5">
                  <c:v>67.456122663373449</c:v>
                </c:pt>
                <c:pt idx="6">
                  <c:v>67.654425010875897</c:v>
                </c:pt>
                <c:pt idx="7">
                  <c:v>67.853366025850249</c:v>
                </c:pt>
                <c:pt idx="8">
                  <c:v>68.052941464554351</c:v>
                </c:pt>
                <c:pt idx="9">
                  <c:v>68.253147080971729</c:v>
                </c:pt>
                <c:pt idx="10">
                  <c:v>68.45397862694864</c:v>
                </c:pt>
                <c:pt idx="11">
                  <c:v>68.655431852329642</c:v>
                </c:pt>
                <c:pt idx="12">
                  <c:v>68.857502505091745</c:v>
                </c:pt>
                <c:pt idx="13">
                  <c:v>69.060186331477198</c:v>
                </c:pt>
                <c:pt idx="14">
                  <c:v>69.263479076124781</c:v>
                </c:pt>
                <c:pt idx="15">
                  <c:v>69.467376482199782</c:v>
                </c:pt>
                <c:pt idx="16">
                  <c:v>69.671874291522499</c:v>
                </c:pt>
                <c:pt idx="17">
                  <c:v>69.876968244695334</c:v>
                </c:pt>
                <c:pt idx="18">
                  <c:v>70.082654081228569</c:v>
                </c:pt>
                <c:pt idx="19">
                  <c:v>70.28892753966467</c:v>
                </c:pt>
                <c:pt idx="20">
                  <c:v>70.49578435770124</c:v>
                </c:pt>
                <c:pt idx="21">
                  <c:v>70.703220272312578</c:v>
                </c:pt>
                <c:pt idx="22">
                  <c:v>70.911231019869859</c:v>
                </c:pt>
                <c:pt idx="23">
                  <c:v>71.11981233625994</c:v>
                </c:pt>
                <c:pt idx="24">
                  <c:v>71.328959957002823</c:v>
                </c:pt>
                <c:pt idx="25">
                  <c:v>71.538669617367674</c:v>
                </c:pt>
                <c:pt idx="26">
                  <c:v>71.748937052487562</c:v>
                </c:pt>
                <c:pt idx="27">
                  <c:v>71.959757997472835</c:v>
                </c:pt>
                <c:pt idx="28">
                  <c:v>72.171128187523053</c:v>
                </c:pt>
                <c:pt idx="29">
                  <c:v>72.383043358037682</c:v>
                </c:pt>
                <c:pt idx="30">
                  <c:v>72.595499244725374</c:v>
                </c:pt>
                <c:pt idx="31">
                  <c:v>72.808491583711969</c:v>
                </c:pt>
                <c:pt idx="32">
                  <c:v>73.02201611164709</c:v>
                </c:pt>
                <c:pt idx="33">
                  <c:v>73.236068565809447</c:v>
                </c:pt>
                <c:pt idx="34">
                  <c:v>73.450644684210829</c:v>
                </c:pt>
                <c:pt idx="35">
                  <c:v>73.665740205698725</c:v>
                </c:pt>
                <c:pt idx="36">
                  <c:v>73.881350870057716</c:v>
                </c:pt>
                <c:pt idx="37">
                  <c:v>74.097472418109447</c:v>
                </c:pt>
                <c:pt idx="38">
                  <c:v>74.314100591811382</c:v>
                </c:pt>
                <c:pt idx="39">
                  <c:v>74.531231134354201</c:v>
                </c:pt>
                <c:pt idx="40">
                  <c:v>74.748859790257967</c:v>
                </c:pt>
                <c:pt idx="41">
                  <c:v>74.9669823054669</c:v>
                </c:pt>
                <c:pt idx="42">
                  <c:v>75.185594427442979</c:v>
                </c:pt>
                <c:pt idx="43">
                  <c:v>75.404691905258176</c:v>
                </c:pt>
                <c:pt idx="44">
                  <c:v>75.624270489685443</c:v>
                </c:pt>
                <c:pt idx="45">
                  <c:v>75.844325933288445</c:v>
                </c:pt>
                <c:pt idx="46">
                  <c:v>76.064853990510017</c:v>
                </c:pt>
                <c:pt idx="47">
                  <c:v>76.285850417759363</c:v>
                </c:pt>
                <c:pt idx="48">
                  <c:v>76.507310973497979</c:v>
                </c:pt>
                <c:pt idx="49">
                  <c:v>76.729231418324346</c:v>
                </c:pt>
                <c:pt idx="50">
                  <c:v>76.951607515057376</c:v>
                </c:pt>
                <c:pt idx="51">
                  <c:v>77.174435028818621</c:v>
                </c:pt>
                <c:pt idx="52">
                  <c:v>77.397709727113266</c:v>
                </c:pt>
                <c:pt idx="53">
                  <c:v>77.621427379909861</c:v>
                </c:pt>
                <c:pt idx="54">
                  <c:v>77.845583759718821</c:v>
                </c:pt>
                <c:pt idx="55">
                  <c:v>78.07017464166978</c:v>
                </c:pt>
                <c:pt idx="56">
                  <c:v>78.295195803587646</c:v>
                </c:pt>
                <c:pt idx="57">
                  <c:v>78.520643026067518</c:v>
                </c:pt>
                <c:pt idx="58">
                  <c:v>78.746512092548386</c:v>
                </c:pt>
                <c:pt idx="59">
                  <c:v>78.972798789385592</c:v>
                </c:pt>
                <c:pt idx="60">
                  <c:v>79.199498905922184</c:v>
                </c:pt>
                <c:pt idx="61">
                  <c:v>79.426608234559026</c:v>
                </c:pt>
                <c:pt idx="62">
                  <c:v>79.654122570823745</c:v>
                </c:pt>
                <c:pt idx="63">
                  <c:v>79.882035888840662</c:v>
                </c:pt>
                <c:pt idx="64">
                  <c:v>80.110338516923562</c:v>
                </c:pt>
                <c:pt idx="65">
                  <c:v>80.339018965633542</c:v>
                </c:pt>
                <c:pt idx="66">
                  <c:v>80.56806575581173</c:v>
                </c:pt>
                <c:pt idx="67">
                  <c:v>80.797465742343945</c:v>
                </c:pt>
                <c:pt idx="68">
                  <c:v>81.027202438227604</c:v>
                </c:pt>
                <c:pt idx="69">
                  <c:v>81.257254709532447</c:v>
                </c:pt>
                <c:pt idx="70">
                  <c:v>81.487595471027575</c:v>
                </c:pt>
                <c:pt idx="71">
                  <c:v>81.718194678602586</c:v>
                </c:pt>
                <c:pt idx="72">
                  <c:v>81.949022321182483</c:v>
                </c:pt>
                <c:pt idx="73">
                  <c:v>82.180048421893019</c:v>
                </c:pt>
                <c:pt idx="74">
                  <c:v>82.411243039179624</c:v>
                </c:pt>
                <c:pt idx="75">
                  <c:v>82.642576267880017</c:v>
                </c:pt>
                <c:pt idx="76">
                  <c:v>82.874018240250862</c:v>
                </c:pt>
                <c:pt idx="77">
                  <c:v>83.105539126948571</c:v>
                </c:pt>
                <c:pt idx="78">
                  <c:v>83.337109137964475</c:v>
                </c:pt>
                <c:pt idx="79">
                  <c:v>83.568698523514712</c:v>
                </c:pt>
                <c:pt idx="80">
                  <c:v>83.800277574884973</c:v>
                </c:pt>
                <c:pt idx="81">
                  <c:v>84.031820200813158</c:v>
                </c:pt>
                <c:pt idx="82">
                  <c:v>84.263307500792266</c:v>
                </c:pt>
                <c:pt idx="83">
                  <c:v>84.494724179267124</c:v>
                </c:pt>
                <c:pt idx="84">
                  <c:v>84.726054962544637</c:v>
                </c:pt>
                <c:pt idx="85">
                  <c:v>84.957284598877706</c:v>
                </c:pt>
                <c:pt idx="86">
                  <c:v>85.188397858537797</c:v>
                </c:pt>
                <c:pt idx="87">
                  <c:v>85.419379533876224</c:v>
                </c:pt>
                <c:pt idx="88">
                  <c:v>85.650214439374253</c:v>
                </c:pt>
                <c:pt idx="89">
                  <c:v>85.880888546558566</c:v>
                </c:pt>
                <c:pt idx="90">
                  <c:v>86.11139011779953</c:v>
                </c:pt>
                <c:pt idx="91">
                  <c:v>86.341708567825492</c:v>
                </c:pt>
                <c:pt idx="92">
                  <c:v>86.571833326306219</c:v>
                </c:pt>
                <c:pt idx="93">
                  <c:v>86.801754122207896</c:v>
                </c:pt>
                <c:pt idx="94">
                  <c:v>87.031461267856059</c:v>
                </c:pt>
                <c:pt idx="95">
                  <c:v>87.260945373543692</c:v>
                </c:pt>
                <c:pt idx="96">
                  <c:v>87.490197062419483</c:v>
                </c:pt>
                <c:pt idx="97">
                  <c:v>87.719208110757634</c:v>
                </c:pt>
                <c:pt idx="98">
                  <c:v>87.947972587046095</c:v>
                </c:pt>
                <c:pt idx="99">
                  <c:v>88.17648570785633</c:v>
                </c:pt>
                <c:pt idx="100">
                  <c:v>88.404742694898587</c:v>
                </c:pt>
                <c:pt idx="101">
                  <c:v>88.632738774953239</c:v>
                </c:pt>
                <c:pt idx="102">
                  <c:v>88.860469179801257</c:v>
                </c:pt>
                <c:pt idx="103">
                  <c:v>89.087929146153883</c:v>
                </c:pt>
                <c:pt idx="104">
                  <c:v>89.315113915581406</c:v>
                </c:pt>
                <c:pt idx="105">
                  <c:v>89.542018734441129</c:v>
                </c:pt>
                <c:pt idx="106">
                  <c:v>89.768638853804461</c:v>
                </c:pt>
                <c:pt idx="107">
                  <c:v>89.994969529383212</c:v>
                </c:pt>
                <c:pt idx="108">
                  <c:v>90.221006021454997</c:v>
                </c:pt>
                <c:pt idx="109">
                  <c:v>90.446745030250923</c:v>
                </c:pt>
                <c:pt idx="110">
                  <c:v>90.672186129880657</c:v>
                </c:pt>
                <c:pt idx="111">
                  <c:v>90.897330328238482</c:v>
                </c:pt>
                <c:pt idx="112">
                  <c:v>91.122178628425104</c:v>
                </c:pt>
                <c:pt idx="113">
                  <c:v>91.346732028778661</c:v>
                </c:pt>
                <c:pt idx="114">
                  <c:v>91.57099152290543</c:v>
                </c:pt>
                <c:pt idx="115">
                  <c:v>91.794958099710328</c:v>
                </c:pt>
                <c:pt idx="116">
                  <c:v>92.018632743427162</c:v>
                </c:pt>
                <c:pt idx="117">
                  <c:v>92.242016433648615</c:v>
                </c:pt>
                <c:pt idx="118">
                  <c:v>92.465110145356007</c:v>
                </c:pt>
                <c:pt idx="119">
                  <c:v>92.687914848948836</c:v>
                </c:pt>
                <c:pt idx="120">
                  <c:v>92.910431510274037</c:v>
                </c:pt>
                <c:pt idx="121">
                  <c:v>93.132661090655048</c:v>
                </c:pt>
                <c:pt idx="122">
                  <c:v>93.354604546920612</c:v>
                </c:pt>
                <c:pt idx="123">
                  <c:v>93.576262831433382</c:v>
                </c:pt>
                <c:pt idx="124">
                  <c:v>93.797636892118263</c:v>
                </c:pt>
                <c:pt idx="125">
                  <c:v>94.018727672490584</c:v>
                </c:pt>
                <c:pt idx="126">
                  <c:v>94.239536111683975</c:v>
                </c:pt>
                <c:pt idx="127">
                  <c:v>94.460063144478084</c:v>
                </c:pt>
                <c:pt idx="128">
                  <c:v>94.680309701326024</c:v>
                </c:pt>
                <c:pt idx="129">
                  <c:v>94.900276708381668</c:v>
                </c:pt>
                <c:pt idx="130">
                  <c:v>95.119965087526666</c:v>
                </c:pt>
                <c:pt idx="131">
                  <c:v>95.339375756397288</c:v>
                </c:pt>
                <c:pt idx="132">
                  <c:v>95.558509628411031</c:v>
                </c:pt>
                <c:pt idx="133">
                  <c:v>95.777367612793043</c:v>
                </c:pt>
                <c:pt idx="134">
                  <c:v>95.995950614602307</c:v>
                </c:pt>
                <c:pt idx="135">
                  <c:v>96.214259534757673</c:v>
                </c:pt>
                <c:pt idx="136">
                  <c:v>96.432295270063634</c:v>
                </c:pt>
                <c:pt idx="137">
                  <c:v>96.650058713235936</c:v>
                </c:pt>
                <c:pt idx="138">
                  <c:v>96.867550752926945</c:v>
                </c:pt>
                <c:pt idx="139">
                  <c:v>97.0847722737509</c:v>
                </c:pt>
                <c:pt idx="140">
                  <c:v>97.301724156308865</c:v>
                </c:pt>
                <c:pt idx="141">
                  <c:v>97.518407277213569</c:v>
                </c:pt>
                <c:pt idx="142">
                  <c:v>97.734822509114025</c:v>
                </c:pt>
                <c:pt idx="143">
                  <c:v>97.950970720719951</c:v>
                </c:pt>
                <c:pt idx="144">
                  <c:v>98.166852776826019</c:v>
                </c:pt>
                <c:pt idx="145">
                  <c:v>98.382469538335926</c:v>
                </c:pt>
                <c:pt idx="146">
                  <c:v>98.597821862286239</c:v>
                </c:pt>
                <c:pt idx="147">
                  <c:v>98.812910601870087</c:v>
                </c:pt>
                <c:pt idx="148">
                  <c:v>99.027736606460678</c:v>
                </c:pt>
                <c:pt idx="149">
                  <c:v>99.242300721634621</c:v>
                </c:pt>
                <c:pt idx="150">
                  <c:v>99.4566037891951</c:v>
                </c:pt>
                <c:pt idx="151">
                  <c:v>99.670646647194815</c:v>
                </c:pt>
                <c:pt idx="152">
                  <c:v>99.884430129958773</c:v>
                </c:pt>
                <c:pt idx="153">
                  <c:v>100.09795506810697</c:v>
                </c:pt>
                <c:pt idx="154">
                  <c:v>100.31122228857677</c:v>
                </c:pt>
                <c:pt idx="155">
                  <c:v>100.52423261464527</c:v>
                </c:pt>
                <c:pt idx="156">
                  <c:v>100.73698686595134</c:v>
                </c:pt>
                <c:pt idx="157">
                  <c:v>100.94948585851762</c:v>
                </c:pt>
                <c:pt idx="158">
                  <c:v>101.16173040477229</c:v>
                </c:pt>
                <c:pt idx="159">
                  <c:v>101.37372131357067</c:v>
                </c:pt>
                <c:pt idx="160">
                  <c:v>101.58545939021674</c:v>
                </c:pt>
                <c:pt idx="161">
                  <c:v>101.79694543648436</c:v>
                </c:pt>
                <c:pt idx="162">
                  <c:v>102.00818025063847</c:v>
                </c:pt>
                <c:pt idx="163">
                  <c:v>102.21916462745602</c:v>
                </c:pt>
                <c:pt idx="164">
                  <c:v>102.42989935824681</c:v>
                </c:pt>
                <c:pt idx="165">
                  <c:v>102.64038523087419</c:v>
                </c:pt>
                <c:pt idx="166">
                  <c:v>102.85062302977551</c:v>
                </c:pt>
                <c:pt idx="167">
                  <c:v>103.06061353598254</c:v>
                </c:pt>
                <c:pt idx="168">
                  <c:v>103.27035752714167</c:v>
                </c:pt>
                <c:pt idx="169">
                  <c:v>103.47985577753393</c:v>
                </c:pt>
                <c:pt idx="170">
                  <c:v>103.68910905809494</c:v>
                </c:pt>
                <c:pt idx="171">
                  <c:v>103.89811813643469</c:v>
                </c:pt>
                <c:pt idx="172">
                  <c:v>104.10688377685709</c:v>
                </c:pt>
                <c:pt idx="173">
                  <c:v>104.31540674037953</c:v>
                </c:pt>
                <c:pt idx="174">
                  <c:v>104.52368778475217</c:v>
                </c:pt>
                <c:pt idx="175">
                  <c:v>104.73172766447712</c:v>
                </c:pt>
                <c:pt idx="176">
                  <c:v>104.9395271308275</c:v>
                </c:pt>
                <c:pt idx="177">
                  <c:v>105.14708693186637</c:v>
                </c:pt>
                <c:pt idx="178">
                  <c:v>105.35440781246548</c:v>
                </c:pt>
                <c:pt idx="179">
                  <c:v>105.56149051432389</c:v>
                </c:pt>
                <c:pt idx="180">
                  <c:v>105.76833577598653</c:v>
                </c:pt>
                <c:pt idx="181">
                  <c:v>105.97494433286248</c:v>
                </c:pt>
                <c:pt idx="182">
                  <c:v>106.18131691724327</c:v>
                </c:pt>
                <c:pt idx="183">
                  <c:v>106.38745425832093</c:v>
                </c:pt>
                <c:pt idx="184">
                  <c:v>106.59335708220603</c:v>
                </c:pt>
                <c:pt idx="185">
                  <c:v>106.79902611194541</c:v>
                </c:pt>
                <c:pt idx="186">
                  <c:v>107.00446206754</c:v>
                </c:pt>
                <c:pt idx="187">
                  <c:v>107.20966566596233</c:v>
                </c:pt>
                <c:pt idx="188">
                  <c:v>107.41463762117401</c:v>
                </c:pt>
                <c:pt idx="189">
                  <c:v>107.61937864414304</c:v>
                </c:pt>
                <c:pt idx="190">
                  <c:v>107.82388944286106</c:v>
                </c:pt>
                <c:pt idx="191">
                  <c:v>108.02817072236037</c:v>
                </c:pt>
                <c:pt idx="192">
                  <c:v>108.23222318473096</c:v>
                </c:pt>
                <c:pt idx="193">
                  <c:v>108.43604752913727</c:v>
                </c:pt>
                <c:pt idx="194">
                  <c:v>108.63964445183498</c:v>
                </c:pt>
                <c:pt idx="195">
                  <c:v>108.84301464618757</c:v>
                </c:pt>
                <c:pt idx="196">
                  <c:v>109.0461588026828</c:v>
                </c:pt>
                <c:pt idx="197">
                  <c:v>109.24907760894908</c:v>
                </c:pt>
                <c:pt idx="198">
                  <c:v>109.45177174977174</c:v>
                </c:pt>
                <c:pt idx="199">
                  <c:v>109.65424190710912</c:v>
                </c:pt>
                <c:pt idx="200">
                  <c:v>109.85648876010865</c:v>
                </c:pt>
                <c:pt idx="201">
                  <c:v>111.86672793747455</c:v>
                </c:pt>
                <c:pt idx="202">
                  <c:v>113.85507165479251</c:v>
                </c:pt>
                <c:pt idx="203">
                  <c:v>115.82217365202045</c:v>
                </c:pt>
                <c:pt idx="204">
                  <c:v>117.76866152370511</c:v>
                </c:pt>
                <c:pt idx="205">
                  <c:v>119.69513814300295</c:v>
                </c:pt>
                <c:pt idx="206">
                  <c:v>121.60218299007528</c:v>
                </c:pt>
                <c:pt idx="207">
                  <c:v>123.49035339250679</c:v>
                </c:pt>
                <c:pt idx="208">
                  <c:v>125.36018568469041</c:v>
                </c:pt>
                <c:pt idx="209">
                  <c:v>127.21219629248769</c:v>
                </c:pt>
                <c:pt idx="210">
                  <c:v>129.04688274890657</c:v>
                </c:pt>
                <c:pt idx="211">
                  <c:v>130.86472464602809</c:v>
                </c:pt>
                <c:pt idx="212">
                  <c:v>132.66618452795515</c:v>
                </c:pt>
                <c:pt idx="213">
                  <c:v>134.45170872914289</c:v>
                </c:pt>
                <c:pt idx="214">
                  <c:v>136.22172816209775</c:v>
                </c:pt>
                <c:pt idx="215">
                  <c:v>137.97665905809558</c:v>
                </c:pt>
                <c:pt idx="216">
                  <c:v>139.71690366426444</c:v>
                </c:pt>
                <c:pt idx="217">
                  <c:v>141.44285090010223</c:v>
                </c:pt>
                <c:pt idx="218">
                  <c:v>143.15487697624917</c:v>
                </c:pt>
                <c:pt idx="219">
                  <c:v>144.85334597810791</c:v>
                </c:pt>
                <c:pt idx="220">
                  <c:v>146.53861041669811</c:v>
                </c:pt>
                <c:pt idx="221">
                  <c:v>148.2110117489442</c:v>
                </c:pt>
                <c:pt idx="222">
                  <c:v>149.87088086942435</c:v>
                </c:pt>
                <c:pt idx="223">
                  <c:v>151.51853857545217</c:v>
                </c:pt>
                <c:pt idx="224">
                  <c:v>153.15429600722064</c:v>
                </c:pt>
                <c:pt idx="225">
                  <c:v>154.77845506460741</c:v>
                </c:pt>
                <c:pt idx="226">
                  <c:v>156.39130880212139</c:v>
                </c:pt>
                <c:pt idx="227">
                  <c:v>157.99314180336134</c:v>
                </c:pt>
                <c:pt idx="228">
                  <c:v>159.58423053625756</c:v>
                </c:pt>
                <c:pt idx="229">
                  <c:v>161.16484369027521</c:v>
                </c:pt>
                <c:pt idx="230">
                  <c:v>162.73524249667386</c:v>
                </c:pt>
                <c:pt idx="231">
                  <c:v>164.29568103284049</c:v>
                </c:pt>
                <c:pt idx="232">
                  <c:v>165.84640651164068</c:v>
                </c:pt>
                <c:pt idx="233">
                  <c:v>167.38765955666821</c:v>
                </c:pt>
                <c:pt idx="234">
                  <c:v>168.91967446421145</c:v>
                </c:pt>
                <c:pt idx="235">
                  <c:v>170.44267945269928</c:v>
                </c:pt>
                <c:pt idx="236">
                  <c:v>171.9568969003374</c:v>
                </c:pt>
                <c:pt idx="237">
                  <c:v>173.46254357159773</c:v>
                </c:pt>
                <c:pt idx="238">
                  <c:v>174.95983083317935</c:v>
                </c:pt>
                <c:pt idx="239">
                  <c:v>176.44896486001775</c:v>
                </c:pt>
                <c:pt idx="240">
                  <c:v>177.93014683188142</c:v>
                </c:pt>
                <c:pt idx="241">
                  <c:v>179.40357312105854</c:v>
                </c:pt>
                <c:pt idx="242">
                  <c:v>180.86943547160399</c:v>
                </c:pt>
                <c:pt idx="243">
                  <c:v>182.32792117058537</c:v>
                </c:pt>
                <c:pt idx="244">
                  <c:v>183.77921321173818</c:v>
                </c:pt>
                <c:pt idx="245">
                  <c:v>185.22349045191328</c:v>
                </c:pt>
                <c:pt idx="246">
                  <c:v>186.66092776067381</c:v>
                </c:pt>
                <c:pt idx="247">
                  <c:v>188.09169616337593</c:v>
                </c:pt>
                <c:pt idx="248">
                  <c:v>189.51596297804409</c:v>
                </c:pt>
                <c:pt idx="249">
                  <c:v>190.9338919463313</c:v>
                </c:pt>
                <c:pt idx="250">
                  <c:v>192.34564335883422</c:v>
                </c:pt>
                <c:pt idx="251">
                  <c:v>193.75137417501364</c:v>
                </c:pt>
                <c:pt idx="252">
                  <c:v>195.15123813795324</c:v>
                </c:pt>
                <c:pt idx="253">
                  <c:v>196.54538588417111</c:v>
                </c:pt>
                <c:pt idx="254">
                  <c:v>197.93396504868232</c:v>
                </c:pt>
                <c:pt idx="255">
                  <c:v>199.31712036549391</c:v>
                </c:pt>
                <c:pt idx="256">
                  <c:v>200.69499376369757</c:v>
                </c:pt>
                <c:pt idx="257">
                  <c:v>202.06772445930972</c:v>
                </c:pt>
                <c:pt idx="258">
                  <c:v>203.43544904299281</c:v>
                </c:pt>
                <c:pt idx="259">
                  <c:v>204.79830156377565</c:v>
                </c:pt>
                <c:pt idx="260">
                  <c:v>206.15641360887489</c:v>
                </c:pt>
                <c:pt idx="261">
                  <c:v>207.50991437970342</c:v>
                </c:pt>
                <c:pt idx="262">
                  <c:v>208.85893076413456</c:v>
                </c:pt>
                <c:pt idx="263">
                  <c:v>210.20358740507311</c:v>
                </c:pt>
                <c:pt idx="264">
                  <c:v>211.54400676536608</c:v>
                </c:pt>
                <c:pt idx="265">
                  <c:v>212.88030918906597</c:v>
                </c:pt>
                <c:pt idx="266">
                  <c:v>214.21261295903798</c:v>
                </c:pt>
                <c:pt idx="267">
                  <c:v>215.54103435087939</c:v>
                </c:pt>
                <c:pt idx="268">
                  <c:v>216.86568768309388</c:v>
                </c:pt>
                <c:pt idx="269">
                  <c:v>218.18668536343503</c:v>
                </c:pt>
                <c:pt idx="270">
                  <c:v>219.50413793130181</c:v>
                </c:pt>
                <c:pt idx="271">
                  <c:v>220.81815409603314</c:v>
                </c:pt>
                <c:pt idx="272">
                  <c:v>222.12884077090837</c:v>
                </c:pt>
                <c:pt idx="273">
                  <c:v>223.43630310261474</c:v>
                </c:pt>
                <c:pt idx="274">
                  <c:v>224.74064449589034</c:v>
                </c:pt>
                <c:pt idx="275">
                  <c:v>226.04196663299092</c:v>
                </c:pt>
                <c:pt idx="276">
                  <c:v>227.34036948755971</c:v>
                </c:pt>
                <c:pt idx="277">
                  <c:v>228.63595133239937</c:v>
                </c:pt>
                <c:pt idx="278">
                  <c:v>229.92880874055285</c:v>
                </c:pt>
                <c:pt idx="279">
                  <c:v>231.21903657899338</c:v>
                </c:pt>
                <c:pt idx="280">
                  <c:v>232.50672799410057</c:v>
                </c:pt>
                <c:pt idx="281">
                  <c:v>233.79197438795839</c:v>
                </c:pt>
                <c:pt idx="282">
                  <c:v>235.0748653843483</c:v>
                </c:pt>
                <c:pt idx="283">
                  <c:v>236.35548878312721</c:v>
                </c:pt>
                <c:pt idx="284">
                  <c:v>237.63393050147243</c:v>
                </c:pt>
                <c:pt idx="285">
                  <c:v>238.91027450024731</c:v>
                </c:pt>
                <c:pt idx="286">
                  <c:v>240.1846026934937</c:v>
                </c:pt>
                <c:pt idx="287">
                  <c:v>241.4569948388002</c:v>
                </c:pt>
                <c:pt idx="288">
                  <c:v>242.72752840604201</c:v>
                </c:pt>
                <c:pt idx="289">
                  <c:v>243.996278421765</c:v>
                </c:pt>
                <c:pt idx="290">
                  <c:v>245.26331728633261</c:v>
                </c:pt>
                <c:pt idx="291">
                  <c:v>246.52871456092862</c:v>
                </c:pt>
                <c:pt idx="292">
                  <c:v>247.7925367216979</c:v>
                </c:pt>
                <c:pt idx="293">
                  <c:v>249.05484687882489</c:v>
                </c:pt>
                <c:pt idx="294">
                  <c:v>250.31570445934457</c:v>
                </c:pt>
                <c:pt idx="295">
                  <c:v>251.57516485411975</c:v>
                </c:pt>
                <c:pt idx="296">
                  <c:v>252.83327903186807</c:v>
                </c:pt>
                <c:pt idx="297">
                  <c:v>254.09009312649323</c:v>
                </c:pt>
                <c:pt idx="298">
                  <c:v>255.34564800823895</c:v>
                </c:pt>
                <c:pt idx="299">
                  <c:v>256.59997885407904</c:v>
                </c:pt>
                <c:pt idx="300">
                  <c:v>257.85311473767467</c:v>
                </c:pt>
                <c:pt idx="301">
                  <c:v>259.10507826321009</c:v>
                </c:pt>
                <c:pt idx="302">
                  <c:v>260.35588526925795</c:v>
                </c:pt>
                <c:pt idx="303">
                  <c:v>261.60554462740424</c:v>
                </c:pt>
                <c:pt idx="304">
                  <c:v>262.85405815509802</c:v>
                </c:pt>
                <c:pt idx="305">
                  <c:v>264.10142065344036</c:v>
                </c:pt>
                <c:pt idx="306">
                  <c:v>265.34762006978769</c:v>
                </c:pt>
                <c:pt idx="307">
                  <c:v>266.59263777420773</c:v>
                </c:pt>
                <c:pt idx="308">
                  <c:v>267.83644893008386</c:v>
                </c:pt>
                <c:pt idx="309">
                  <c:v>269.07902293392425</c:v>
                </c:pt>
                <c:pt idx="310">
                  <c:v>270.3203238980563</c:v>
                </c:pt>
                <c:pt idx="311">
                  <c:v>271.56031115179161</c:v>
                </c:pt>
                <c:pt idx="312">
                  <c:v>272.79893974070097</c:v>
                </c:pt>
                <c:pt idx="313">
                  <c:v>274.03616090862948</c:v>
                </c:pt>
                <c:pt idx="314">
                  <c:v>275.27192255203397</c:v>
                </c:pt>
                <c:pt idx="315">
                  <c:v>276.50616964053143</c:v>
                </c:pt>
                <c:pt idx="316">
                  <c:v>277.73884460094007</c:v>
                </c:pt>
                <c:pt idx="317">
                  <c:v>278.96988766454962</c:v>
                </c:pt>
                <c:pt idx="318">
                  <c:v>280.19923717899297</c:v>
                </c:pt>
                <c:pt idx="319">
                  <c:v>281.42682988707259</c:v>
                </c:pt>
                <c:pt idx="320">
                  <c:v>282.65260117539748</c:v>
                </c:pt>
                <c:pt idx="321">
                  <c:v>283.87648529585897</c:v>
                </c:pt>
                <c:pt idx="322">
                  <c:v>285.09841556293208</c:v>
                </c:pt>
                <c:pt idx="323">
                  <c:v>286.31832452962129</c:v>
                </c:pt>
                <c:pt idx="324">
                  <c:v>287.53614414463505</c:v>
                </c:pt>
                <c:pt idx="325">
                  <c:v>288.75180589311003</c:v>
                </c:pt>
                <c:pt idx="326">
                  <c:v>289.96524092294345</c:v>
                </c:pt>
                <c:pt idx="327">
                  <c:v>291.17638015853692</c:v>
                </c:pt>
                <c:pt idx="328">
                  <c:v>292.38515440352518</c:v>
                </c:pt>
                <c:pt idx="329">
                  <c:v>293.59149443385257</c:v>
                </c:pt>
                <c:pt idx="330">
                  <c:v>294.79533108237592</c:v>
                </c:pt>
                <c:pt idx="331">
                  <c:v>295.99659531601043</c:v>
                </c:pt>
                <c:pt idx="332">
                  <c:v>297.19521830629424</c:v>
                </c:pt>
                <c:pt idx="333">
                  <c:v>298.39113149412719</c:v>
                </c:pt>
                <c:pt idx="334">
                  <c:v>299.58426664933319</c:v>
                </c:pt>
                <c:pt idx="335">
                  <c:v>300.77455592560801</c:v>
                </c:pt>
                <c:pt idx="336">
                  <c:v>301.96193191133591</c:v>
                </c:pt>
                <c:pt idx="337">
                  <c:v>303.14632767669428</c:v>
                </c:pt>
                <c:pt idx="338">
                  <c:v>304.3276768174083</c:v>
                </c:pt>
                <c:pt idx="339">
                  <c:v>305.50591349547022</c:v>
                </c:pt>
                <c:pt idx="340">
                  <c:v>306.68097247709596</c:v>
                </c:pt>
                <c:pt idx="341">
                  <c:v>307.85278916815753</c:v>
                </c:pt>
                <c:pt idx="342">
                  <c:v>309.02129964729841</c:v>
                </c:pt>
                <c:pt idx="343">
                  <c:v>310.18644069691356</c:v>
                </c:pt>
                <c:pt idx="344">
                  <c:v>311.34814983215335</c:v>
                </c:pt>
                <c:pt idx="345">
                  <c:v>312.5063653280917</c:v>
                </c:pt>
                <c:pt idx="346">
                  <c:v>313.66102624518118</c:v>
                </c:pt>
                <c:pt idx="347">
                  <c:v>314.81207245310503</c:v>
                </c:pt>
                <c:pt idx="348">
                  <c:v>315.9594446531222</c:v>
                </c:pt>
                <c:pt idx="349">
                  <c:v>317.10308439899183</c:v>
                </c:pt>
                <c:pt idx="350">
                  <c:v>318.24293411655384</c:v>
                </c:pt>
                <c:pt idx="351">
                  <c:v>319.37893712203464</c:v>
                </c:pt>
                <c:pt idx="352">
                  <c:v>320.51103763913954</c:v>
                </c:pt>
                <c:pt idx="353">
                  <c:v>321.63918081498775</c:v>
                </c:pt>
                <c:pt idx="354">
                  <c:v>322.76331273494054</c:v>
                </c:pt>
                <c:pt idx="355">
                  <c:v>323.88338043636861</c:v>
                </c:pt>
                <c:pt idx="356">
                  <c:v>324.99933192140048</c:v>
                </c:pt>
                <c:pt idx="357">
                  <c:v>326.11111616869078</c:v>
                </c:pt>
                <c:pt idx="358">
                  <c:v>327.21868314424341</c:v>
                </c:pt>
                <c:pt idx="359">
                  <c:v>328.32198381132315</c:v>
                </c:pt>
                <c:pt idx="360">
                  <c:v>329.4209701394858</c:v>
                </c:pt>
                <c:pt idx="361">
                  <c:v>330.51559511275582</c:v>
                </c:pt>
                <c:pt idx="362">
                  <c:v>331.60581273697795</c:v>
                </c:pt>
                <c:pt idx="363">
                  <c:v>332.69157804636882</c:v>
                </c:pt>
                <c:pt idx="364">
                  <c:v>333.77284710929172</c:v>
                </c:pt>
                <c:pt idx="365">
                  <c:v>334.84957703327819</c:v>
                </c:pt>
                <c:pt idx="366">
                  <c:v>335.92172596931783</c:v>
                </c:pt>
                <c:pt idx="367">
                  <c:v>336.98925311543735</c:v>
                </c:pt>
                <c:pt idx="368">
                  <c:v>338.05211871958932</c:v>
                </c:pt>
                <c:pt idx="369">
                  <c:v>339.11028408186996</c:v>
                </c:pt>
                <c:pt idx="370">
                  <c:v>340.16371155608471</c:v>
                </c:pt>
                <c:pt idx="371">
                  <c:v>341.21236455068038</c:v>
                </c:pt>
                <c:pt idx="372">
                  <c:v>342.25620752906156</c:v>
                </c:pt>
                <c:pt idx="373">
                  <c:v>343.29520600930908</c:v>
                </c:pt>
                <c:pt idx="374">
                  <c:v>344.32932656331724</c:v>
                </c:pt>
                <c:pt idx="375">
                  <c:v>345.3585368153673</c:v>
                </c:pt>
                <c:pt idx="376">
                  <c:v>346.38280544015339</c:v>
                </c:pt>
                <c:pt idx="377">
                  <c:v>347.4021021602772</c:v>
                </c:pt>
                <c:pt idx="378">
                  <c:v>348.41639774322761</c:v>
                </c:pt>
                <c:pt idx="379">
                  <c:v>349.42566399786136</c:v>
                </c:pt>
                <c:pt idx="380">
                  <c:v>350.42987377039992</c:v>
                </c:pt>
                <c:pt idx="381">
                  <c:v>351.4290009399586</c:v>
                </c:pt>
                <c:pt idx="382">
                  <c:v>352.42302041362268</c:v>
                </c:pt>
                <c:pt idx="383">
                  <c:v>353.41190812108636</c:v>
                </c:pt>
                <c:pt idx="384">
                  <c:v>354.39564100886878</c:v>
                </c:pt>
                <c:pt idx="385">
                  <c:v>355.37419703412263</c:v>
                </c:pt>
                <c:pt idx="386">
                  <c:v>356.3475551580496</c:v>
                </c:pt>
                <c:pt idx="387">
                  <c:v>357.31569533893725</c:v>
                </c:pt>
                <c:pt idx="388">
                  <c:v>358.27859852483181</c:v>
                </c:pt>
                <c:pt idx="389">
                  <c:v>359.23624664586112</c:v>
                </c:pt>
                <c:pt idx="390">
                  <c:v>360.18862260622171</c:v>
                </c:pt>
                <c:pt idx="391">
                  <c:v>361.13571027584385</c:v>
                </c:pt>
                <c:pt idx="392">
                  <c:v>362.07749448174854</c:v>
                </c:pt>
                <c:pt idx="393">
                  <c:v>363.01396099911</c:v>
                </c:pt>
                <c:pt idx="394">
                  <c:v>363.94509654203654</c:v>
                </c:pt>
                <c:pt idx="395">
                  <c:v>364.87088875408415</c:v>
                </c:pt>
                <c:pt idx="396">
                  <c:v>365.79132619851487</c:v>
                </c:pt>
                <c:pt idx="397">
                  <c:v>366.70639834831314</c:v>
                </c:pt>
                <c:pt idx="398">
                  <c:v>367.61609557597319</c:v>
                </c:pt>
                <c:pt idx="399">
                  <c:v>368.52040914306963</c:v>
                </c:pt>
                <c:pt idx="400">
                  <c:v>369.41933118962345</c:v>
                </c:pt>
                <c:pt idx="401">
                  <c:v>370.31285472327613</c:v>
                </c:pt>
                <c:pt idx="402">
                  <c:v>371.20097360828316</c:v>
                </c:pt>
                <c:pt idx="403">
                  <c:v>372.08368255433896</c:v>
                </c:pt>
                <c:pt idx="404">
                  <c:v>372.96097710524498</c:v>
                </c:pt>
                <c:pt idx="405">
                  <c:v>373.83285362743175</c:v>
                </c:pt>
                <c:pt idx="406">
                  <c:v>374.69930929834646</c:v>
                </c:pt>
                <c:pt idx="407">
                  <c:v>375.56034209471653</c:v>
                </c:pt>
                <c:pt idx="408">
                  <c:v>376.4159507807002</c:v>
                </c:pt>
                <c:pt idx="409">
                  <c:v>377.2661348959341</c:v>
                </c:pt>
                <c:pt idx="410">
                  <c:v>378.11089474348853</c:v>
                </c:pt>
                <c:pt idx="411">
                  <c:v>378.9502313777399</c:v>
                </c:pt>
                <c:pt idx="412">
                  <c:v>379.78414659217037</c:v>
                </c:pt>
                <c:pt idx="413">
                  <c:v>380.6126429071042</c:v>
                </c:pt>
                <c:pt idx="414">
                  <c:v>381.43572355738957</c:v>
                </c:pt>
                <c:pt idx="415">
                  <c:v>382.25339248003576</c:v>
                </c:pt>
                <c:pt idx="416">
                  <c:v>383.06565430181359</c:v>
                </c:pt>
                <c:pt idx="417">
                  <c:v>383.8725143268282</c:v>
                </c:pt>
                <c:pt idx="418">
                  <c:v>384.67397852407214</c:v>
                </c:pt>
                <c:pt idx="419">
                  <c:v>385.47005351496739</c:v>
                </c:pt>
                <c:pt idx="420">
                  <c:v>386.26074656090327</c:v>
                </c:pt>
                <c:pt idx="421">
                  <c:v>387.04606555077851</c:v>
                </c:pt>
                <c:pt idx="422">
                  <c:v>387.82601898855461</c:v>
                </c:pt>
                <c:pt idx="423">
                  <c:v>388.60061598082757</c:v>
                </c:pt>
                <c:pt idx="424">
                  <c:v>389.36986622442475</c:v>
                </c:pt>
                <c:pt idx="425">
                  <c:v>390.13377999403383</c:v>
                </c:pt>
                <c:pt idx="426">
                  <c:v>390.89236812986996</c:v>
                </c:pt>
                <c:pt idx="427">
                  <c:v>391.64564202538736</c:v>
                </c:pt>
                <c:pt idx="428">
                  <c:v>392.39361361504132</c:v>
                </c:pt>
                <c:pt idx="429">
                  <c:v>393.13629536210647</c:v>
                </c:pt>
                <c:pt idx="430">
                  <c:v>393.87370024655638</c:v>
                </c:pt>
                <c:pt idx="431">
                  <c:v>394.60584175301045</c:v>
                </c:pt>
                <c:pt idx="432">
                  <c:v>395.33273385875236</c:v>
                </c:pt>
                <c:pt idx="433">
                  <c:v>396.05439102182555</c:v>
                </c:pt>
                <c:pt idx="434">
                  <c:v>396.77082816920989</c:v>
                </c:pt>
                <c:pt idx="435">
                  <c:v>397.48206068508432</c:v>
                </c:pt>
                <c:pt idx="436">
                  <c:v>398.18810439917951</c:v>
                </c:pt>
                <c:pt idx="437">
                  <c:v>398.88897557522438</c:v>
                </c:pt>
                <c:pt idx="438">
                  <c:v>399.58469089949057</c:v>
                </c:pt>
                <c:pt idx="439">
                  <c:v>400.27526746943829</c:v>
                </c:pt>
                <c:pt idx="440">
                  <c:v>400.96072278246686</c:v>
                </c:pt>
                <c:pt idx="441">
                  <c:v>401.64107472477355</c:v>
                </c:pt>
                <c:pt idx="442">
                  <c:v>402.31634156032339</c:v>
                </c:pt>
                <c:pt idx="443">
                  <c:v>402.9865419199329</c:v>
                </c:pt>
                <c:pt idx="444">
                  <c:v>403.65169479047046</c:v>
                </c:pt>
                <c:pt idx="445">
                  <c:v>404.31181950417584</c:v>
                </c:pt>
                <c:pt idx="446">
                  <c:v>404.96693572810119</c:v>
                </c:pt>
                <c:pt idx="447">
                  <c:v>405.61706345367571</c:v>
                </c:pt>
                <c:pt idx="448">
                  <c:v>406.2622229863959</c:v>
                </c:pt>
                <c:pt idx="449">
                  <c:v>406.90243493564344</c:v>
                </c:pt>
                <c:pt idx="450">
                  <c:v>407.53772020463219</c:v>
                </c:pt>
                <c:pt idx="451">
                  <c:v>408.16809998048592</c:v>
                </c:pt>
                <c:pt idx="452">
                  <c:v>408.79359572444849</c:v>
                </c:pt>
                <c:pt idx="453">
                  <c:v>409.41422916222712</c:v>
                </c:pt>
                <c:pt idx="454">
                  <c:v>410.03002227447041</c:v>
                </c:pt>
                <c:pt idx="455">
                  <c:v>410.64099728738211</c:v>
                </c:pt>
                <c:pt idx="456">
                  <c:v>411.24717666347101</c:v>
                </c:pt>
                <c:pt idx="457">
                  <c:v>411.84858309243833</c:v>
                </c:pt>
                <c:pt idx="458">
                  <c:v>412.44523948220285</c:v>
                </c:pt>
                <c:pt idx="459">
                  <c:v>413.03716895006437</c:v>
                </c:pt>
                <c:pt idx="460">
                  <c:v>413.624394814006</c:v>
                </c:pt>
                <c:pt idx="461">
                  <c:v>414.2069405841354</c:v>
                </c:pt>
                <c:pt idx="462">
                  <c:v>414.78482995426538</c:v>
                </c:pt>
                <c:pt idx="463">
                  <c:v>415.35808679363379</c:v>
                </c:pt>
                <c:pt idx="464">
                  <c:v>415.92673513876269</c:v>
                </c:pt>
                <c:pt idx="465">
                  <c:v>416.49079918545686</c:v>
                </c:pt>
                <c:pt idx="466">
                  <c:v>417.05030328094131</c:v>
                </c:pt>
                <c:pt idx="467">
                  <c:v>417.60527191613738</c:v>
                </c:pt>
                <c:pt idx="468">
                  <c:v>418.15572971807774</c:v>
                </c:pt>
                <c:pt idx="469">
                  <c:v>418.70170144245878</c:v>
                </c:pt>
                <c:pt idx="470">
                  <c:v>419.24321196633088</c:v>
                </c:pt>
                <c:pt idx="471">
                  <c:v>419.7802862809254</c:v>
                </c:pt>
                <c:pt idx="472">
                  <c:v>420.31294948461806</c:v>
                </c:pt>
                <c:pt idx="473">
                  <c:v>420.84122677602761</c:v>
                </c:pt>
                <c:pt idx="474">
                  <c:v>421.36514344724947</c:v>
                </c:pt>
                <c:pt idx="475">
                  <c:v>421.88472487722328</c:v>
                </c:pt>
                <c:pt idx="476">
                  <c:v>422.39999652523335</c:v>
                </c:pt>
                <c:pt idx="477">
                  <c:v>422.9109839245412</c:v>
                </c:pt>
                <c:pt idx="478">
                  <c:v>423.41771267614939</c:v>
                </c:pt>
                <c:pt idx="479">
                  <c:v>423.92020844269513</c:v>
                </c:pt>
                <c:pt idx="480">
                  <c:v>424.41849694247298</c:v>
                </c:pt>
                <c:pt idx="481">
                  <c:v>424.91260394358551</c:v>
                </c:pt>
                <c:pt idx="482">
                  <c:v>425.40255525822033</c:v>
                </c:pt>
                <c:pt idx="483">
                  <c:v>425.88837673705274</c:v>
                </c:pt>
                <c:pt idx="484">
                  <c:v>426.37009426377261</c:v>
                </c:pt>
                <c:pt idx="485">
                  <c:v>426.84773374973423</c:v>
                </c:pt>
                <c:pt idx="486">
                  <c:v>427.32132112872756</c:v>
                </c:pt>
                <c:pt idx="487">
                  <c:v>427.79088235187021</c:v>
                </c:pt>
                <c:pt idx="488">
                  <c:v>428.25644338261782</c:v>
                </c:pt>
                <c:pt idx="489">
                  <c:v>428.71803019189258</c:v>
                </c:pt>
                <c:pt idx="490">
                  <c:v>429.17566875332744</c:v>
                </c:pt>
                <c:pt idx="491">
                  <c:v>429.62938503862551</c:v>
                </c:pt>
                <c:pt idx="492">
                  <c:v>430.07920501303221</c:v>
                </c:pt>
                <c:pt idx="493">
                  <c:v>430.52515463091987</c:v>
                </c:pt>
                <c:pt idx="494">
                  <c:v>430.96725983148235</c:v>
                </c:pt>
                <c:pt idx="495">
                  <c:v>431.40554653453847</c:v>
                </c:pt>
                <c:pt idx="496">
                  <c:v>431.84004063644329</c:v>
                </c:pt>
                <c:pt idx="497">
                  <c:v>432.27076800610479</c:v>
                </c:pt>
                <c:pt idx="498">
                  <c:v>432.69775448110539</c:v>
                </c:pt>
                <c:pt idx="499">
                  <c:v>433.12102586392587</c:v>
                </c:pt>
                <c:pt idx="500">
                  <c:v>433.54060791827112</c:v>
                </c:pt>
                <c:pt idx="501">
                  <c:v>433.95652636549539</c:v>
                </c:pt>
                <c:pt idx="502">
                  <c:v>434.36880688112603</c:v>
                </c:pt>
                <c:pt idx="503">
                  <c:v>434.77747509148389</c:v>
                </c:pt>
                <c:pt idx="504">
                  <c:v>435.18255657039896</c:v>
                </c:pt>
                <c:pt idx="505">
                  <c:v>435.58407683601979</c:v>
                </c:pt>
                <c:pt idx="506">
                  <c:v>435.9820613477151</c:v>
                </c:pt>
                <c:pt idx="507">
                  <c:v>436.37653550306595</c:v>
                </c:pt>
                <c:pt idx="508">
                  <c:v>436.76752463494728</c:v>
                </c:pt>
                <c:pt idx="509">
                  <c:v>437.15505400869665</c:v>
                </c:pt>
                <c:pt idx="510">
                  <c:v>437.53914881936976</c:v>
                </c:pt>
                <c:pt idx="511">
                  <c:v>437.91983418907984</c:v>
                </c:pt>
                <c:pt idx="512">
                  <c:v>438.29713516442081</c:v>
                </c:pt>
                <c:pt idx="513">
                  <c:v>438.67107671397167</c:v>
                </c:pt>
                <c:pt idx="514">
                  <c:v>438.67107671397167</c:v>
                </c:pt>
                <c:pt idx="515">
                  <c:v>438.67107671397167</c:v>
                </c:pt>
                <c:pt idx="516">
                  <c:v>438.67107671397167</c:v>
                </c:pt>
                <c:pt idx="517">
                  <c:v>438.67107671397167</c:v>
                </c:pt>
                <c:pt idx="518">
                  <c:v>438.67107671397167</c:v>
                </c:pt>
                <c:pt idx="519">
                  <c:v>438.67107671397167</c:v>
                </c:pt>
                <c:pt idx="520">
                  <c:v>438.67107671397167</c:v>
                </c:pt>
                <c:pt idx="521">
                  <c:v>438.67107671397167</c:v>
                </c:pt>
                <c:pt idx="522">
                  <c:v>438.67107671397167</c:v>
                </c:pt>
                <c:pt idx="523">
                  <c:v>438.67107671397167</c:v>
                </c:pt>
                <c:pt idx="524">
                  <c:v>438.67107671397167</c:v>
                </c:pt>
                <c:pt idx="525">
                  <c:v>438.67107671397167</c:v>
                </c:pt>
                <c:pt idx="526">
                  <c:v>438.67107671397167</c:v>
                </c:pt>
                <c:pt idx="527">
                  <c:v>438.67107671397167</c:v>
                </c:pt>
                <c:pt idx="528">
                  <c:v>438.67107671397167</c:v>
                </c:pt>
                <c:pt idx="529">
                  <c:v>438.67107671397167</c:v>
                </c:pt>
                <c:pt idx="530">
                  <c:v>438.67107671397167</c:v>
                </c:pt>
                <c:pt idx="531">
                  <c:v>438.67107671397167</c:v>
                </c:pt>
                <c:pt idx="532">
                  <c:v>438.67107671397167</c:v>
                </c:pt>
                <c:pt idx="533">
                  <c:v>438.67107671397167</c:v>
                </c:pt>
                <c:pt idx="534">
                  <c:v>438.67107671397167</c:v>
                </c:pt>
                <c:pt idx="535">
                  <c:v>438.67107671397167</c:v>
                </c:pt>
                <c:pt idx="536">
                  <c:v>438.67107671397167</c:v>
                </c:pt>
                <c:pt idx="537">
                  <c:v>438.67107671397167</c:v>
                </c:pt>
                <c:pt idx="538">
                  <c:v>438.67107671397167</c:v>
                </c:pt>
                <c:pt idx="539">
                  <c:v>438.67107671397167</c:v>
                </c:pt>
                <c:pt idx="540">
                  <c:v>438.67107671397167</c:v>
                </c:pt>
                <c:pt idx="541">
                  <c:v>438.67107671397167</c:v>
                </c:pt>
                <c:pt idx="542">
                  <c:v>438.67107671397167</c:v>
                </c:pt>
                <c:pt idx="543">
                  <c:v>438.67107671397167</c:v>
                </c:pt>
                <c:pt idx="544">
                  <c:v>438.67107671397167</c:v>
                </c:pt>
                <c:pt idx="545">
                  <c:v>438.67107671397167</c:v>
                </c:pt>
                <c:pt idx="546">
                  <c:v>438.67107671397167</c:v>
                </c:pt>
                <c:pt idx="547">
                  <c:v>438.67107671397167</c:v>
                </c:pt>
                <c:pt idx="548">
                  <c:v>438.67107671397167</c:v>
                </c:pt>
                <c:pt idx="549">
                  <c:v>438.67107671397167</c:v>
                </c:pt>
                <c:pt idx="550">
                  <c:v>438.67107671397167</c:v>
                </c:pt>
                <c:pt idx="551">
                  <c:v>438.67107671397167</c:v>
                </c:pt>
                <c:pt idx="552">
                  <c:v>438.67107671397167</c:v>
                </c:pt>
                <c:pt idx="553">
                  <c:v>438.67107671397167</c:v>
                </c:pt>
                <c:pt idx="554">
                  <c:v>438.67107671397167</c:v>
                </c:pt>
                <c:pt idx="555">
                  <c:v>438.67107671397167</c:v>
                </c:pt>
                <c:pt idx="556">
                  <c:v>438.67107671397167</c:v>
                </c:pt>
                <c:pt idx="557">
                  <c:v>438.67107671397167</c:v>
                </c:pt>
                <c:pt idx="558">
                  <c:v>438.67107671397167</c:v>
                </c:pt>
                <c:pt idx="559">
                  <c:v>438.67107671397167</c:v>
                </c:pt>
                <c:pt idx="560">
                  <c:v>438.67107671397167</c:v>
                </c:pt>
                <c:pt idx="561">
                  <c:v>438.67107671397167</c:v>
                </c:pt>
                <c:pt idx="562">
                  <c:v>438.67107671397167</c:v>
                </c:pt>
                <c:pt idx="563">
                  <c:v>438.67107671397167</c:v>
                </c:pt>
                <c:pt idx="564">
                  <c:v>438.67107671397167</c:v>
                </c:pt>
                <c:pt idx="565">
                  <c:v>438.67107671397167</c:v>
                </c:pt>
                <c:pt idx="566">
                  <c:v>438.67107671397167</c:v>
                </c:pt>
                <c:pt idx="567">
                  <c:v>438.67107671397167</c:v>
                </c:pt>
                <c:pt idx="568">
                  <c:v>438.67107671397167</c:v>
                </c:pt>
                <c:pt idx="569">
                  <c:v>438.67107671397167</c:v>
                </c:pt>
                <c:pt idx="570">
                  <c:v>438.67107671397167</c:v>
                </c:pt>
                <c:pt idx="571">
                  <c:v>438.67107671397167</c:v>
                </c:pt>
                <c:pt idx="572">
                  <c:v>438.67107671397167</c:v>
                </c:pt>
                <c:pt idx="573">
                  <c:v>438.67107671397167</c:v>
                </c:pt>
                <c:pt idx="574">
                  <c:v>438.67107671397167</c:v>
                </c:pt>
                <c:pt idx="575">
                  <c:v>438.67107671397167</c:v>
                </c:pt>
                <c:pt idx="576">
                  <c:v>438.67107671397167</c:v>
                </c:pt>
                <c:pt idx="577">
                  <c:v>438.67107671397167</c:v>
                </c:pt>
                <c:pt idx="578">
                  <c:v>438.67107671397167</c:v>
                </c:pt>
                <c:pt idx="579">
                  <c:v>438.67107671397167</c:v>
                </c:pt>
                <c:pt idx="580">
                  <c:v>438.67107671397167</c:v>
                </c:pt>
                <c:pt idx="581">
                  <c:v>438.67107671397167</c:v>
                </c:pt>
                <c:pt idx="582">
                  <c:v>438.67107671397167</c:v>
                </c:pt>
                <c:pt idx="583">
                  <c:v>438.67107671397167</c:v>
                </c:pt>
                <c:pt idx="584">
                  <c:v>438.67107671397167</c:v>
                </c:pt>
                <c:pt idx="585">
                  <c:v>438.67107671397167</c:v>
                </c:pt>
                <c:pt idx="586">
                  <c:v>438.67107671397167</c:v>
                </c:pt>
                <c:pt idx="587">
                  <c:v>438.67107671397167</c:v>
                </c:pt>
                <c:pt idx="588">
                  <c:v>438.67107671397167</c:v>
                </c:pt>
                <c:pt idx="589">
                  <c:v>438.67107671397167</c:v>
                </c:pt>
                <c:pt idx="590">
                  <c:v>438.67107671397167</c:v>
                </c:pt>
                <c:pt idx="591">
                  <c:v>438.67107671397167</c:v>
                </c:pt>
                <c:pt idx="592">
                  <c:v>438.67107671397167</c:v>
                </c:pt>
                <c:pt idx="593">
                  <c:v>438.67107671397167</c:v>
                </c:pt>
                <c:pt idx="594">
                  <c:v>438.67107671397167</c:v>
                </c:pt>
                <c:pt idx="595">
                  <c:v>438.67107671397167</c:v>
                </c:pt>
                <c:pt idx="596">
                  <c:v>438.67107671397167</c:v>
                </c:pt>
                <c:pt idx="597">
                  <c:v>438.67107671397167</c:v>
                </c:pt>
                <c:pt idx="598">
                  <c:v>438.67107671397167</c:v>
                </c:pt>
                <c:pt idx="599">
                  <c:v>438.67107671397167</c:v>
                </c:pt>
                <c:pt idx="600">
                  <c:v>438.67107671397167</c:v>
                </c:pt>
                <c:pt idx="601">
                  <c:v>438.67107671397167</c:v>
                </c:pt>
                <c:pt idx="602">
                  <c:v>438.67107671397167</c:v>
                </c:pt>
                <c:pt idx="603">
                  <c:v>438.67107671397167</c:v>
                </c:pt>
                <c:pt idx="604">
                  <c:v>438.67107671397167</c:v>
                </c:pt>
                <c:pt idx="605">
                  <c:v>438.67107671397167</c:v>
                </c:pt>
                <c:pt idx="606">
                  <c:v>438.67107671397167</c:v>
                </c:pt>
                <c:pt idx="607">
                  <c:v>438.67107671397167</c:v>
                </c:pt>
                <c:pt idx="608">
                  <c:v>438.67107671397167</c:v>
                </c:pt>
                <c:pt idx="609">
                  <c:v>438.67107671397167</c:v>
                </c:pt>
                <c:pt idx="610">
                  <c:v>438.67107671397167</c:v>
                </c:pt>
                <c:pt idx="611">
                  <c:v>438.67107671397167</c:v>
                </c:pt>
                <c:pt idx="612">
                  <c:v>438.67107671397167</c:v>
                </c:pt>
                <c:pt idx="613">
                  <c:v>438.67107671397167</c:v>
                </c:pt>
                <c:pt idx="614">
                  <c:v>438.67107671397167</c:v>
                </c:pt>
                <c:pt idx="615">
                  <c:v>438.67107671397167</c:v>
                </c:pt>
                <c:pt idx="616">
                  <c:v>438.67107671397167</c:v>
                </c:pt>
                <c:pt idx="617">
                  <c:v>438.67107671397167</c:v>
                </c:pt>
                <c:pt idx="618">
                  <c:v>438.67107671397167</c:v>
                </c:pt>
                <c:pt idx="619">
                  <c:v>438.67107671397167</c:v>
                </c:pt>
                <c:pt idx="620">
                  <c:v>438.67107671397167</c:v>
                </c:pt>
                <c:pt idx="621">
                  <c:v>438.67107671397167</c:v>
                </c:pt>
                <c:pt idx="622">
                  <c:v>438.67107671397167</c:v>
                </c:pt>
                <c:pt idx="623">
                  <c:v>438.67107671397167</c:v>
                </c:pt>
                <c:pt idx="624">
                  <c:v>438.67107671397167</c:v>
                </c:pt>
                <c:pt idx="625">
                  <c:v>438.67107671397167</c:v>
                </c:pt>
                <c:pt idx="626">
                  <c:v>438.67107671397167</c:v>
                </c:pt>
                <c:pt idx="627">
                  <c:v>438.67107671397167</c:v>
                </c:pt>
                <c:pt idx="628">
                  <c:v>438.67107671397167</c:v>
                </c:pt>
                <c:pt idx="629">
                  <c:v>438.67107671397167</c:v>
                </c:pt>
                <c:pt idx="630">
                  <c:v>438.67107671397167</c:v>
                </c:pt>
                <c:pt idx="631">
                  <c:v>438.67107671397167</c:v>
                </c:pt>
                <c:pt idx="632">
                  <c:v>438.67107671397167</c:v>
                </c:pt>
                <c:pt idx="633">
                  <c:v>438.67107671397167</c:v>
                </c:pt>
                <c:pt idx="634">
                  <c:v>438.67107671397167</c:v>
                </c:pt>
                <c:pt idx="635">
                  <c:v>438.67107671397167</c:v>
                </c:pt>
                <c:pt idx="636">
                  <c:v>438.67107671397167</c:v>
                </c:pt>
                <c:pt idx="637">
                  <c:v>438.67107671397167</c:v>
                </c:pt>
                <c:pt idx="638">
                  <c:v>438.67107671397167</c:v>
                </c:pt>
                <c:pt idx="639">
                  <c:v>438.67107671397167</c:v>
                </c:pt>
                <c:pt idx="640">
                  <c:v>438.67107671397167</c:v>
                </c:pt>
                <c:pt idx="641">
                  <c:v>438.67107671397167</c:v>
                </c:pt>
                <c:pt idx="642">
                  <c:v>438.67107671397167</c:v>
                </c:pt>
                <c:pt idx="643">
                  <c:v>438.67107671397167</c:v>
                </c:pt>
                <c:pt idx="644">
                  <c:v>438.67107671397167</c:v>
                </c:pt>
                <c:pt idx="645">
                  <c:v>438.67107671397167</c:v>
                </c:pt>
                <c:pt idx="646">
                  <c:v>438.67107671397167</c:v>
                </c:pt>
                <c:pt idx="647">
                  <c:v>438.67107671397167</c:v>
                </c:pt>
                <c:pt idx="648">
                  <c:v>438.67107671397167</c:v>
                </c:pt>
                <c:pt idx="649">
                  <c:v>438.67107671397167</c:v>
                </c:pt>
                <c:pt idx="650">
                  <c:v>438.67107671397167</c:v>
                </c:pt>
                <c:pt idx="651">
                  <c:v>438.67107671397167</c:v>
                </c:pt>
                <c:pt idx="652">
                  <c:v>438.67107671397167</c:v>
                </c:pt>
                <c:pt idx="653">
                  <c:v>438.67107671397167</c:v>
                </c:pt>
                <c:pt idx="654">
                  <c:v>438.67107671397167</c:v>
                </c:pt>
                <c:pt idx="655">
                  <c:v>438.67107671397167</c:v>
                </c:pt>
                <c:pt idx="656">
                  <c:v>438.67107671397167</c:v>
                </c:pt>
                <c:pt idx="657">
                  <c:v>438.67107671397167</c:v>
                </c:pt>
                <c:pt idx="658">
                  <c:v>438.67107671397167</c:v>
                </c:pt>
                <c:pt idx="659">
                  <c:v>438.67107671397167</c:v>
                </c:pt>
                <c:pt idx="660">
                  <c:v>438.67107671397167</c:v>
                </c:pt>
                <c:pt idx="661">
                  <c:v>438.67107671397167</c:v>
                </c:pt>
                <c:pt idx="662">
                  <c:v>438.67107671397167</c:v>
                </c:pt>
                <c:pt idx="663">
                  <c:v>438.67107671397167</c:v>
                </c:pt>
                <c:pt idx="664">
                  <c:v>438.67107671397167</c:v>
                </c:pt>
                <c:pt idx="665">
                  <c:v>438.67107671397167</c:v>
                </c:pt>
                <c:pt idx="666">
                  <c:v>438.67107671397167</c:v>
                </c:pt>
                <c:pt idx="667">
                  <c:v>438.67107671397167</c:v>
                </c:pt>
                <c:pt idx="668">
                  <c:v>438.67107671397167</c:v>
                </c:pt>
                <c:pt idx="669">
                  <c:v>438.67107671397167</c:v>
                </c:pt>
                <c:pt idx="670">
                  <c:v>438.67107671397167</c:v>
                </c:pt>
                <c:pt idx="671">
                  <c:v>438.67107671397167</c:v>
                </c:pt>
                <c:pt idx="672">
                  <c:v>438.67107671397167</c:v>
                </c:pt>
                <c:pt idx="673">
                  <c:v>438.67107671397167</c:v>
                </c:pt>
                <c:pt idx="674">
                  <c:v>438.67107671397167</c:v>
                </c:pt>
                <c:pt idx="675">
                  <c:v>438.67107671397167</c:v>
                </c:pt>
                <c:pt idx="676">
                  <c:v>438.67107671397167</c:v>
                </c:pt>
                <c:pt idx="677">
                  <c:v>438.67107671397167</c:v>
                </c:pt>
                <c:pt idx="678">
                  <c:v>438.67107671397167</c:v>
                </c:pt>
                <c:pt idx="679">
                  <c:v>438.67107671397167</c:v>
                </c:pt>
                <c:pt idx="680">
                  <c:v>438.67107671397167</c:v>
                </c:pt>
                <c:pt idx="681">
                  <c:v>438.67107671397167</c:v>
                </c:pt>
                <c:pt idx="682">
                  <c:v>438.67107671397167</c:v>
                </c:pt>
                <c:pt idx="683">
                  <c:v>438.67107671397167</c:v>
                </c:pt>
                <c:pt idx="684">
                  <c:v>438.67107671397167</c:v>
                </c:pt>
                <c:pt idx="685">
                  <c:v>438.67107671397167</c:v>
                </c:pt>
                <c:pt idx="686">
                  <c:v>438.67107671397167</c:v>
                </c:pt>
                <c:pt idx="687">
                  <c:v>438.67107671397167</c:v>
                </c:pt>
                <c:pt idx="688">
                  <c:v>438.67107671397167</c:v>
                </c:pt>
                <c:pt idx="689">
                  <c:v>438.67107671397167</c:v>
                </c:pt>
                <c:pt idx="690">
                  <c:v>438.67107671397167</c:v>
                </c:pt>
                <c:pt idx="691">
                  <c:v>438.67107671397167</c:v>
                </c:pt>
                <c:pt idx="692">
                  <c:v>438.67107671397167</c:v>
                </c:pt>
                <c:pt idx="693">
                  <c:v>438.67107671397167</c:v>
                </c:pt>
                <c:pt idx="694">
                  <c:v>438.67107671397167</c:v>
                </c:pt>
                <c:pt idx="695">
                  <c:v>438.67107671397167</c:v>
                </c:pt>
                <c:pt idx="696">
                  <c:v>438.67107671397167</c:v>
                </c:pt>
                <c:pt idx="697">
                  <c:v>438.67107671397167</c:v>
                </c:pt>
                <c:pt idx="698">
                  <c:v>438.67107671397167</c:v>
                </c:pt>
                <c:pt idx="699">
                  <c:v>438.67107671397167</c:v>
                </c:pt>
                <c:pt idx="700">
                  <c:v>438.67107671397167</c:v>
                </c:pt>
                <c:pt idx="701">
                  <c:v>438.67107671397167</c:v>
                </c:pt>
                <c:pt idx="702">
                  <c:v>438.67107671397167</c:v>
                </c:pt>
                <c:pt idx="703">
                  <c:v>438.67107671397167</c:v>
                </c:pt>
                <c:pt idx="704">
                  <c:v>438.67107671397167</c:v>
                </c:pt>
                <c:pt idx="705">
                  <c:v>438.67107671397167</c:v>
                </c:pt>
                <c:pt idx="706">
                  <c:v>438.67107671397167</c:v>
                </c:pt>
                <c:pt idx="707">
                  <c:v>438.67107671397167</c:v>
                </c:pt>
                <c:pt idx="708">
                  <c:v>438.67107671397167</c:v>
                </c:pt>
                <c:pt idx="709">
                  <c:v>438.67107671397167</c:v>
                </c:pt>
                <c:pt idx="710">
                  <c:v>438.67107671397167</c:v>
                </c:pt>
                <c:pt idx="711">
                  <c:v>438.67107671397167</c:v>
                </c:pt>
                <c:pt idx="712">
                  <c:v>438.67107671397167</c:v>
                </c:pt>
                <c:pt idx="713">
                  <c:v>438.67107671397167</c:v>
                </c:pt>
                <c:pt idx="714">
                  <c:v>438.67107671397167</c:v>
                </c:pt>
                <c:pt idx="715">
                  <c:v>438.67107671397167</c:v>
                </c:pt>
                <c:pt idx="716">
                  <c:v>438.67107671397167</c:v>
                </c:pt>
                <c:pt idx="717">
                  <c:v>438.67107671397167</c:v>
                </c:pt>
                <c:pt idx="718">
                  <c:v>438.67107671397167</c:v>
                </c:pt>
                <c:pt idx="719">
                  <c:v>438.67107671397167</c:v>
                </c:pt>
                <c:pt idx="720">
                  <c:v>438.67107671397167</c:v>
                </c:pt>
                <c:pt idx="721">
                  <c:v>438.67107671397167</c:v>
                </c:pt>
                <c:pt idx="722">
                  <c:v>438.67107671397167</c:v>
                </c:pt>
                <c:pt idx="723">
                  <c:v>438.67107671397167</c:v>
                </c:pt>
                <c:pt idx="724">
                  <c:v>438.67107671397167</c:v>
                </c:pt>
                <c:pt idx="725">
                  <c:v>438.67107671397167</c:v>
                </c:pt>
                <c:pt idx="726">
                  <c:v>438.67107671397167</c:v>
                </c:pt>
                <c:pt idx="727">
                  <c:v>438.67107671397167</c:v>
                </c:pt>
                <c:pt idx="728">
                  <c:v>438.67107671397167</c:v>
                </c:pt>
                <c:pt idx="729">
                  <c:v>438.67107671397167</c:v>
                </c:pt>
                <c:pt idx="730">
                  <c:v>438.67107671397167</c:v>
                </c:pt>
                <c:pt idx="731">
                  <c:v>438.67107671397167</c:v>
                </c:pt>
                <c:pt idx="732">
                  <c:v>438.67107671397167</c:v>
                </c:pt>
                <c:pt idx="733">
                  <c:v>438.67107671397167</c:v>
                </c:pt>
                <c:pt idx="734">
                  <c:v>438.67107671397167</c:v>
                </c:pt>
                <c:pt idx="735">
                  <c:v>438.67107671397167</c:v>
                </c:pt>
                <c:pt idx="736">
                  <c:v>438.67107671397167</c:v>
                </c:pt>
                <c:pt idx="737">
                  <c:v>438.67107671397167</c:v>
                </c:pt>
                <c:pt idx="738">
                  <c:v>438.67107671397167</c:v>
                </c:pt>
                <c:pt idx="739">
                  <c:v>438.67107671397167</c:v>
                </c:pt>
                <c:pt idx="740">
                  <c:v>438.67107671397167</c:v>
                </c:pt>
                <c:pt idx="741">
                  <c:v>438.67107671397167</c:v>
                </c:pt>
                <c:pt idx="742">
                  <c:v>438.67107671397167</c:v>
                </c:pt>
                <c:pt idx="743">
                  <c:v>438.67107671397167</c:v>
                </c:pt>
                <c:pt idx="744">
                  <c:v>438.67107671397167</c:v>
                </c:pt>
                <c:pt idx="745">
                  <c:v>438.67107671397167</c:v>
                </c:pt>
                <c:pt idx="746">
                  <c:v>438.67107671397167</c:v>
                </c:pt>
                <c:pt idx="747">
                  <c:v>438.67107671397167</c:v>
                </c:pt>
                <c:pt idx="748">
                  <c:v>438.67107671397167</c:v>
                </c:pt>
                <c:pt idx="749">
                  <c:v>438.67107671397167</c:v>
                </c:pt>
                <c:pt idx="750">
                  <c:v>438.67107671397167</c:v>
                </c:pt>
                <c:pt idx="751">
                  <c:v>438.67107671397167</c:v>
                </c:pt>
                <c:pt idx="752">
                  <c:v>438.67107671397167</c:v>
                </c:pt>
                <c:pt idx="753">
                  <c:v>438.67107671397167</c:v>
                </c:pt>
                <c:pt idx="754">
                  <c:v>438.67107671397167</c:v>
                </c:pt>
                <c:pt idx="755">
                  <c:v>438.67107671397167</c:v>
                </c:pt>
                <c:pt idx="756">
                  <c:v>438.67107671397167</c:v>
                </c:pt>
                <c:pt idx="757">
                  <c:v>438.67107671397167</c:v>
                </c:pt>
                <c:pt idx="758">
                  <c:v>438.67107671397167</c:v>
                </c:pt>
                <c:pt idx="759">
                  <c:v>438.67107671397167</c:v>
                </c:pt>
                <c:pt idx="760">
                  <c:v>438.67107671397167</c:v>
                </c:pt>
                <c:pt idx="761">
                  <c:v>438.67107671397167</c:v>
                </c:pt>
                <c:pt idx="762">
                  <c:v>438.67107671397167</c:v>
                </c:pt>
                <c:pt idx="763">
                  <c:v>438.67107671397167</c:v>
                </c:pt>
                <c:pt idx="764">
                  <c:v>438.67107671397167</c:v>
                </c:pt>
                <c:pt idx="765">
                  <c:v>438.67107671397167</c:v>
                </c:pt>
                <c:pt idx="766">
                  <c:v>438.67107671397167</c:v>
                </c:pt>
                <c:pt idx="767">
                  <c:v>438.67107671397167</c:v>
                </c:pt>
                <c:pt idx="768">
                  <c:v>438.67107671397167</c:v>
                </c:pt>
                <c:pt idx="769">
                  <c:v>438.67107671397167</c:v>
                </c:pt>
                <c:pt idx="770">
                  <c:v>438.67107671397167</c:v>
                </c:pt>
                <c:pt idx="771">
                  <c:v>438.67107671397167</c:v>
                </c:pt>
                <c:pt idx="772">
                  <c:v>438.67107671397167</c:v>
                </c:pt>
                <c:pt idx="773">
                  <c:v>438.67107671397167</c:v>
                </c:pt>
                <c:pt idx="774">
                  <c:v>438.67107671397167</c:v>
                </c:pt>
                <c:pt idx="775">
                  <c:v>438.67107671397167</c:v>
                </c:pt>
                <c:pt idx="776">
                  <c:v>438.67107671397167</c:v>
                </c:pt>
                <c:pt idx="777">
                  <c:v>438.67107671397167</c:v>
                </c:pt>
                <c:pt idx="778">
                  <c:v>438.67107671397167</c:v>
                </c:pt>
                <c:pt idx="779">
                  <c:v>438.67107671397167</c:v>
                </c:pt>
                <c:pt idx="780">
                  <c:v>438.67107671397167</c:v>
                </c:pt>
                <c:pt idx="781">
                  <c:v>438.67107671397167</c:v>
                </c:pt>
                <c:pt idx="782">
                  <c:v>438.67107671397167</c:v>
                </c:pt>
                <c:pt idx="783">
                  <c:v>438.67107671397167</c:v>
                </c:pt>
                <c:pt idx="784">
                  <c:v>438.67107671397167</c:v>
                </c:pt>
                <c:pt idx="785">
                  <c:v>438.67107671397167</c:v>
                </c:pt>
                <c:pt idx="786">
                  <c:v>438.67107671397167</c:v>
                </c:pt>
                <c:pt idx="787">
                  <c:v>438.67107671397167</c:v>
                </c:pt>
                <c:pt idx="788">
                  <c:v>438.67107671397167</c:v>
                </c:pt>
                <c:pt idx="789">
                  <c:v>438.67107671397167</c:v>
                </c:pt>
                <c:pt idx="790">
                  <c:v>438.67107671397167</c:v>
                </c:pt>
                <c:pt idx="791">
                  <c:v>438.67107671397167</c:v>
                </c:pt>
                <c:pt idx="792">
                  <c:v>438.67107671397167</c:v>
                </c:pt>
                <c:pt idx="793">
                  <c:v>438.67107671397167</c:v>
                </c:pt>
                <c:pt idx="794">
                  <c:v>438.67107671397167</c:v>
                </c:pt>
                <c:pt idx="795">
                  <c:v>438.67107671397167</c:v>
                </c:pt>
                <c:pt idx="796">
                  <c:v>438.67107671397167</c:v>
                </c:pt>
                <c:pt idx="797">
                  <c:v>438.67107671397167</c:v>
                </c:pt>
                <c:pt idx="798">
                  <c:v>438.67107671397167</c:v>
                </c:pt>
                <c:pt idx="799">
                  <c:v>438.67107671397167</c:v>
                </c:pt>
                <c:pt idx="800">
                  <c:v>438.67107671397167</c:v>
                </c:pt>
                <c:pt idx="801">
                  <c:v>438.67107671397167</c:v>
                </c:pt>
                <c:pt idx="802">
                  <c:v>438.67107671397167</c:v>
                </c:pt>
                <c:pt idx="803">
                  <c:v>438.67107671397167</c:v>
                </c:pt>
                <c:pt idx="804">
                  <c:v>438.67107671397167</c:v>
                </c:pt>
                <c:pt idx="805">
                  <c:v>438.67107671397167</c:v>
                </c:pt>
                <c:pt idx="806">
                  <c:v>438.67107671397167</c:v>
                </c:pt>
                <c:pt idx="807">
                  <c:v>438.67107671397167</c:v>
                </c:pt>
                <c:pt idx="808">
                  <c:v>438.67107671397167</c:v>
                </c:pt>
                <c:pt idx="809">
                  <c:v>438.67107671397167</c:v>
                </c:pt>
                <c:pt idx="810">
                  <c:v>438.67107671397167</c:v>
                </c:pt>
                <c:pt idx="811">
                  <c:v>438.67107671397167</c:v>
                </c:pt>
                <c:pt idx="812">
                  <c:v>438.67107671397167</c:v>
                </c:pt>
                <c:pt idx="813">
                  <c:v>438.67107671397167</c:v>
                </c:pt>
                <c:pt idx="814">
                  <c:v>438.67107671397167</c:v>
                </c:pt>
                <c:pt idx="815">
                  <c:v>438.67107671397167</c:v>
                </c:pt>
                <c:pt idx="816">
                  <c:v>438.67107671397167</c:v>
                </c:pt>
                <c:pt idx="817">
                  <c:v>438.67107671397167</c:v>
                </c:pt>
                <c:pt idx="818">
                  <c:v>438.67107671397167</c:v>
                </c:pt>
                <c:pt idx="819">
                  <c:v>438.67107671397167</c:v>
                </c:pt>
                <c:pt idx="820">
                  <c:v>438.67107671397167</c:v>
                </c:pt>
                <c:pt idx="821">
                  <c:v>438.67107671397167</c:v>
                </c:pt>
                <c:pt idx="822">
                  <c:v>438.67107671397167</c:v>
                </c:pt>
                <c:pt idx="823">
                  <c:v>438.67107671397167</c:v>
                </c:pt>
                <c:pt idx="824">
                  <c:v>438.67107671397167</c:v>
                </c:pt>
                <c:pt idx="825">
                  <c:v>438.67107671397167</c:v>
                </c:pt>
                <c:pt idx="826">
                  <c:v>438.67107671397167</c:v>
                </c:pt>
                <c:pt idx="827">
                  <c:v>438.67107671397167</c:v>
                </c:pt>
                <c:pt idx="828">
                  <c:v>438.67107671397167</c:v>
                </c:pt>
                <c:pt idx="829">
                  <c:v>438.67107671397167</c:v>
                </c:pt>
                <c:pt idx="830">
                  <c:v>438.67107671397167</c:v>
                </c:pt>
                <c:pt idx="831">
                  <c:v>438.67107671397167</c:v>
                </c:pt>
                <c:pt idx="832">
                  <c:v>438.67107671397167</c:v>
                </c:pt>
                <c:pt idx="833">
                  <c:v>438.67107671397167</c:v>
                </c:pt>
                <c:pt idx="834">
                  <c:v>438.67107671397167</c:v>
                </c:pt>
                <c:pt idx="835">
                  <c:v>438.67107671397167</c:v>
                </c:pt>
                <c:pt idx="836">
                  <c:v>438.67107671397167</c:v>
                </c:pt>
                <c:pt idx="837">
                  <c:v>438.67107671397167</c:v>
                </c:pt>
                <c:pt idx="838">
                  <c:v>438.67107671397167</c:v>
                </c:pt>
                <c:pt idx="839">
                  <c:v>438.67107671397167</c:v>
                </c:pt>
                <c:pt idx="840">
                  <c:v>438.67107671397167</c:v>
                </c:pt>
                <c:pt idx="841">
                  <c:v>438.67107671397167</c:v>
                </c:pt>
                <c:pt idx="842">
                  <c:v>438.67107671397167</c:v>
                </c:pt>
                <c:pt idx="843">
                  <c:v>438.67107671397167</c:v>
                </c:pt>
                <c:pt idx="844">
                  <c:v>438.67107671397167</c:v>
                </c:pt>
                <c:pt idx="845">
                  <c:v>438.67107671397167</c:v>
                </c:pt>
                <c:pt idx="846">
                  <c:v>438.67107671397167</c:v>
                </c:pt>
                <c:pt idx="847">
                  <c:v>438.67107671397167</c:v>
                </c:pt>
                <c:pt idx="848">
                  <c:v>438.67107671397167</c:v>
                </c:pt>
                <c:pt idx="849">
                  <c:v>438.67107671397167</c:v>
                </c:pt>
                <c:pt idx="850">
                  <c:v>438.67107671397167</c:v>
                </c:pt>
                <c:pt idx="851">
                  <c:v>438.67107671397167</c:v>
                </c:pt>
                <c:pt idx="852">
                  <c:v>438.67107671397167</c:v>
                </c:pt>
                <c:pt idx="853">
                  <c:v>438.67107671397167</c:v>
                </c:pt>
                <c:pt idx="854">
                  <c:v>438.67107671397167</c:v>
                </c:pt>
                <c:pt idx="855">
                  <c:v>438.67107671397167</c:v>
                </c:pt>
                <c:pt idx="856">
                  <c:v>438.67107671397167</c:v>
                </c:pt>
                <c:pt idx="857">
                  <c:v>438.67107671397167</c:v>
                </c:pt>
                <c:pt idx="858">
                  <c:v>438.67107671397167</c:v>
                </c:pt>
                <c:pt idx="859">
                  <c:v>438.67107671397167</c:v>
                </c:pt>
                <c:pt idx="860">
                  <c:v>438.67107671397167</c:v>
                </c:pt>
                <c:pt idx="861">
                  <c:v>438.67107671397167</c:v>
                </c:pt>
                <c:pt idx="862">
                  <c:v>438.67107671397167</c:v>
                </c:pt>
                <c:pt idx="863">
                  <c:v>438.67107671397167</c:v>
                </c:pt>
                <c:pt idx="864">
                  <c:v>438.67107671397167</c:v>
                </c:pt>
                <c:pt idx="865">
                  <c:v>438.67107671397167</c:v>
                </c:pt>
                <c:pt idx="866">
                  <c:v>438.67107671397167</c:v>
                </c:pt>
                <c:pt idx="867">
                  <c:v>438.67107671397167</c:v>
                </c:pt>
                <c:pt idx="868">
                  <c:v>438.67107671397167</c:v>
                </c:pt>
                <c:pt idx="869">
                  <c:v>438.67107671397167</c:v>
                </c:pt>
                <c:pt idx="870">
                  <c:v>438.67107671397167</c:v>
                </c:pt>
                <c:pt idx="871">
                  <c:v>438.67107671397167</c:v>
                </c:pt>
                <c:pt idx="872">
                  <c:v>438.67107671397167</c:v>
                </c:pt>
                <c:pt idx="873">
                  <c:v>438.67107671397167</c:v>
                </c:pt>
                <c:pt idx="874">
                  <c:v>438.67107671397167</c:v>
                </c:pt>
                <c:pt idx="875">
                  <c:v>438.67107671397167</c:v>
                </c:pt>
                <c:pt idx="876">
                  <c:v>438.67107671397167</c:v>
                </c:pt>
                <c:pt idx="877">
                  <c:v>438.67107671397167</c:v>
                </c:pt>
                <c:pt idx="878">
                  <c:v>438.67107671397167</c:v>
                </c:pt>
                <c:pt idx="879">
                  <c:v>438.67107671397167</c:v>
                </c:pt>
                <c:pt idx="880">
                  <c:v>438.67107671397167</c:v>
                </c:pt>
                <c:pt idx="881">
                  <c:v>438.67107671397167</c:v>
                </c:pt>
                <c:pt idx="882">
                  <c:v>438.67107671397167</c:v>
                </c:pt>
                <c:pt idx="883">
                  <c:v>438.67107671397167</c:v>
                </c:pt>
                <c:pt idx="884">
                  <c:v>438.67107671397167</c:v>
                </c:pt>
                <c:pt idx="885">
                  <c:v>438.67107671397167</c:v>
                </c:pt>
                <c:pt idx="886">
                  <c:v>438.67107671397167</c:v>
                </c:pt>
                <c:pt idx="887">
                  <c:v>438.67107671397167</c:v>
                </c:pt>
                <c:pt idx="888">
                  <c:v>438.67107671397167</c:v>
                </c:pt>
                <c:pt idx="889">
                  <c:v>438.67107671397167</c:v>
                </c:pt>
                <c:pt idx="890">
                  <c:v>438.67107671397167</c:v>
                </c:pt>
                <c:pt idx="891">
                  <c:v>438.67107671397167</c:v>
                </c:pt>
                <c:pt idx="892">
                  <c:v>438.67107671397167</c:v>
                </c:pt>
                <c:pt idx="893">
                  <c:v>438.67107671397167</c:v>
                </c:pt>
                <c:pt idx="894">
                  <c:v>438.67107671397167</c:v>
                </c:pt>
                <c:pt idx="895">
                  <c:v>438.67107671397167</c:v>
                </c:pt>
                <c:pt idx="896">
                  <c:v>438.67107671397167</c:v>
                </c:pt>
                <c:pt idx="897">
                  <c:v>438.67107671397167</c:v>
                </c:pt>
                <c:pt idx="898">
                  <c:v>438.67107671397167</c:v>
                </c:pt>
                <c:pt idx="899">
                  <c:v>438.67107671397167</c:v>
                </c:pt>
                <c:pt idx="900">
                  <c:v>438.67107671397167</c:v>
                </c:pt>
                <c:pt idx="901">
                  <c:v>438.67107671397167</c:v>
                </c:pt>
                <c:pt idx="902">
                  <c:v>438.67107671397167</c:v>
                </c:pt>
                <c:pt idx="903">
                  <c:v>438.67107671397167</c:v>
                </c:pt>
                <c:pt idx="904">
                  <c:v>438.67107671397167</c:v>
                </c:pt>
                <c:pt idx="905">
                  <c:v>438.67107671397167</c:v>
                </c:pt>
                <c:pt idx="906">
                  <c:v>438.67107671397167</c:v>
                </c:pt>
                <c:pt idx="907">
                  <c:v>438.67107671397167</c:v>
                </c:pt>
                <c:pt idx="908">
                  <c:v>438.67107671397167</c:v>
                </c:pt>
                <c:pt idx="909">
                  <c:v>438.67107671397167</c:v>
                </c:pt>
                <c:pt idx="910">
                  <c:v>438.67107671397167</c:v>
                </c:pt>
                <c:pt idx="911">
                  <c:v>438.67107671397167</c:v>
                </c:pt>
                <c:pt idx="912">
                  <c:v>438.67107671397167</c:v>
                </c:pt>
                <c:pt idx="913">
                  <c:v>438.67107671397167</c:v>
                </c:pt>
                <c:pt idx="914">
                  <c:v>438.67107671397167</c:v>
                </c:pt>
                <c:pt idx="915">
                  <c:v>438.67107671397167</c:v>
                </c:pt>
                <c:pt idx="916">
                  <c:v>438.67107671397167</c:v>
                </c:pt>
                <c:pt idx="917">
                  <c:v>438.67107671397167</c:v>
                </c:pt>
                <c:pt idx="918">
                  <c:v>438.67107671397167</c:v>
                </c:pt>
                <c:pt idx="919">
                  <c:v>438.67107671397167</c:v>
                </c:pt>
                <c:pt idx="920">
                  <c:v>438.67107671397167</c:v>
                </c:pt>
                <c:pt idx="921">
                  <c:v>438.67107671397167</c:v>
                </c:pt>
                <c:pt idx="922">
                  <c:v>438.67107671397167</c:v>
                </c:pt>
                <c:pt idx="923">
                  <c:v>438.67107671397167</c:v>
                </c:pt>
                <c:pt idx="924">
                  <c:v>438.67107671397167</c:v>
                </c:pt>
                <c:pt idx="925">
                  <c:v>438.67107671397167</c:v>
                </c:pt>
                <c:pt idx="926">
                  <c:v>438.67107671397167</c:v>
                </c:pt>
                <c:pt idx="927">
                  <c:v>438.67107671397167</c:v>
                </c:pt>
                <c:pt idx="928">
                  <c:v>438.67107671397167</c:v>
                </c:pt>
                <c:pt idx="929">
                  <c:v>438.67107671397167</c:v>
                </c:pt>
                <c:pt idx="930">
                  <c:v>438.67107671397167</c:v>
                </c:pt>
                <c:pt idx="931">
                  <c:v>438.67107671397167</c:v>
                </c:pt>
                <c:pt idx="932">
                  <c:v>438.67107671397167</c:v>
                </c:pt>
                <c:pt idx="933">
                  <c:v>438.67107671397167</c:v>
                </c:pt>
                <c:pt idx="934">
                  <c:v>438.67107671397167</c:v>
                </c:pt>
                <c:pt idx="935">
                  <c:v>438.67107671397167</c:v>
                </c:pt>
                <c:pt idx="936">
                  <c:v>438.67107671397167</c:v>
                </c:pt>
                <c:pt idx="937">
                  <c:v>438.67107671397167</c:v>
                </c:pt>
                <c:pt idx="938">
                  <c:v>438.67107671397167</c:v>
                </c:pt>
                <c:pt idx="939">
                  <c:v>438.67107671397167</c:v>
                </c:pt>
                <c:pt idx="940">
                  <c:v>438.67107671397167</c:v>
                </c:pt>
                <c:pt idx="941">
                  <c:v>438.67107671397167</c:v>
                </c:pt>
                <c:pt idx="942">
                  <c:v>438.67107671397167</c:v>
                </c:pt>
                <c:pt idx="943">
                  <c:v>438.67107671397167</c:v>
                </c:pt>
                <c:pt idx="944">
                  <c:v>438.67107671397167</c:v>
                </c:pt>
                <c:pt idx="945">
                  <c:v>438.67107671397167</c:v>
                </c:pt>
                <c:pt idx="946">
                  <c:v>438.67107671397167</c:v>
                </c:pt>
                <c:pt idx="947">
                  <c:v>438.67107671397167</c:v>
                </c:pt>
                <c:pt idx="948">
                  <c:v>438.67107671397167</c:v>
                </c:pt>
                <c:pt idx="949">
                  <c:v>438.67107671397167</c:v>
                </c:pt>
                <c:pt idx="950">
                  <c:v>438.67107671397167</c:v>
                </c:pt>
                <c:pt idx="951">
                  <c:v>438.67107671397167</c:v>
                </c:pt>
                <c:pt idx="952">
                  <c:v>438.67107671397167</c:v>
                </c:pt>
                <c:pt idx="953">
                  <c:v>438.67107671397167</c:v>
                </c:pt>
                <c:pt idx="954">
                  <c:v>438.67107671397167</c:v>
                </c:pt>
                <c:pt idx="955">
                  <c:v>438.67107671397167</c:v>
                </c:pt>
                <c:pt idx="956">
                  <c:v>438.67107671397167</c:v>
                </c:pt>
                <c:pt idx="957">
                  <c:v>438.67107671397167</c:v>
                </c:pt>
                <c:pt idx="958">
                  <c:v>438.67107671397167</c:v>
                </c:pt>
                <c:pt idx="959">
                  <c:v>438.67107671397167</c:v>
                </c:pt>
                <c:pt idx="960">
                  <c:v>438.67107671397167</c:v>
                </c:pt>
                <c:pt idx="961">
                  <c:v>438.67107671397167</c:v>
                </c:pt>
                <c:pt idx="962">
                  <c:v>438.67107671397167</c:v>
                </c:pt>
                <c:pt idx="963">
                  <c:v>438.67107671397167</c:v>
                </c:pt>
                <c:pt idx="964">
                  <c:v>438.67107671397167</c:v>
                </c:pt>
                <c:pt idx="965">
                  <c:v>438.67107671397167</c:v>
                </c:pt>
                <c:pt idx="966">
                  <c:v>438.67107671397167</c:v>
                </c:pt>
                <c:pt idx="967">
                  <c:v>438.67107671397167</c:v>
                </c:pt>
                <c:pt idx="968">
                  <c:v>438.67107671397167</c:v>
                </c:pt>
                <c:pt idx="969">
                  <c:v>438.67107671397167</c:v>
                </c:pt>
                <c:pt idx="970">
                  <c:v>438.67107671397167</c:v>
                </c:pt>
                <c:pt idx="971">
                  <c:v>438.67107671397167</c:v>
                </c:pt>
                <c:pt idx="972">
                  <c:v>438.67107671397167</c:v>
                </c:pt>
                <c:pt idx="973">
                  <c:v>438.67107671397167</c:v>
                </c:pt>
                <c:pt idx="974">
                  <c:v>438.67107671397167</c:v>
                </c:pt>
                <c:pt idx="975">
                  <c:v>438.67107671397167</c:v>
                </c:pt>
                <c:pt idx="976">
                  <c:v>438.67107671397167</c:v>
                </c:pt>
                <c:pt idx="977">
                  <c:v>438.67107671397167</c:v>
                </c:pt>
                <c:pt idx="978">
                  <c:v>438.67107671397167</c:v>
                </c:pt>
                <c:pt idx="979">
                  <c:v>438.67107671397167</c:v>
                </c:pt>
                <c:pt idx="980">
                  <c:v>438.67107671397167</c:v>
                </c:pt>
                <c:pt idx="981">
                  <c:v>438.67107671397167</c:v>
                </c:pt>
                <c:pt idx="982">
                  <c:v>438.67107671397167</c:v>
                </c:pt>
                <c:pt idx="983">
                  <c:v>438.67107671397167</c:v>
                </c:pt>
                <c:pt idx="984">
                  <c:v>438.67107671397167</c:v>
                </c:pt>
                <c:pt idx="985">
                  <c:v>438.67107671397167</c:v>
                </c:pt>
                <c:pt idx="986">
                  <c:v>438.67107671397167</c:v>
                </c:pt>
                <c:pt idx="987">
                  <c:v>438.67107671397167</c:v>
                </c:pt>
                <c:pt idx="988">
                  <c:v>438.67107671397167</c:v>
                </c:pt>
                <c:pt idx="989">
                  <c:v>438.67107671397167</c:v>
                </c:pt>
                <c:pt idx="990">
                  <c:v>438.67107671397167</c:v>
                </c:pt>
                <c:pt idx="991">
                  <c:v>438.67107671397167</c:v>
                </c:pt>
                <c:pt idx="992">
                  <c:v>438.67107671397167</c:v>
                </c:pt>
                <c:pt idx="993">
                  <c:v>438.67107671397167</c:v>
                </c:pt>
                <c:pt idx="994">
                  <c:v>438.67107671397167</c:v>
                </c:pt>
                <c:pt idx="995">
                  <c:v>438.67107671397167</c:v>
                </c:pt>
                <c:pt idx="996">
                  <c:v>438.67107671397167</c:v>
                </c:pt>
                <c:pt idx="997">
                  <c:v>438.67107671397167</c:v>
                </c:pt>
                <c:pt idx="998">
                  <c:v>438.67107671397167</c:v>
                </c:pt>
                <c:pt idx="999">
                  <c:v>438.67107671397167</c:v>
                </c:pt>
                <c:pt idx="1000">
                  <c:v>438.67107671397167</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37.200000000000223</c:v>
                </c:pt>
                <c:pt idx="507">
                  <c:v>37.300000000000225</c:v>
                </c:pt>
                <c:pt idx="508">
                  <c:v>37.400000000000226</c:v>
                </c:pt>
                <c:pt idx="509">
                  <c:v>37.500000000000227</c:v>
                </c:pt>
                <c:pt idx="510">
                  <c:v>37.600000000000229</c:v>
                </c:pt>
                <c:pt idx="511">
                  <c:v>37.70000000000023</c:v>
                </c:pt>
                <c:pt idx="512">
                  <c:v>37.800000000000232</c:v>
                </c:pt>
                <c:pt idx="513">
                  <c:v>37.900000000000233</c:v>
                </c:pt>
                <c:pt idx="514">
                  <c:v>37.900100000000236</c:v>
                </c:pt>
                <c:pt idx="515">
                  <c:v>37.90020000000024</c:v>
                </c:pt>
                <c:pt idx="516">
                  <c:v>37.900300000000243</c:v>
                </c:pt>
                <c:pt idx="517">
                  <c:v>37.900400000000246</c:v>
                </c:pt>
                <c:pt idx="518">
                  <c:v>37.90050000000025</c:v>
                </c:pt>
                <c:pt idx="519">
                  <c:v>37.900600000000253</c:v>
                </c:pt>
                <c:pt idx="520">
                  <c:v>37.900700000000256</c:v>
                </c:pt>
                <c:pt idx="521">
                  <c:v>37.90080000000026</c:v>
                </c:pt>
                <c:pt idx="522">
                  <c:v>37.900900000000263</c:v>
                </c:pt>
                <c:pt idx="523">
                  <c:v>37.901000000000266</c:v>
                </c:pt>
                <c:pt idx="524">
                  <c:v>37.90110000000027</c:v>
                </c:pt>
                <c:pt idx="525">
                  <c:v>37.901200000000273</c:v>
                </c:pt>
                <c:pt idx="526">
                  <c:v>37.901300000000276</c:v>
                </c:pt>
                <c:pt idx="527">
                  <c:v>37.90140000000028</c:v>
                </c:pt>
                <c:pt idx="528">
                  <c:v>37.901500000000283</c:v>
                </c:pt>
                <c:pt idx="529">
                  <c:v>37.901600000000286</c:v>
                </c:pt>
                <c:pt idx="530">
                  <c:v>37.901700000000289</c:v>
                </c:pt>
                <c:pt idx="531">
                  <c:v>37.901800000000293</c:v>
                </c:pt>
                <c:pt idx="532">
                  <c:v>37.901900000000296</c:v>
                </c:pt>
                <c:pt idx="533">
                  <c:v>37.902000000000299</c:v>
                </c:pt>
                <c:pt idx="534">
                  <c:v>37.902100000000303</c:v>
                </c:pt>
                <c:pt idx="535">
                  <c:v>37.902200000000306</c:v>
                </c:pt>
                <c:pt idx="536">
                  <c:v>37.902300000000309</c:v>
                </c:pt>
                <c:pt idx="537">
                  <c:v>37.902400000000313</c:v>
                </c:pt>
                <c:pt idx="538">
                  <c:v>37.902500000000316</c:v>
                </c:pt>
                <c:pt idx="539">
                  <c:v>37.902600000000319</c:v>
                </c:pt>
                <c:pt idx="540">
                  <c:v>37.902700000000323</c:v>
                </c:pt>
                <c:pt idx="541">
                  <c:v>37.902800000000326</c:v>
                </c:pt>
                <c:pt idx="542">
                  <c:v>37.902900000000329</c:v>
                </c:pt>
                <c:pt idx="543">
                  <c:v>37.903000000000333</c:v>
                </c:pt>
                <c:pt idx="544">
                  <c:v>37.903100000000336</c:v>
                </c:pt>
                <c:pt idx="545">
                  <c:v>37.903200000000339</c:v>
                </c:pt>
                <c:pt idx="546">
                  <c:v>37.903300000000343</c:v>
                </c:pt>
                <c:pt idx="547">
                  <c:v>37.903400000000346</c:v>
                </c:pt>
                <c:pt idx="548">
                  <c:v>37.903500000000349</c:v>
                </c:pt>
                <c:pt idx="549">
                  <c:v>37.903600000000353</c:v>
                </c:pt>
                <c:pt idx="550">
                  <c:v>37.903700000000356</c:v>
                </c:pt>
                <c:pt idx="551">
                  <c:v>37.903800000000359</c:v>
                </c:pt>
                <c:pt idx="552">
                  <c:v>37.903900000000363</c:v>
                </c:pt>
                <c:pt idx="553">
                  <c:v>37.904000000000366</c:v>
                </c:pt>
                <c:pt idx="554">
                  <c:v>37.904100000000369</c:v>
                </c:pt>
                <c:pt idx="555">
                  <c:v>37.904200000000372</c:v>
                </c:pt>
                <c:pt idx="556">
                  <c:v>37.904300000000376</c:v>
                </c:pt>
                <c:pt idx="557">
                  <c:v>37.904400000000379</c:v>
                </c:pt>
                <c:pt idx="558">
                  <c:v>37.904500000000382</c:v>
                </c:pt>
                <c:pt idx="559">
                  <c:v>37.904600000000386</c:v>
                </c:pt>
                <c:pt idx="560">
                  <c:v>37.904700000000389</c:v>
                </c:pt>
                <c:pt idx="561">
                  <c:v>37.904800000000392</c:v>
                </c:pt>
                <c:pt idx="562">
                  <c:v>37.904900000000396</c:v>
                </c:pt>
                <c:pt idx="563">
                  <c:v>37.905000000000399</c:v>
                </c:pt>
                <c:pt idx="564">
                  <c:v>37.905100000000402</c:v>
                </c:pt>
                <c:pt idx="565">
                  <c:v>37.905200000000406</c:v>
                </c:pt>
                <c:pt idx="566">
                  <c:v>37.905300000000409</c:v>
                </c:pt>
                <c:pt idx="567">
                  <c:v>37.905400000000412</c:v>
                </c:pt>
                <c:pt idx="568">
                  <c:v>37.905500000000416</c:v>
                </c:pt>
                <c:pt idx="569">
                  <c:v>37.905600000000419</c:v>
                </c:pt>
                <c:pt idx="570">
                  <c:v>37.905700000000422</c:v>
                </c:pt>
                <c:pt idx="571">
                  <c:v>37.905800000000426</c:v>
                </c:pt>
                <c:pt idx="572">
                  <c:v>37.905900000000429</c:v>
                </c:pt>
                <c:pt idx="573">
                  <c:v>37.906000000000432</c:v>
                </c:pt>
                <c:pt idx="574">
                  <c:v>37.906100000000436</c:v>
                </c:pt>
                <c:pt idx="575">
                  <c:v>37.906200000000439</c:v>
                </c:pt>
                <c:pt idx="576">
                  <c:v>37.906300000000442</c:v>
                </c:pt>
                <c:pt idx="577">
                  <c:v>37.906400000000446</c:v>
                </c:pt>
                <c:pt idx="578">
                  <c:v>37.906500000000449</c:v>
                </c:pt>
                <c:pt idx="579">
                  <c:v>37.906600000000452</c:v>
                </c:pt>
                <c:pt idx="580">
                  <c:v>37.906700000000455</c:v>
                </c:pt>
                <c:pt idx="581">
                  <c:v>37.906800000000459</c:v>
                </c:pt>
                <c:pt idx="582">
                  <c:v>37.906900000000462</c:v>
                </c:pt>
                <c:pt idx="583">
                  <c:v>37.907000000000465</c:v>
                </c:pt>
                <c:pt idx="584">
                  <c:v>37.907100000000469</c:v>
                </c:pt>
                <c:pt idx="585">
                  <c:v>37.907200000000472</c:v>
                </c:pt>
                <c:pt idx="586">
                  <c:v>37.907300000000475</c:v>
                </c:pt>
                <c:pt idx="587">
                  <c:v>37.907400000000479</c:v>
                </c:pt>
                <c:pt idx="588">
                  <c:v>37.907500000000482</c:v>
                </c:pt>
                <c:pt idx="589">
                  <c:v>37.907600000000485</c:v>
                </c:pt>
                <c:pt idx="590">
                  <c:v>37.907700000000489</c:v>
                </c:pt>
                <c:pt idx="591">
                  <c:v>37.907800000000492</c:v>
                </c:pt>
                <c:pt idx="592">
                  <c:v>37.907900000000495</c:v>
                </c:pt>
                <c:pt idx="593">
                  <c:v>37.908000000000499</c:v>
                </c:pt>
                <c:pt idx="594">
                  <c:v>37.908100000000502</c:v>
                </c:pt>
                <c:pt idx="595">
                  <c:v>37.908200000000505</c:v>
                </c:pt>
                <c:pt idx="596">
                  <c:v>37.908300000000509</c:v>
                </c:pt>
                <c:pt idx="597">
                  <c:v>37.908400000000512</c:v>
                </c:pt>
                <c:pt idx="598">
                  <c:v>37.908500000000515</c:v>
                </c:pt>
                <c:pt idx="599">
                  <c:v>37.908600000000519</c:v>
                </c:pt>
                <c:pt idx="600">
                  <c:v>37.908700000000522</c:v>
                </c:pt>
                <c:pt idx="601">
                  <c:v>37.908800000000525</c:v>
                </c:pt>
                <c:pt idx="602">
                  <c:v>37.908900000000529</c:v>
                </c:pt>
                <c:pt idx="603">
                  <c:v>37.909000000000532</c:v>
                </c:pt>
                <c:pt idx="604">
                  <c:v>37.909100000000535</c:v>
                </c:pt>
                <c:pt idx="605">
                  <c:v>37.909200000000538</c:v>
                </c:pt>
                <c:pt idx="606">
                  <c:v>37.909300000000542</c:v>
                </c:pt>
                <c:pt idx="607">
                  <c:v>37.909400000000545</c:v>
                </c:pt>
                <c:pt idx="608">
                  <c:v>37.909500000000548</c:v>
                </c:pt>
                <c:pt idx="609">
                  <c:v>37.909600000000552</c:v>
                </c:pt>
                <c:pt idx="610">
                  <c:v>37.909700000000555</c:v>
                </c:pt>
                <c:pt idx="611">
                  <c:v>37.909800000000558</c:v>
                </c:pt>
                <c:pt idx="612">
                  <c:v>37.909900000000562</c:v>
                </c:pt>
                <c:pt idx="613">
                  <c:v>37.910000000000565</c:v>
                </c:pt>
                <c:pt idx="614">
                  <c:v>37.910100000000568</c:v>
                </c:pt>
                <c:pt idx="615">
                  <c:v>37.910200000000572</c:v>
                </c:pt>
                <c:pt idx="616">
                  <c:v>37.910300000000575</c:v>
                </c:pt>
                <c:pt idx="617">
                  <c:v>37.910400000000578</c:v>
                </c:pt>
                <c:pt idx="618">
                  <c:v>37.910500000000582</c:v>
                </c:pt>
                <c:pt idx="619">
                  <c:v>37.910600000000585</c:v>
                </c:pt>
                <c:pt idx="620">
                  <c:v>37.910700000000588</c:v>
                </c:pt>
                <c:pt idx="621">
                  <c:v>37.910800000000592</c:v>
                </c:pt>
                <c:pt idx="622">
                  <c:v>37.910900000000595</c:v>
                </c:pt>
                <c:pt idx="623">
                  <c:v>37.911000000000598</c:v>
                </c:pt>
                <c:pt idx="624">
                  <c:v>37.911100000000602</c:v>
                </c:pt>
                <c:pt idx="625">
                  <c:v>37.911200000000605</c:v>
                </c:pt>
                <c:pt idx="626">
                  <c:v>37.911300000000608</c:v>
                </c:pt>
                <c:pt idx="627">
                  <c:v>37.911400000000611</c:v>
                </c:pt>
                <c:pt idx="628">
                  <c:v>37.911500000000615</c:v>
                </c:pt>
                <c:pt idx="629">
                  <c:v>37.911600000000618</c:v>
                </c:pt>
                <c:pt idx="630">
                  <c:v>37.911700000000621</c:v>
                </c:pt>
                <c:pt idx="631">
                  <c:v>37.911800000000625</c:v>
                </c:pt>
                <c:pt idx="632">
                  <c:v>37.911900000000628</c:v>
                </c:pt>
                <c:pt idx="633">
                  <c:v>37.912000000000631</c:v>
                </c:pt>
                <c:pt idx="634">
                  <c:v>37.912100000000635</c:v>
                </c:pt>
                <c:pt idx="635">
                  <c:v>37.912200000000638</c:v>
                </c:pt>
                <c:pt idx="636">
                  <c:v>37.912300000000641</c:v>
                </c:pt>
                <c:pt idx="637">
                  <c:v>37.912400000000645</c:v>
                </c:pt>
                <c:pt idx="638">
                  <c:v>37.912500000000648</c:v>
                </c:pt>
                <c:pt idx="639">
                  <c:v>37.912600000000651</c:v>
                </c:pt>
                <c:pt idx="640">
                  <c:v>37.912700000000655</c:v>
                </c:pt>
                <c:pt idx="641">
                  <c:v>37.912800000000658</c:v>
                </c:pt>
                <c:pt idx="642">
                  <c:v>37.912900000000661</c:v>
                </c:pt>
                <c:pt idx="643">
                  <c:v>37.913000000000665</c:v>
                </c:pt>
                <c:pt idx="644">
                  <c:v>37.913100000000668</c:v>
                </c:pt>
                <c:pt idx="645">
                  <c:v>37.913200000000671</c:v>
                </c:pt>
                <c:pt idx="646">
                  <c:v>37.913300000000675</c:v>
                </c:pt>
                <c:pt idx="647">
                  <c:v>37.913400000000678</c:v>
                </c:pt>
                <c:pt idx="648">
                  <c:v>37.913500000000681</c:v>
                </c:pt>
                <c:pt idx="649">
                  <c:v>37.913600000000685</c:v>
                </c:pt>
                <c:pt idx="650">
                  <c:v>37.913700000000688</c:v>
                </c:pt>
                <c:pt idx="651">
                  <c:v>37.913800000000691</c:v>
                </c:pt>
                <c:pt idx="652">
                  <c:v>37.913900000000694</c:v>
                </c:pt>
                <c:pt idx="653">
                  <c:v>37.914000000000698</c:v>
                </c:pt>
                <c:pt idx="654">
                  <c:v>37.914100000000701</c:v>
                </c:pt>
                <c:pt idx="655">
                  <c:v>37.914200000000704</c:v>
                </c:pt>
                <c:pt idx="656">
                  <c:v>37.914300000000708</c:v>
                </c:pt>
                <c:pt idx="657">
                  <c:v>37.914400000000711</c:v>
                </c:pt>
                <c:pt idx="658">
                  <c:v>37.914500000000714</c:v>
                </c:pt>
                <c:pt idx="659">
                  <c:v>37.914600000000718</c:v>
                </c:pt>
                <c:pt idx="660">
                  <c:v>37.914700000000721</c:v>
                </c:pt>
                <c:pt idx="661">
                  <c:v>37.914800000000724</c:v>
                </c:pt>
                <c:pt idx="662">
                  <c:v>37.914900000000728</c:v>
                </c:pt>
                <c:pt idx="663">
                  <c:v>37.915000000000731</c:v>
                </c:pt>
                <c:pt idx="664">
                  <c:v>37.915100000000734</c:v>
                </c:pt>
                <c:pt idx="665">
                  <c:v>37.915200000000738</c:v>
                </c:pt>
                <c:pt idx="666">
                  <c:v>37.915300000000741</c:v>
                </c:pt>
                <c:pt idx="667">
                  <c:v>37.915400000000744</c:v>
                </c:pt>
                <c:pt idx="668">
                  <c:v>37.915500000000748</c:v>
                </c:pt>
                <c:pt idx="669">
                  <c:v>37.915600000000751</c:v>
                </c:pt>
                <c:pt idx="670">
                  <c:v>37.915700000000754</c:v>
                </c:pt>
                <c:pt idx="671">
                  <c:v>37.915800000000758</c:v>
                </c:pt>
                <c:pt idx="672">
                  <c:v>37.915900000000761</c:v>
                </c:pt>
                <c:pt idx="673">
                  <c:v>37.916000000000764</c:v>
                </c:pt>
                <c:pt idx="674">
                  <c:v>37.916100000000768</c:v>
                </c:pt>
                <c:pt idx="675">
                  <c:v>37.916200000000771</c:v>
                </c:pt>
                <c:pt idx="676">
                  <c:v>37.916300000000774</c:v>
                </c:pt>
                <c:pt idx="677">
                  <c:v>37.916400000000777</c:v>
                </c:pt>
                <c:pt idx="678">
                  <c:v>37.916500000000781</c:v>
                </c:pt>
                <c:pt idx="679">
                  <c:v>37.916600000000784</c:v>
                </c:pt>
                <c:pt idx="680">
                  <c:v>37.916700000000787</c:v>
                </c:pt>
                <c:pt idx="681">
                  <c:v>37.916800000000791</c:v>
                </c:pt>
                <c:pt idx="682">
                  <c:v>37.916900000000794</c:v>
                </c:pt>
                <c:pt idx="683">
                  <c:v>37.917000000000797</c:v>
                </c:pt>
                <c:pt idx="684">
                  <c:v>37.917100000000801</c:v>
                </c:pt>
                <c:pt idx="685">
                  <c:v>37.917200000000804</c:v>
                </c:pt>
                <c:pt idx="686">
                  <c:v>37.917300000000807</c:v>
                </c:pt>
                <c:pt idx="687">
                  <c:v>37.917400000000811</c:v>
                </c:pt>
                <c:pt idx="688">
                  <c:v>37.917500000000814</c:v>
                </c:pt>
                <c:pt idx="689">
                  <c:v>37.917600000000817</c:v>
                </c:pt>
                <c:pt idx="690">
                  <c:v>37.917700000000821</c:v>
                </c:pt>
                <c:pt idx="691">
                  <c:v>37.917800000000824</c:v>
                </c:pt>
                <c:pt idx="692">
                  <c:v>37.917900000000827</c:v>
                </c:pt>
                <c:pt idx="693">
                  <c:v>37.918000000000831</c:v>
                </c:pt>
                <c:pt idx="694">
                  <c:v>37.918100000000834</c:v>
                </c:pt>
                <c:pt idx="695">
                  <c:v>37.918200000000837</c:v>
                </c:pt>
                <c:pt idx="696">
                  <c:v>37.918300000000841</c:v>
                </c:pt>
                <c:pt idx="697">
                  <c:v>37.918400000000844</c:v>
                </c:pt>
                <c:pt idx="698">
                  <c:v>37.918500000000847</c:v>
                </c:pt>
                <c:pt idx="699">
                  <c:v>37.918600000000851</c:v>
                </c:pt>
                <c:pt idx="700">
                  <c:v>37.918700000000854</c:v>
                </c:pt>
                <c:pt idx="701">
                  <c:v>37.918800000000857</c:v>
                </c:pt>
                <c:pt idx="702">
                  <c:v>37.91890000000086</c:v>
                </c:pt>
                <c:pt idx="703">
                  <c:v>37.919000000000864</c:v>
                </c:pt>
                <c:pt idx="704">
                  <c:v>37.919100000000867</c:v>
                </c:pt>
                <c:pt idx="705">
                  <c:v>37.91920000000087</c:v>
                </c:pt>
                <c:pt idx="706">
                  <c:v>37.919300000000874</c:v>
                </c:pt>
                <c:pt idx="707">
                  <c:v>37.919400000000877</c:v>
                </c:pt>
                <c:pt idx="708">
                  <c:v>37.91950000000088</c:v>
                </c:pt>
                <c:pt idx="709">
                  <c:v>37.919600000000884</c:v>
                </c:pt>
                <c:pt idx="710">
                  <c:v>37.919700000000887</c:v>
                </c:pt>
                <c:pt idx="711">
                  <c:v>37.91980000000089</c:v>
                </c:pt>
                <c:pt idx="712">
                  <c:v>37.919900000000894</c:v>
                </c:pt>
                <c:pt idx="713">
                  <c:v>37.920000000000897</c:v>
                </c:pt>
                <c:pt idx="714">
                  <c:v>37.9201000000009</c:v>
                </c:pt>
                <c:pt idx="715">
                  <c:v>37.920200000000904</c:v>
                </c:pt>
                <c:pt idx="716">
                  <c:v>37.920300000000907</c:v>
                </c:pt>
                <c:pt idx="717">
                  <c:v>37.92040000000091</c:v>
                </c:pt>
                <c:pt idx="718">
                  <c:v>37.920500000000914</c:v>
                </c:pt>
                <c:pt idx="719">
                  <c:v>37.920600000000917</c:v>
                </c:pt>
                <c:pt idx="720">
                  <c:v>37.92070000000092</c:v>
                </c:pt>
                <c:pt idx="721">
                  <c:v>37.920800000000924</c:v>
                </c:pt>
                <c:pt idx="722">
                  <c:v>37.920900000000927</c:v>
                </c:pt>
                <c:pt idx="723">
                  <c:v>37.92100000000093</c:v>
                </c:pt>
                <c:pt idx="724">
                  <c:v>37.921100000000934</c:v>
                </c:pt>
                <c:pt idx="725">
                  <c:v>37.921200000000937</c:v>
                </c:pt>
                <c:pt idx="726">
                  <c:v>37.92130000000094</c:v>
                </c:pt>
                <c:pt idx="727">
                  <c:v>37.921400000000943</c:v>
                </c:pt>
                <c:pt idx="728">
                  <c:v>37.921500000000947</c:v>
                </c:pt>
                <c:pt idx="729">
                  <c:v>37.92160000000095</c:v>
                </c:pt>
                <c:pt idx="730">
                  <c:v>37.921700000000953</c:v>
                </c:pt>
                <c:pt idx="731">
                  <c:v>37.921800000000957</c:v>
                </c:pt>
                <c:pt idx="732">
                  <c:v>37.92190000000096</c:v>
                </c:pt>
                <c:pt idx="733">
                  <c:v>37.922000000000963</c:v>
                </c:pt>
                <c:pt idx="734">
                  <c:v>37.922100000000967</c:v>
                </c:pt>
                <c:pt idx="735">
                  <c:v>37.92220000000097</c:v>
                </c:pt>
                <c:pt idx="736">
                  <c:v>37.922300000000973</c:v>
                </c:pt>
                <c:pt idx="737">
                  <c:v>37.922400000000977</c:v>
                </c:pt>
                <c:pt idx="738">
                  <c:v>37.92250000000098</c:v>
                </c:pt>
                <c:pt idx="739">
                  <c:v>37.922600000000983</c:v>
                </c:pt>
                <c:pt idx="740">
                  <c:v>37.922700000000987</c:v>
                </c:pt>
                <c:pt idx="741">
                  <c:v>37.92280000000099</c:v>
                </c:pt>
                <c:pt idx="742">
                  <c:v>37.922900000000993</c:v>
                </c:pt>
                <c:pt idx="743">
                  <c:v>37.923000000000997</c:v>
                </c:pt>
                <c:pt idx="744">
                  <c:v>37.923100000001</c:v>
                </c:pt>
                <c:pt idx="745">
                  <c:v>37.923200000001003</c:v>
                </c:pt>
                <c:pt idx="746">
                  <c:v>37.923300000001007</c:v>
                </c:pt>
                <c:pt idx="747">
                  <c:v>37.92340000000101</c:v>
                </c:pt>
                <c:pt idx="748">
                  <c:v>37.923500000001013</c:v>
                </c:pt>
                <c:pt idx="749">
                  <c:v>37.923600000001016</c:v>
                </c:pt>
                <c:pt idx="750">
                  <c:v>37.92370000000102</c:v>
                </c:pt>
                <c:pt idx="751">
                  <c:v>37.923800000001023</c:v>
                </c:pt>
                <c:pt idx="752">
                  <c:v>37.923900000001026</c:v>
                </c:pt>
                <c:pt idx="753">
                  <c:v>37.92400000000103</c:v>
                </c:pt>
                <c:pt idx="754">
                  <c:v>37.924100000001033</c:v>
                </c:pt>
                <c:pt idx="755">
                  <c:v>37.924200000001036</c:v>
                </c:pt>
                <c:pt idx="756">
                  <c:v>37.92430000000104</c:v>
                </c:pt>
                <c:pt idx="757">
                  <c:v>37.924400000001043</c:v>
                </c:pt>
                <c:pt idx="758">
                  <c:v>37.924500000001046</c:v>
                </c:pt>
                <c:pt idx="759">
                  <c:v>37.92460000000105</c:v>
                </c:pt>
                <c:pt idx="760">
                  <c:v>37.924700000001053</c:v>
                </c:pt>
                <c:pt idx="761">
                  <c:v>37.924800000001056</c:v>
                </c:pt>
                <c:pt idx="762">
                  <c:v>37.92490000000106</c:v>
                </c:pt>
                <c:pt idx="763">
                  <c:v>37.925000000001063</c:v>
                </c:pt>
                <c:pt idx="764">
                  <c:v>37.925100000001066</c:v>
                </c:pt>
                <c:pt idx="765">
                  <c:v>37.92520000000107</c:v>
                </c:pt>
                <c:pt idx="766">
                  <c:v>37.925300000001073</c:v>
                </c:pt>
                <c:pt idx="767">
                  <c:v>37.925400000001076</c:v>
                </c:pt>
                <c:pt idx="768">
                  <c:v>37.92550000000108</c:v>
                </c:pt>
                <c:pt idx="769">
                  <c:v>37.925600000001083</c:v>
                </c:pt>
                <c:pt idx="770">
                  <c:v>37.925700000001086</c:v>
                </c:pt>
                <c:pt idx="771">
                  <c:v>37.92580000000109</c:v>
                </c:pt>
                <c:pt idx="772">
                  <c:v>37.925900000001093</c:v>
                </c:pt>
                <c:pt idx="773">
                  <c:v>37.926000000001096</c:v>
                </c:pt>
                <c:pt idx="774">
                  <c:v>37.926100000001099</c:v>
                </c:pt>
                <c:pt idx="775">
                  <c:v>37.926200000001103</c:v>
                </c:pt>
                <c:pt idx="776">
                  <c:v>37.926300000001106</c:v>
                </c:pt>
                <c:pt idx="777">
                  <c:v>37.926400000001109</c:v>
                </c:pt>
                <c:pt idx="778">
                  <c:v>37.926500000001113</c:v>
                </c:pt>
                <c:pt idx="779">
                  <c:v>37.926600000001116</c:v>
                </c:pt>
                <c:pt idx="780">
                  <c:v>37.926700000001119</c:v>
                </c:pt>
                <c:pt idx="781">
                  <c:v>37.926800000001123</c:v>
                </c:pt>
                <c:pt idx="782">
                  <c:v>37.926900000001126</c:v>
                </c:pt>
                <c:pt idx="783">
                  <c:v>37.927000000001129</c:v>
                </c:pt>
                <c:pt idx="784">
                  <c:v>37.927100000001133</c:v>
                </c:pt>
                <c:pt idx="785">
                  <c:v>37.927200000001136</c:v>
                </c:pt>
                <c:pt idx="786">
                  <c:v>37.927300000001139</c:v>
                </c:pt>
                <c:pt idx="787">
                  <c:v>37.927400000001143</c:v>
                </c:pt>
                <c:pt idx="788">
                  <c:v>37.927500000001146</c:v>
                </c:pt>
                <c:pt idx="789">
                  <c:v>37.927600000001149</c:v>
                </c:pt>
                <c:pt idx="790">
                  <c:v>37.927700000001153</c:v>
                </c:pt>
                <c:pt idx="791">
                  <c:v>37.927800000001156</c:v>
                </c:pt>
                <c:pt idx="792">
                  <c:v>37.927900000001159</c:v>
                </c:pt>
                <c:pt idx="793">
                  <c:v>37.928000000001163</c:v>
                </c:pt>
                <c:pt idx="794">
                  <c:v>37.928100000001166</c:v>
                </c:pt>
                <c:pt idx="795">
                  <c:v>37.928200000001169</c:v>
                </c:pt>
                <c:pt idx="796">
                  <c:v>37.928300000001173</c:v>
                </c:pt>
                <c:pt idx="797">
                  <c:v>37.928400000001176</c:v>
                </c:pt>
                <c:pt idx="798">
                  <c:v>37.928500000001179</c:v>
                </c:pt>
                <c:pt idx="799">
                  <c:v>37.928600000001182</c:v>
                </c:pt>
                <c:pt idx="800">
                  <c:v>37.928700000001186</c:v>
                </c:pt>
                <c:pt idx="801">
                  <c:v>37.928800000001189</c:v>
                </c:pt>
                <c:pt idx="802">
                  <c:v>37.928900000001192</c:v>
                </c:pt>
                <c:pt idx="803">
                  <c:v>37.929000000001196</c:v>
                </c:pt>
                <c:pt idx="804">
                  <c:v>37.929100000001199</c:v>
                </c:pt>
                <c:pt idx="805">
                  <c:v>37.929200000001202</c:v>
                </c:pt>
                <c:pt idx="806">
                  <c:v>37.929300000001206</c:v>
                </c:pt>
                <c:pt idx="807">
                  <c:v>37.929400000001209</c:v>
                </c:pt>
                <c:pt idx="808">
                  <c:v>37.929500000001212</c:v>
                </c:pt>
                <c:pt idx="809">
                  <c:v>37.929600000001216</c:v>
                </c:pt>
                <c:pt idx="810">
                  <c:v>37.929700000001219</c:v>
                </c:pt>
                <c:pt idx="811">
                  <c:v>37.929800000001222</c:v>
                </c:pt>
                <c:pt idx="812">
                  <c:v>37.929900000001226</c:v>
                </c:pt>
                <c:pt idx="813">
                  <c:v>37.930000000001229</c:v>
                </c:pt>
                <c:pt idx="814">
                  <c:v>37.930100000001232</c:v>
                </c:pt>
                <c:pt idx="815">
                  <c:v>37.930200000001236</c:v>
                </c:pt>
                <c:pt idx="816">
                  <c:v>37.930300000001239</c:v>
                </c:pt>
                <c:pt idx="817">
                  <c:v>37.930400000001242</c:v>
                </c:pt>
                <c:pt idx="818">
                  <c:v>37.930500000001246</c:v>
                </c:pt>
                <c:pt idx="819">
                  <c:v>37.930600000001249</c:v>
                </c:pt>
                <c:pt idx="820">
                  <c:v>37.930700000001252</c:v>
                </c:pt>
                <c:pt idx="821">
                  <c:v>37.930800000001256</c:v>
                </c:pt>
                <c:pt idx="822">
                  <c:v>37.930900000001259</c:v>
                </c:pt>
                <c:pt idx="823">
                  <c:v>37.931000000001262</c:v>
                </c:pt>
                <c:pt idx="824">
                  <c:v>37.931100000001265</c:v>
                </c:pt>
                <c:pt idx="825">
                  <c:v>37.931200000001269</c:v>
                </c:pt>
                <c:pt idx="826">
                  <c:v>37.931300000001272</c:v>
                </c:pt>
                <c:pt idx="827">
                  <c:v>37.931400000001275</c:v>
                </c:pt>
                <c:pt idx="828">
                  <c:v>37.931500000001279</c:v>
                </c:pt>
                <c:pt idx="829">
                  <c:v>37.931600000001282</c:v>
                </c:pt>
                <c:pt idx="830">
                  <c:v>37.931700000001285</c:v>
                </c:pt>
                <c:pt idx="831">
                  <c:v>37.931800000001289</c:v>
                </c:pt>
                <c:pt idx="832">
                  <c:v>37.931900000001292</c:v>
                </c:pt>
                <c:pt idx="833">
                  <c:v>37.932000000001295</c:v>
                </c:pt>
                <c:pt idx="834">
                  <c:v>37.932100000001299</c:v>
                </c:pt>
                <c:pt idx="835">
                  <c:v>37.932200000001302</c:v>
                </c:pt>
                <c:pt idx="836">
                  <c:v>37.932300000001305</c:v>
                </c:pt>
                <c:pt idx="837">
                  <c:v>37.932400000001309</c:v>
                </c:pt>
                <c:pt idx="838">
                  <c:v>37.932500000001312</c:v>
                </c:pt>
                <c:pt idx="839">
                  <c:v>37.932600000001315</c:v>
                </c:pt>
                <c:pt idx="840">
                  <c:v>37.932700000001319</c:v>
                </c:pt>
                <c:pt idx="841">
                  <c:v>37.932800000001322</c:v>
                </c:pt>
                <c:pt idx="842">
                  <c:v>37.932900000001325</c:v>
                </c:pt>
                <c:pt idx="843">
                  <c:v>37.933000000001329</c:v>
                </c:pt>
                <c:pt idx="844">
                  <c:v>37.933100000001332</c:v>
                </c:pt>
                <c:pt idx="845">
                  <c:v>37.933200000001335</c:v>
                </c:pt>
                <c:pt idx="846">
                  <c:v>37.933300000001339</c:v>
                </c:pt>
                <c:pt idx="847">
                  <c:v>37.933400000001342</c:v>
                </c:pt>
                <c:pt idx="848">
                  <c:v>37.933500000001345</c:v>
                </c:pt>
                <c:pt idx="849">
                  <c:v>37.933600000001348</c:v>
                </c:pt>
                <c:pt idx="850">
                  <c:v>37.933700000001352</c:v>
                </c:pt>
                <c:pt idx="851">
                  <c:v>37.933800000001355</c:v>
                </c:pt>
                <c:pt idx="852">
                  <c:v>37.933900000001358</c:v>
                </c:pt>
                <c:pt idx="853">
                  <c:v>37.934000000001362</c:v>
                </c:pt>
                <c:pt idx="854">
                  <c:v>37.934100000001365</c:v>
                </c:pt>
                <c:pt idx="855">
                  <c:v>37.934200000001368</c:v>
                </c:pt>
                <c:pt idx="856">
                  <c:v>37.934300000001372</c:v>
                </c:pt>
                <c:pt idx="857">
                  <c:v>37.934400000001375</c:v>
                </c:pt>
                <c:pt idx="858">
                  <c:v>37.934500000001378</c:v>
                </c:pt>
                <c:pt idx="859">
                  <c:v>37.934600000001382</c:v>
                </c:pt>
                <c:pt idx="860">
                  <c:v>37.934700000001385</c:v>
                </c:pt>
                <c:pt idx="861">
                  <c:v>37.934800000001388</c:v>
                </c:pt>
                <c:pt idx="862">
                  <c:v>37.934900000001392</c:v>
                </c:pt>
                <c:pt idx="863">
                  <c:v>37.935000000001395</c:v>
                </c:pt>
                <c:pt idx="864">
                  <c:v>37.935100000001398</c:v>
                </c:pt>
                <c:pt idx="865">
                  <c:v>37.935200000001402</c:v>
                </c:pt>
                <c:pt idx="866">
                  <c:v>37.935300000001405</c:v>
                </c:pt>
                <c:pt idx="867">
                  <c:v>37.935400000001408</c:v>
                </c:pt>
                <c:pt idx="868">
                  <c:v>37.935500000001412</c:v>
                </c:pt>
                <c:pt idx="869">
                  <c:v>37.935600000001415</c:v>
                </c:pt>
                <c:pt idx="870">
                  <c:v>37.935700000001418</c:v>
                </c:pt>
                <c:pt idx="871">
                  <c:v>37.935800000001421</c:v>
                </c:pt>
                <c:pt idx="872">
                  <c:v>37.935900000001425</c:v>
                </c:pt>
                <c:pt idx="873">
                  <c:v>37.936000000001428</c:v>
                </c:pt>
                <c:pt idx="874">
                  <c:v>37.936100000001431</c:v>
                </c:pt>
                <c:pt idx="875">
                  <c:v>37.936200000001435</c:v>
                </c:pt>
                <c:pt idx="876">
                  <c:v>37.936300000001438</c:v>
                </c:pt>
                <c:pt idx="877">
                  <c:v>37.936400000001441</c:v>
                </c:pt>
                <c:pt idx="878">
                  <c:v>37.936500000001445</c:v>
                </c:pt>
                <c:pt idx="879">
                  <c:v>37.936600000001448</c:v>
                </c:pt>
                <c:pt idx="880">
                  <c:v>37.936700000001451</c:v>
                </c:pt>
                <c:pt idx="881">
                  <c:v>37.936800000001455</c:v>
                </c:pt>
                <c:pt idx="882">
                  <c:v>37.936900000001458</c:v>
                </c:pt>
                <c:pt idx="883">
                  <c:v>37.937000000001461</c:v>
                </c:pt>
                <c:pt idx="884">
                  <c:v>37.937100000001465</c:v>
                </c:pt>
                <c:pt idx="885">
                  <c:v>37.937200000001468</c:v>
                </c:pt>
                <c:pt idx="886">
                  <c:v>37.937300000001471</c:v>
                </c:pt>
                <c:pt idx="887">
                  <c:v>37.937400000001475</c:v>
                </c:pt>
                <c:pt idx="888">
                  <c:v>37.937500000001478</c:v>
                </c:pt>
                <c:pt idx="889">
                  <c:v>37.937600000001481</c:v>
                </c:pt>
                <c:pt idx="890">
                  <c:v>37.937700000001485</c:v>
                </c:pt>
                <c:pt idx="891">
                  <c:v>37.937800000001488</c:v>
                </c:pt>
                <c:pt idx="892">
                  <c:v>37.937900000001491</c:v>
                </c:pt>
                <c:pt idx="893">
                  <c:v>37.938000000001495</c:v>
                </c:pt>
                <c:pt idx="894">
                  <c:v>37.938100000001498</c:v>
                </c:pt>
                <c:pt idx="895">
                  <c:v>37.938200000001501</c:v>
                </c:pt>
                <c:pt idx="896">
                  <c:v>37.938300000001504</c:v>
                </c:pt>
                <c:pt idx="897">
                  <c:v>37.938400000001508</c:v>
                </c:pt>
                <c:pt idx="898">
                  <c:v>37.938500000001511</c:v>
                </c:pt>
                <c:pt idx="899">
                  <c:v>37.938600000001514</c:v>
                </c:pt>
                <c:pt idx="900">
                  <c:v>37.938700000001518</c:v>
                </c:pt>
                <c:pt idx="901">
                  <c:v>37.938800000001521</c:v>
                </c:pt>
                <c:pt idx="902">
                  <c:v>37.938900000001524</c:v>
                </c:pt>
                <c:pt idx="903">
                  <c:v>37.939000000001528</c:v>
                </c:pt>
                <c:pt idx="904">
                  <c:v>37.939100000001531</c:v>
                </c:pt>
                <c:pt idx="905">
                  <c:v>37.939200000001534</c:v>
                </c:pt>
                <c:pt idx="906">
                  <c:v>37.939300000001538</c:v>
                </c:pt>
                <c:pt idx="907">
                  <c:v>37.939400000001541</c:v>
                </c:pt>
                <c:pt idx="908">
                  <c:v>37.939500000001544</c:v>
                </c:pt>
                <c:pt idx="909">
                  <c:v>37.939600000001548</c:v>
                </c:pt>
                <c:pt idx="910">
                  <c:v>37.939700000001551</c:v>
                </c:pt>
                <c:pt idx="911">
                  <c:v>37.939800000001554</c:v>
                </c:pt>
                <c:pt idx="912">
                  <c:v>37.939900000001558</c:v>
                </c:pt>
                <c:pt idx="913">
                  <c:v>37.940000000001561</c:v>
                </c:pt>
                <c:pt idx="914">
                  <c:v>37.940100000001564</c:v>
                </c:pt>
                <c:pt idx="915">
                  <c:v>37.940200000001568</c:v>
                </c:pt>
                <c:pt idx="916">
                  <c:v>37.940300000001571</c:v>
                </c:pt>
                <c:pt idx="917">
                  <c:v>37.940400000001574</c:v>
                </c:pt>
                <c:pt idx="918">
                  <c:v>37.940500000001578</c:v>
                </c:pt>
                <c:pt idx="919">
                  <c:v>37.940600000001581</c:v>
                </c:pt>
                <c:pt idx="920">
                  <c:v>37.940700000001584</c:v>
                </c:pt>
                <c:pt idx="921">
                  <c:v>37.940800000001587</c:v>
                </c:pt>
                <c:pt idx="922">
                  <c:v>37.940900000001591</c:v>
                </c:pt>
                <c:pt idx="923">
                  <c:v>37.941000000001594</c:v>
                </c:pt>
                <c:pt idx="924">
                  <c:v>37.941100000001597</c:v>
                </c:pt>
                <c:pt idx="925">
                  <c:v>37.941200000001601</c:v>
                </c:pt>
                <c:pt idx="926">
                  <c:v>37.941300000001604</c:v>
                </c:pt>
                <c:pt idx="927">
                  <c:v>37.941400000001607</c:v>
                </c:pt>
                <c:pt idx="928">
                  <c:v>37.941500000001611</c:v>
                </c:pt>
                <c:pt idx="929">
                  <c:v>37.941600000001614</c:v>
                </c:pt>
                <c:pt idx="930">
                  <c:v>37.941700000001617</c:v>
                </c:pt>
                <c:pt idx="931">
                  <c:v>37.941800000001621</c:v>
                </c:pt>
                <c:pt idx="932">
                  <c:v>37.941900000001624</c:v>
                </c:pt>
                <c:pt idx="933">
                  <c:v>37.942000000001627</c:v>
                </c:pt>
                <c:pt idx="934">
                  <c:v>37.942100000001631</c:v>
                </c:pt>
                <c:pt idx="935">
                  <c:v>37.942200000001634</c:v>
                </c:pt>
                <c:pt idx="936">
                  <c:v>37.942300000001637</c:v>
                </c:pt>
                <c:pt idx="937">
                  <c:v>37.942400000001641</c:v>
                </c:pt>
                <c:pt idx="938">
                  <c:v>37.942500000001644</c:v>
                </c:pt>
                <c:pt idx="939">
                  <c:v>37.942600000001647</c:v>
                </c:pt>
                <c:pt idx="940">
                  <c:v>37.942700000001651</c:v>
                </c:pt>
                <c:pt idx="941">
                  <c:v>37.942800000001654</c:v>
                </c:pt>
                <c:pt idx="942">
                  <c:v>37.942900000001657</c:v>
                </c:pt>
                <c:pt idx="943">
                  <c:v>37.943000000001661</c:v>
                </c:pt>
                <c:pt idx="944">
                  <c:v>37.943100000001664</c:v>
                </c:pt>
                <c:pt idx="945">
                  <c:v>37.943200000001667</c:v>
                </c:pt>
                <c:pt idx="946">
                  <c:v>37.94330000000167</c:v>
                </c:pt>
                <c:pt idx="947">
                  <c:v>37.943400000001674</c:v>
                </c:pt>
                <c:pt idx="948">
                  <c:v>37.943500000001677</c:v>
                </c:pt>
                <c:pt idx="949">
                  <c:v>37.94360000000168</c:v>
                </c:pt>
                <c:pt idx="950">
                  <c:v>37.943700000001684</c:v>
                </c:pt>
                <c:pt idx="951">
                  <c:v>37.943800000001687</c:v>
                </c:pt>
                <c:pt idx="952">
                  <c:v>37.94390000000169</c:v>
                </c:pt>
                <c:pt idx="953">
                  <c:v>37.944000000001694</c:v>
                </c:pt>
                <c:pt idx="954">
                  <c:v>37.944100000001697</c:v>
                </c:pt>
                <c:pt idx="955">
                  <c:v>37.9442000000017</c:v>
                </c:pt>
                <c:pt idx="956">
                  <c:v>37.944300000001704</c:v>
                </c:pt>
                <c:pt idx="957">
                  <c:v>37.944400000001707</c:v>
                </c:pt>
                <c:pt idx="958">
                  <c:v>37.94450000000171</c:v>
                </c:pt>
                <c:pt idx="959">
                  <c:v>37.944600000001714</c:v>
                </c:pt>
                <c:pt idx="960">
                  <c:v>37.944700000001717</c:v>
                </c:pt>
                <c:pt idx="961">
                  <c:v>37.94480000000172</c:v>
                </c:pt>
                <c:pt idx="962">
                  <c:v>37.944900000001724</c:v>
                </c:pt>
                <c:pt idx="963">
                  <c:v>37.945000000001727</c:v>
                </c:pt>
                <c:pt idx="964">
                  <c:v>37.94510000000173</c:v>
                </c:pt>
                <c:pt idx="965">
                  <c:v>37.945200000001734</c:v>
                </c:pt>
                <c:pt idx="966">
                  <c:v>37.945300000001737</c:v>
                </c:pt>
                <c:pt idx="967">
                  <c:v>37.94540000000174</c:v>
                </c:pt>
                <c:pt idx="968">
                  <c:v>37.945500000001744</c:v>
                </c:pt>
                <c:pt idx="969">
                  <c:v>37.945600000001747</c:v>
                </c:pt>
                <c:pt idx="970">
                  <c:v>37.94570000000175</c:v>
                </c:pt>
                <c:pt idx="971">
                  <c:v>37.945800000001753</c:v>
                </c:pt>
                <c:pt idx="972">
                  <c:v>37.945900000001757</c:v>
                </c:pt>
                <c:pt idx="973">
                  <c:v>37.94600000000176</c:v>
                </c:pt>
                <c:pt idx="974">
                  <c:v>37.946100000001763</c:v>
                </c:pt>
                <c:pt idx="975">
                  <c:v>37.946200000001767</c:v>
                </c:pt>
                <c:pt idx="976">
                  <c:v>37.94630000000177</c:v>
                </c:pt>
                <c:pt idx="977">
                  <c:v>37.946400000001773</c:v>
                </c:pt>
                <c:pt idx="978">
                  <c:v>37.946500000001777</c:v>
                </c:pt>
                <c:pt idx="979">
                  <c:v>37.94660000000178</c:v>
                </c:pt>
                <c:pt idx="980">
                  <c:v>37.946700000001783</c:v>
                </c:pt>
                <c:pt idx="981">
                  <c:v>37.946800000001787</c:v>
                </c:pt>
                <c:pt idx="982">
                  <c:v>37.94690000000179</c:v>
                </c:pt>
                <c:pt idx="983">
                  <c:v>37.947000000001793</c:v>
                </c:pt>
                <c:pt idx="984">
                  <c:v>37.947100000001797</c:v>
                </c:pt>
                <c:pt idx="985">
                  <c:v>37.9472000000018</c:v>
                </c:pt>
                <c:pt idx="986">
                  <c:v>37.947300000001803</c:v>
                </c:pt>
                <c:pt idx="987">
                  <c:v>37.947400000001807</c:v>
                </c:pt>
                <c:pt idx="988">
                  <c:v>37.94750000000181</c:v>
                </c:pt>
                <c:pt idx="989">
                  <c:v>37.947600000001813</c:v>
                </c:pt>
                <c:pt idx="990">
                  <c:v>37.947700000001817</c:v>
                </c:pt>
                <c:pt idx="991">
                  <c:v>37.94780000000182</c:v>
                </c:pt>
                <c:pt idx="992">
                  <c:v>37.947900000001823</c:v>
                </c:pt>
                <c:pt idx="993">
                  <c:v>37.948000000001826</c:v>
                </c:pt>
                <c:pt idx="994">
                  <c:v>37.94810000000183</c:v>
                </c:pt>
                <c:pt idx="995">
                  <c:v>37.948200000001833</c:v>
                </c:pt>
                <c:pt idx="996">
                  <c:v>37.948300000001836</c:v>
                </c:pt>
                <c:pt idx="997">
                  <c:v>37.94840000000184</c:v>
                </c:pt>
                <c:pt idx="998">
                  <c:v>37.948500000001843</c:v>
                </c:pt>
                <c:pt idx="999">
                  <c:v>37.948600000001846</c:v>
                </c:pt>
                <c:pt idx="1000">
                  <c:v>37.94870000000185</c:v>
                </c:pt>
              </c:numCache>
            </c:numRef>
          </c:xVal>
          <c:yVal>
            <c:numRef>
              <c:f>Calculs!$K$4:$K$1004</c:f>
              <c:numCache>
                <c:formatCode>0.00</c:formatCode>
                <c:ptCount val="1001"/>
                <c:pt idx="0">
                  <c:v>580.84077273287357</c:v>
                </c:pt>
                <c:pt idx="1">
                  <c:v>582.36917836134569</c:v>
                </c:pt>
                <c:pt idx="2">
                  <c:v>583.89887664923185</c:v>
                </c:pt>
                <c:pt idx="3">
                  <c:v>585.43279015377107</c:v>
                </c:pt>
                <c:pt idx="4">
                  <c:v>586.97144645956234</c:v>
                </c:pt>
                <c:pt idx="5">
                  <c:v>588.51433463226715</c:v>
                </c:pt>
                <c:pt idx="6">
                  <c:v>590.06126022424939</c:v>
                </c:pt>
                <c:pt idx="7">
                  <c:v>591.6121869690586</c:v>
                </c:pt>
                <c:pt idx="8">
                  <c:v>593.16707863347403</c:v>
                </c:pt>
                <c:pt idx="9">
                  <c:v>594.72589901828735</c:v>
                </c:pt>
                <c:pt idx="10">
                  <c:v>596.28861195907587</c:v>
                </c:pt>
                <c:pt idx="11">
                  <c:v>597.85518132696711</c:v>
                </c:pt>
                <c:pt idx="12">
                  <c:v>599.42557102939509</c:v>
                </c:pt>
                <c:pt idx="13">
                  <c:v>600.99974501084694</c:v>
                </c:pt>
                <c:pt idx="14">
                  <c:v>602.57766725360182</c:v>
                </c:pt>
                <c:pt idx="15">
                  <c:v>604.1593017784603</c:v>
                </c:pt>
                <c:pt idx="16">
                  <c:v>605.74461264546505</c:v>
                </c:pt>
                <c:pt idx="17">
                  <c:v>607.33356395461317</c:v>
                </c:pt>
                <c:pt idx="18">
                  <c:v>608.92611984655957</c:v>
                </c:pt>
                <c:pt idx="19">
                  <c:v>610.52224450331119</c:v>
                </c:pt>
                <c:pt idx="20">
                  <c:v>612.12190214891325</c:v>
                </c:pt>
                <c:pt idx="21">
                  <c:v>613.725057050126</c:v>
                </c:pt>
                <c:pt idx="22">
                  <c:v>615.33167351709324</c:v>
                </c:pt>
                <c:pt idx="23">
                  <c:v>616.94171590400197</c:v>
                </c:pt>
                <c:pt idx="24">
                  <c:v>618.55514860973312</c:v>
                </c:pt>
                <c:pt idx="25">
                  <c:v>620.17193607850402</c:v>
                </c:pt>
                <c:pt idx="26">
                  <c:v>621.7920428005018</c:v>
                </c:pt>
                <c:pt idx="27">
                  <c:v>623.41543331250807</c:v>
                </c:pt>
                <c:pt idx="28">
                  <c:v>625.04207219851537</c:v>
                </c:pt>
                <c:pt idx="29">
                  <c:v>626.67192409033453</c:v>
                </c:pt>
                <c:pt idx="30">
                  <c:v>628.30495366819389</c:v>
                </c:pt>
                <c:pt idx="31">
                  <c:v>629.94112566132935</c:v>
                </c:pt>
                <c:pt idx="32">
                  <c:v>631.58040484856599</c:v>
                </c:pt>
                <c:pt idx="33">
                  <c:v>633.22275605889149</c:v>
                </c:pt>
                <c:pt idx="34">
                  <c:v>634.86814417202072</c:v>
                </c:pt>
                <c:pt idx="35">
                  <c:v>636.51653411895154</c:v>
                </c:pt>
                <c:pt idx="36">
                  <c:v>638.16789088251267</c:v>
                </c:pt>
                <c:pt idx="37">
                  <c:v>639.82217949790265</c:v>
                </c:pt>
                <c:pt idx="38">
                  <c:v>641.47936505322048</c:v>
                </c:pt>
                <c:pt idx="39">
                  <c:v>643.13941268998769</c:v>
                </c:pt>
                <c:pt idx="40">
                  <c:v>644.80228760366242</c:v>
                </c:pt>
                <c:pt idx="41">
                  <c:v>646.46795504414467</c:v>
                </c:pt>
                <c:pt idx="42">
                  <c:v>648.13638031627318</c:v>
                </c:pt>
                <c:pt idx="43">
                  <c:v>649.80752878031444</c:v>
                </c:pt>
                <c:pt idx="44">
                  <c:v>651.4813658524431</c:v>
                </c:pt>
                <c:pt idx="45">
                  <c:v>653.15785700521394</c:v>
                </c:pt>
                <c:pt idx="46">
                  <c:v>654.83696776802606</c:v>
                </c:pt>
                <c:pt idx="47">
                  <c:v>656.51866372757843</c:v>
                </c:pt>
                <c:pt idx="48">
                  <c:v>658.2029105283176</c:v>
                </c:pt>
                <c:pt idx="49">
                  <c:v>659.88967387287698</c:v>
                </c:pt>
                <c:pt idx="50">
                  <c:v>661.57891952250827</c:v>
                </c:pt>
                <c:pt idx="51">
                  <c:v>663.27061329750484</c:v>
                </c:pt>
                <c:pt idx="52">
                  <c:v>664.96472107761656</c:v>
                </c:pt>
                <c:pt idx="53">
                  <c:v>666.66120880245739</c:v>
                </c:pt>
                <c:pt idx="54">
                  <c:v>668.36004247190453</c:v>
                </c:pt>
                <c:pt idx="55">
                  <c:v>670.06118814648971</c:v>
                </c:pt>
                <c:pt idx="56">
                  <c:v>671.76461194778267</c:v>
                </c:pt>
                <c:pt idx="57">
                  <c:v>673.47028005876678</c:v>
                </c:pt>
                <c:pt idx="58">
                  <c:v>675.1781587242067</c:v>
                </c:pt>
                <c:pt idx="59">
                  <c:v>676.88821425100843</c:v>
                </c:pt>
                <c:pt idx="60">
                  <c:v>678.60041300857176</c:v>
                </c:pt>
                <c:pt idx="61">
                  <c:v>680.31472142913447</c:v>
                </c:pt>
                <c:pt idx="62">
                  <c:v>682.03110600810965</c:v>
                </c:pt>
                <c:pt idx="63">
                  <c:v>683.74951954344351</c:v>
                </c:pt>
                <c:pt idx="64">
                  <c:v>685.46988739942731</c:v>
                </c:pt>
                <c:pt idx="65">
                  <c:v>687.19212132483528</c:v>
                </c:pt>
                <c:pt idx="66">
                  <c:v>688.91613324720231</c:v>
                </c:pt>
                <c:pt idx="67">
                  <c:v>690.64182265909415</c:v>
                </c:pt>
                <c:pt idx="68">
                  <c:v>692.36906402813952</c:v>
                </c:pt>
                <c:pt idx="69">
                  <c:v>694.09769703051404</c:v>
                </c:pt>
                <c:pt idx="70">
                  <c:v>695.82751680598506</c:v>
                </c:pt>
                <c:pt idx="71">
                  <c:v>697.55829649965119</c:v>
                </c:pt>
                <c:pt idx="72">
                  <c:v>699.28980976156436</c:v>
                </c:pt>
                <c:pt idx="73">
                  <c:v>701.0218307545083</c:v>
                </c:pt>
                <c:pt idx="74">
                  <c:v>702.75413416147853</c:v>
                </c:pt>
                <c:pt idx="75">
                  <c:v>704.48649519286414</c:v>
                </c:pt>
                <c:pt idx="76">
                  <c:v>706.21868959333483</c:v>
                </c:pt>
                <c:pt idx="77">
                  <c:v>707.95049364843464</c:v>
                </c:pt>
                <c:pt idx="78">
                  <c:v>709.6816841908834</c:v>
                </c:pt>
                <c:pt idx="79">
                  <c:v>711.41203860659004</c:v>
                </c:pt>
                <c:pt idx="80">
                  <c:v>713.14133484037814</c:v>
                </c:pt>
                <c:pt idx="81">
                  <c:v>714.86937809420351</c:v>
                </c:pt>
                <c:pt idx="82">
                  <c:v>716.59602745698749</c:v>
                </c:pt>
                <c:pt idx="83">
                  <c:v>718.32116907458271</c:v>
                </c:pt>
                <c:pt idx="84">
                  <c:v>720.04468938556852</c:v>
                </c:pt>
                <c:pt idx="85">
                  <c:v>721.76647512168597</c:v>
                </c:pt>
                <c:pt idx="86">
                  <c:v>723.48641330820351</c:v>
                </c:pt>
                <c:pt idx="87">
                  <c:v>725.20439126421468</c:v>
                </c:pt>
                <c:pt idx="88">
                  <c:v>726.92029660286823</c:v>
                </c:pt>
                <c:pt idx="89">
                  <c:v>728.63402566519437</c:v>
                </c:pt>
                <c:pt idx="90">
                  <c:v>730.34549193116061</c:v>
                </c:pt>
                <c:pt idx="91">
                  <c:v>732.05461753979137</c:v>
                </c:pt>
                <c:pt idx="92">
                  <c:v>733.76132483174331</c:v>
                </c:pt>
                <c:pt idx="93">
                  <c:v>735.46553845755921</c:v>
                </c:pt>
                <c:pt idx="94">
                  <c:v>737.16718748012306</c:v>
                </c:pt>
                <c:pt idx="95">
                  <c:v>738.8662032537967</c:v>
                </c:pt>
                <c:pt idx="96">
                  <c:v>740.56251730928648</c:v>
                </c:pt>
                <c:pt idx="97">
                  <c:v>742.25606978845553</c:v>
                </c:pt>
                <c:pt idx="98">
                  <c:v>743.94681785574039</c:v>
                </c:pt>
                <c:pt idx="99">
                  <c:v>745.63472721523931</c:v>
                </c:pt>
                <c:pt idx="100">
                  <c:v>747.3197636512416</c:v>
                </c:pt>
                <c:pt idx="101">
                  <c:v>749.00189302774822</c:v>
                </c:pt>
                <c:pt idx="102">
                  <c:v>750.68108128798963</c:v>
                </c:pt>
                <c:pt idx="103">
                  <c:v>752.35729445394009</c:v>
                </c:pt>
                <c:pt idx="104">
                  <c:v>754.03049862582918</c:v>
                </c:pt>
                <c:pt idx="105">
                  <c:v>755.70065998165001</c:v>
                </c:pt>
                <c:pt idx="106">
                  <c:v>757.36774477666461</c:v>
                </c:pt>
                <c:pt idx="107">
                  <c:v>759.03171934290663</c:v>
                </c:pt>
                <c:pt idx="108">
                  <c:v>760.69255008868049</c:v>
                </c:pt>
                <c:pt idx="109">
                  <c:v>762.3502140421798</c:v>
                </c:pt>
                <c:pt idx="110">
                  <c:v>764.00470936563613</c:v>
                </c:pt>
                <c:pt idx="111">
                  <c:v>765.65604475225564</c:v>
                </c:pt>
                <c:pt idx="112">
                  <c:v>767.30422885301175</c:v>
                </c:pt>
                <c:pt idx="113">
                  <c:v>768.94927027691665</c:v>
                </c:pt>
                <c:pt idx="114">
                  <c:v>770.5911775912906</c:v>
                </c:pt>
                <c:pt idx="115">
                  <c:v>772.22995932202844</c:v>
                </c:pt>
                <c:pt idx="116">
                  <c:v>773.86562395386454</c:v>
                </c:pt>
                <c:pt idx="117">
                  <c:v>775.49817993063527</c:v>
                </c:pt>
                <c:pt idx="118">
                  <c:v>777.12763565553962</c:v>
                </c:pt>
                <c:pt idx="119">
                  <c:v>778.75399949139751</c:v>
                </c:pt>
                <c:pt idx="120">
                  <c:v>780.37727976090628</c:v>
                </c:pt>
                <c:pt idx="121">
                  <c:v>781.99748474689488</c:v>
                </c:pt>
                <c:pt idx="122">
                  <c:v>783.61462269257606</c:v>
                </c:pt>
                <c:pt idx="123">
                  <c:v>785.22870180179677</c:v>
                </c:pt>
                <c:pt idx="124">
                  <c:v>786.83973023928638</c:v>
                </c:pt>
                <c:pt idx="125">
                  <c:v>788.4477161309029</c:v>
                </c:pt>
                <c:pt idx="126">
                  <c:v>790.05266756387732</c:v>
                </c:pt>
                <c:pt idx="127">
                  <c:v>791.65459258705607</c:v>
                </c:pt>
                <c:pt idx="128">
                  <c:v>793.25349921114139</c:v>
                </c:pt>
                <c:pt idx="129">
                  <c:v>794.84939540893015</c:v>
                </c:pt>
                <c:pt idx="130">
                  <c:v>796.44228911555024</c:v>
                </c:pt>
                <c:pt idx="131">
                  <c:v>798.03218822869576</c:v>
                </c:pt>
                <c:pt idx="132">
                  <c:v>799.61910060885953</c:v>
                </c:pt>
                <c:pt idx="133">
                  <c:v>801.20303407956487</c:v>
                </c:pt>
                <c:pt idx="134">
                  <c:v>802.78399642759439</c:v>
                </c:pt>
                <c:pt idx="135">
                  <c:v>804.36199540321797</c:v>
                </c:pt>
                <c:pt idx="136">
                  <c:v>805.93703872041829</c:v>
                </c:pt>
                <c:pt idx="137">
                  <c:v>807.50913405711492</c:v>
                </c:pt>
                <c:pt idx="138">
                  <c:v>809.07828905538679</c:v>
                </c:pt>
                <c:pt idx="139">
                  <c:v>810.64451132169233</c:v>
                </c:pt>
                <c:pt idx="140">
                  <c:v>812.20780842708893</c:v>
                </c:pt>
                <c:pt idx="141">
                  <c:v>813.76818790744949</c:v>
                </c:pt>
                <c:pt idx="142">
                  <c:v>815.32565726367818</c:v>
                </c:pt>
                <c:pt idx="143">
                  <c:v>816.88022396192423</c:v>
                </c:pt>
                <c:pt idx="144">
                  <c:v>818.43189543379412</c:v>
                </c:pt>
                <c:pt idx="145">
                  <c:v>819.98067907656218</c:v>
                </c:pt>
                <c:pt idx="146">
                  <c:v>821.52658225337916</c:v>
                </c:pt>
                <c:pt idx="147">
                  <c:v>823.06961229347985</c:v>
                </c:pt>
                <c:pt idx="148">
                  <c:v>824.60977649238873</c:v>
                </c:pt>
                <c:pt idx="149">
                  <c:v>826.14708211212405</c:v>
                </c:pt>
                <c:pt idx="150">
                  <c:v>827.68153638140063</c:v>
                </c:pt>
                <c:pt idx="151">
                  <c:v>829.21314649583053</c:v>
                </c:pt>
                <c:pt idx="152">
                  <c:v>830.74191961812301</c:v>
                </c:pt>
                <c:pt idx="153">
                  <c:v>832.26786287828202</c:v>
                </c:pt>
                <c:pt idx="154">
                  <c:v>833.79098337380321</c:v>
                </c:pt>
                <c:pt idx="155">
                  <c:v>835.31128816986859</c:v>
                </c:pt>
                <c:pt idx="156">
                  <c:v>836.82878429954008</c:v>
                </c:pt>
                <c:pt idx="157">
                  <c:v>838.34347876395168</c:v>
                </c:pt>
                <c:pt idx="158">
                  <c:v>839.85537853250025</c:v>
                </c:pt>
                <c:pt idx="159">
                  <c:v>841.36449054303421</c:v>
                </c:pt>
                <c:pt idx="160">
                  <c:v>842.87082170204178</c:v>
                </c:pt>
                <c:pt idx="161">
                  <c:v>844.37437888483714</c:v>
                </c:pt>
                <c:pt idx="162">
                  <c:v>845.87516893574525</c:v>
                </c:pt>
                <c:pt idx="163">
                  <c:v>847.37319866828568</c:v>
                </c:pt>
                <c:pt idx="164">
                  <c:v>848.86847486535464</c:v>
                </c:pt>
                <c:pt idx="165">
                  <c:v>850.36100427940573</c:v>
                </c:pt>
                <c:pt idx="166">
                  <c:v>851.85079363262969</c:v>
                </c:pt>
                <c:pt idx="167">
                  <c:v>853.33784961713241</c:v>
                </c:pt>
                <c:pt idx="168">
                  <c:v>854.82217889511162</c:v>
                </c:pt>
                <c:pt idx="169">
                  <c:v>856.30378809903266</c:v>
                </c:pt>
                <c:pt idx="170">
                  <c:v>857.7826838318025</c:v>
                </c:pt>
                <c:pt idx="171">
                  <c:v>859.25887266694292</c:v>
                </c:pt>
                <c:pt idx="172">
                  <c:v>860.7323611487617</c:v>
                </c:pt>
                <c:pt idx="173">
                  <c:v>862.20315579252349</c:v>
                </c:pt>
                <c:pt idx="174">
                  <c:v>863.67126308461877</c:v>
                </c:pt>
                <c:pt idx="175">
                  <c:v>865.13668948273153</c:v>
                </c:pt>
                <c:pt idx="176">
                  <c:v>866.59944141600624</c:v>
                </c:pt>
                <c:pt idx="177">
                  <c:v>868.05952528521311</c:v>
                </c:pt>
                <c:pt idx="178">
                  <c:v>869.51694746291241</c:v>
                </c:pt>
                <c:pt idx="179">
                  <c:v>870.97171429361731</c:v>
                </c:pt>
                <c:pt idx="180">
                  <c:v>872.42383209395587</c:v>
                </c:pt>
                <c:pt idx="181">
                  <c:v>873.87330715283167</c:v>
                </c:pt>
                <c:pt idx="182">
                  <c:v>875.32014573158324</c:v>
                </c:pt>
                <c:pt idx="183">
                  <c:v>876.76435406414248</c:v>
                </c:pt>
                <c:pt idx="184">
                  <c:v>878.20593835719171</c:v>
                </c:pt>
                <c:pt idx="185">
                  <c:v>879.64490479031986</c:v>
                </c:pt>
                <c:pt idx="186">
                  <c:v>881.08125951617717</c:v>
                </c:pt>
                <c:pt idx="187">
                  <c:v>882.51500866062918</c:v>
                </c:pt>
                <c:pt idx="188">
                  <c:v>883.94615832290924</c:v>
                </c:pt>
                <c:pt idx="189">
                  <c:v>885.37471457577033</c:v>
                </c:pt>
                <c:pt idx="190">
                  <c:v>886.80068346563519</c:v>
                </c:pt>
                <c:pt idx="191">
                  <c:v>888.22407101274609</c:v>
                </c:pt>
                <c:pt idx="192">
                  <c:v>889.64488321131307</c:v>
                </c:pt>
                <c:pt idx="193">
                  <c:v>891.06312602966091</c:v>
                </c:pt>
                <c:pt idx="194">
                  <c:v>892.4788054103758</c:v>
                </c:pt>
                <c:pt idx="195">
                  <c:v>893.89192727045031</c:v>
                </c:pt>
                <c:pt idx="196">
                  <c:v>895.30249750142741</c:v>
                </c:pt>
                <c:pt idx="197">
                  <c:v>896.71052196954395</c:v>
                </c:pt>
                <c:pt idx="198">
                  <c:v>898.1160065158723</c:v>
                </c:pt>
                <c:pt idx="199">
                  <c:v>899.51895695646181</c:v>
                </c:pt>
                <c:pt idx="200">
                  <c:v>900.9193790824786</c:v>
                </c:pt>
                <c:pt idx="201">
                  <c:v>914.78498966128643</c:v>
                </c:pt>
                <c:pt idx="202">
                  <c:v>928.40147124388545</c:v>
                </c:pt>
                <c:pt idx="203">
                  <c:v>941.77438119765054</c:v>
                </c:pt>
                <c:pt idx="204">
                  <c:v>954.90904559714386</c:v>
                </c:pt>
                <c:pt idx="205">
                  <c:v>967.81057164987362</c:v>
                </c:pt>
                <c:pt idx="206">
                  <c:v>980.48385928554808</c:v>
                </c:pt>
                <c:pt idx="207">
                  <c:v>992.93361197568811</c:v>
                </c:pt>
                <c:pt idx="208">
                  <c:v>1005.1643468442812</c:v>
                </c:pt>
                <c:pt idx="209">
                  <c:v>1017.1804041246277</c:v>
                </c:pt>
                <c:pt idx="210">
                  <c:v>1028.9859560125647</c:v>
                </c:pt>
                <c:pt idx="211">
                  <c:v>1040.5850149617995</c:v>
                </c:pt>
                <c:pt idx="212">
                  <c:v>1051.9814414630712</c:v>
                </c:pt>
                <c:pt idx="213">
                  <c:v>1063.1789513452479</c:v>
                </c:pt>
                <c:pt idx="214">
                  <c:v>1074.181122633214</c:v>
                </c:pt>
                <c:pt idx="215">
                  <c:v>1084.9914019944501</c:v>
                </c:pt>
                <c:pt idx="216">
                  <c:v>1095.6131108035563</c:v>
                </c:pt>
                <c:pt idx="217">
                  <c:v>1106.0494508515533</c:v>
                </c:pt>
                <c:pt idx="218">
                  <c:v>1116.3035097246138</c:v>
                </c:pt>
                <c:pt idx="219">
                  <c:v>1126.3782658748903</c:v>
                </c:pt>
                <c:pt idx="220">
                  <c:v>1136.2765934043052</c:v>
                </c:pt>
                <c:pt idx="221">
                  <c:v>1146.0012665805264</c:v>
                </c:pt>
                <c:pt idx="222">
                  <c:v>1155.554964102857</c:v>
                </c:pt>
                <c:pt idx="223">
                  <c:v>1164.9402731344087</c:v>
                </c:pt>
                <c:pt idx="224">
                  <c:v>1174.1596931156764</c:v>
                </c:pt>
                <c:pt idx="225">
                  <c:v>1183.2156393735031</c:v>
                </c:pt>
                <c:pt idx="226">
                  <c:v>1192.1104465383785</c:v>
                </c:pt>
                <c:pt idx="227">
                  <c:v>1200.8463717820619</c:v>
                </c:pt>
                <c:pt idx="228">
                  <c:v>1209.4255978866504</c:v>
                </c:pt>
                <c:pt idx="229">
                  <c:v>1217.8502361554092</c:v>
                </c:pt>
                <c:pt idx="230">
                  <c:v>1226.1223291749445</c:v>
                </c:pt>
                <c:pt idx="231">
                  <c:v>1234.2438534376267</c:v>
                </c:pt>
                <c:pt idx="232">
                  <c:v>1242.2167218325435</c:v>
                </c:pt>
                <c:pt idx="233">
                  <c:v>1250.0427860126958</c:v>
                </c:pt>
                <c:pt idx="234">
                  <c:v>1257.7238386456158</c:v>
                </c:pt>
                <c:pt idx="235">
                  <c:v>1265.2616155541025</c:v>
                </c:pt>
                <c:pt idx="236">
                  <c:v>1272.6577977533182</c:v>
                </c:pt>
                <c:pt idx="237">
                  <c:v>1279.9140133900758</c:v>
                </c:pt>
                <c:pt idx="238">
                  <c:v>1287.03183958976</c:v>
                </c:pt>
                <c:pt idx="239">
                  <c:v>1294.0128042159724</c:v>
                </c:pt>
                <c:pt idx="240">
                  <c:v>1300.858387547659</c:v>
                </c:pt>
                <c:pt idx="241">
                  <c:v>1307.5700238781749</c:v>
                </c:pt>
                <c:pt idx="242">
                  <c:v>1314.1491030404561</c:v>
                </c:pt>
                <c:pt idx="243">
                  <c:v>1320.5969718622091</c:v>
                </c:pt>
                <c:pt idx="244">
                  <c:v>1326.9149355547795</c:v>
                </c:pt>
                <c:pt idx="245">
                  <c:v>1333.1042590391398</c:v>
                </c:pt>
                <c:pt idx="246">
                  <c:v>1339.1661682122221</c:v>
                </c:pt>
                <c:pt idx="247">
                  <c:v>1345.101851156626</c:v>
                </c:pt>
                <c:pt idx="248">
                  <c:v>1350.9124592965504</c:v>
                </c:pt>
                <c:pt idx="249">
                  <c:v>1356.5991085026267</c:v>
                </c:pt>
                <c:pt idx="250">
                  <c:v>1362.1628801481731</c:v>
                </c:pt>
                <c:pt idx="251">
                  <c:v>1367.6048221192411</c:v>
                </c:pt>
                <c:pt idx="252">
                  <c:v>1372.9259497806872</c:v>
                </c:pt>
                <c:pt idx="253">
                  <c:v>1378.1272469003777</c:v>
                </c:pt>
                <c:pt idx="254">
                  <c:v>1383.2096665335087</c:v>
                </c:pt>
                <c:pt idx="255">
                  <c:v>1388.1741318689155</c:v>
                </c:pt>
                <c:pt idx="256">
                  <c:v>1393.0215370391418</c:v>
                </c:pt>
                <c:pt idx="257">
                  <c:v>1397.7527478959364</c:v>
                </c:pt>
                <c:pt idx="258">
                  <c:v>1402.3686027527619</c:v>
                </c:pt>
                <c:pt idx="259">
                  <c:v>1406.8699130958075</c:v>
                </c:pt>
                <c:pt idx="260">
                  <c:v>1411.2574642649256</c:v>
                </c:pt>
                <c:pt idx="261">
                  <c:v>1415.532016105833</c:v>
                </c:pt>
                <c:pt idx="262">
                  <c:v>1419.6943035948557</c:v>
                </c:pt>
                <c:pt idx="263">
                  <c:v>1423.7450374374278</c:v>
                </c:pt>
                <c:pt idx="264">
                  <c:v>1427.6849046415014</c:v>
                </c:pt>
                <c:pt idx="265">
                  <c:v>1431.5145690669699</c:v>
                </c:pt>
                <c:pt idx="266">
                  <c:v>1435.2346719521597</c:v>
                </c:pt>
                <c:pt idx="267">
                  <c:v>1438.8458324184023</c:v>
                </c:pt>
                <c:pt idx="268">
                  <c:v>1442.3486479536632</c:v>
                </c:pt>
                <c:pt idx="269">
                  <c:v>1445.7436948761683</c:v>
                </c:pt>
                <c:pt idx="270">
                  <c:v>1449.0315287789458</c:v>
                </c:pt>
                <c:pt idx="271">
                  <c:v>1452.2126849561791</c:v>
                </c:pt>
                <c:pt idx="272">
                  <c:v>1455.2876788122551</c:v>
                </c:pt>
                <c:pt idx="273">
                  <c:v>1458.2570062543855</c:v>
                </c:pt>
                <c:pt idx="274">
                  <c:v>1461.1211440696854</c:v>
                </c:pt>
                <c:pt idx="275">
                  <c:v>1463.8805502876053</c:v>
                </c:pt>
                <c:pt idx="276">
                  <c:v>1466.535664528642</c:v>
                </c:pt>
                <c:pt idx="277">
                  <c:v>1469.0869083402986</c:v>
                </c:pt>
                <c:pt idx="278">
                  <c:v>1471.5346855213209</c:v>
                </c:pt>
                <c:pt idx="279">
                  <c:v>1473.8793824353268</c:v>
                </c:pt>
                <c:pt idx="280">
                  <c:v>1476.1213683150527</c:v>
                </c:pt>
                <c:pt idx="281">
                  <c:v>1478.2609955585904</c:v>
                </c:pt>
                <c:pt idx="282">
                  <c:v>1480.2986000191779</c:v>
                </c:pt>
                <c:pt idx="283">
                  <c:v>1482.234501290347</c:v>
                </c:pt>
                <c:pt idx="284">
                  <c:v>1484.0690029885418</c:v>
                </c:pt>
                <c:pt idx="285">
                  <c:v>1485.8023930357115</c:v>
                </c:pt>
                <c:pt idx="286">
                  <c:v>1487.4349439448706</c:v>
                </c:pt>
                <c:pt idx="287">
                  <c:v>1488.9669131122346</c:v>
                </c:pt>
                <c:pt idx="288">
                  <c:v>1490.3985431202964</c:v>
                </c:pt>
                <c:pt idx="289">
                  <c:v>1491.7300620571425</c:v>
                </c:pt>
                <c:pt idx="290">
                  <c:v>1492.9616838584368</c:v>
                </c:pt>
                <c:pt idx="291">
                  <c:v>1494.0936086798349</c:v>
                </c:pt>
                <c:pt idx="292">
                  <c:v>1495.1260233091432</c:v>
                </c:pt>
                <c:pt idx="293">
                  <c:v>1496.0591016292417</c:v>
                </c:pt>
                <c:pt idx="294">
                  <c:v>1496.8930051445807</c:v>
                </c:pt>
                <c:pt idx="295">
                  <c:v>1497.6278835857172</c:v>
                </c:pt>
                <c:pt idx="296">
                  <c:v>1498.263875607609</c:v>
                </c:pt>
                <c:pt idx="297">
                  <c:v>1498.8011095977415</c:v>
                </c:pt>
                <c:pt idx="298">
                  <c:v>1499.239704609078</c:v>
                </c:pt>
                <c:pt idx="299">
                  <c:v>1499.5797714296064</c:v>
                </c:pt>
                <c:pt idx="300">
                  <c:v>1499.8214137943874</c:v>
                </c:pt>
                <c:pt idx="301">
                  <c:v>1499.9647297372512</c:v>
                </c:pt>
                <c:pt idx="302">
                  <c:v>1500.0098130681165</c:v>
                </c:pt>
                <c:pt idx="303">
                  <c:v>1499.9567549495916</c:v>
                </c:pt>
                <c:pt idx="304">
                  <c:v>1499.8056455351189</c:v>
                </c:pt>
                <c:pt idx="305">
                  <c:v>1499.5565756227995</c:v>
                </c:pt>
                <c:pt idx="306">
                  <c:v>1499.2096382760765</c:v>
                </c:pt>
                <c:pt idx="307">
                  <c:v>1498.7649303654143</c:v>
                </c:pt>
                <c:pt idx="308">
                  <c:v>1498.2225539932506</c:v>
                </c:pt>
                <c:pt idx="309">
                  <c:v>1497.58261777593</c:v>
                </c:pt>
                <c:pt idx="310">
                  <c:v>1496.8452379686905</c:v>
                </c:pt>
                <c:pt idx="311">
                  <c:v>1496.0105394309899</c:v>
                </c:pt>
                <c:pt idx="312">
                  <c:v>1495.0786564382418</c:v>
                </c:pt>
                <c:pt idx="313">
                  <c:v>1494.0497333519079</c:v>
                </c:pt>
                <c:pt idx="314">
                  <c:v>1492.9239251630813</c:v>
                </c:pt>
                <c:pt idx="315">
                  <c:v>1491.7013979257542</c:v>
                </c:pt>
                <c:pt idx="316">
                  <c:v>1490.3823290955522</c:v>
                </c:pt>
                <c:pt idx="317">
                  <c:v>1488.9669077884232</c:v>
                </c:pt>
                <c:pt idx="318">
                  <c:v>1487.4553349720652</c:v>
                </c:pt>
                <c:pt idx="319">
                  <c:v>1485.8478236010537</c:v>
                </c:pt>
                <c:pt idx="320">
                  <c:v>1484.1445987048812</c:v>
                </c:pt>
                <c:pt idx="321">
                  <c:v>1482.3458974365535</c:v>
                </c:pt>
                <c:pt idx="322">
                  <c:v>1480.4519690880247</c:v>
                </c:pt>
                <c:pt idx="323">
                  <c:v>1478.4630750776037</c:v>
                </c:pt>
                <c:pt idx="324">
                  <c:v>1476.3794889135195</c:v>
                </c:pt>
                <c:pt idx="325">
                  <c:v>1474.201496137056</c:v>
                </c:pt>
                <c:pt idx="326">
                  <c:v>1471.9293942480397</c:v>
                </c:pt>
                <c:pt idx="327">
                  <c:v>1469.5634926149589</c:v>
                </c:pt>
                <c:pt idx="328">
                  <c:v>1467.1041123715897</c:v>
                </c:pt>
                <c:pt idx="329">
                  <c:v>1464.5515863016758</c:v>
                </c:pt>
                <c:pt idx="330">
                  <c:v>1461.9062587129547</c:v>
                </c:pt>
                <c:pt idx="331">
                  <c:v>1459.1684853016113</c:v>
                </c:pt>
                <c:pt idx="332">
                  <c:v>1456.3386330080762</c:v>
                </c:pt>
                <c:pt idx="333">
                  <c:v>1453.4170798649502</c:v>
                </c:pt>
                <c:pt idx="334">
                  <c:v>1450.4042148377341</c:v>
                </c:pt>
                <c:pt idx="335">
                  <c:v>1447.3004376589483</c:v>
                </c:pt>
                <c:pt idx="336">
                  <c:v>1444.1061586561664</c:v>
                </c:pt>
                <c:pt idx="337">
                  <c:v>1440.8217985744232</c:v>
                </c:pt>
                <c:pt idx="338">
                  <c:v>1437.4477883934151</c:v>
                </c:pt>
                <c:pt idx="339">
                  <c:v>1433.9845691398723</c:v>
                </c:pt>
                <c:pt idx="340">
                  <c:v>1430.4325916954524</c:v>
                </c:pt>
                <c:pt idx="341">
                  <c:v>1426.7923166004775</c:v>
                </c:pt>
                <c:pt idx="342">
                  <c:v>1423.0642138538194</c:v>
                </c:pt>
                <c:pt idx="343">
                  <c:v>1419.2487627092162</c:v>
                </c:pt>
                <c:pt idx="344">
                  <c:v>1415.3464514682939</c:v>
                </c:pt>
                <c:pt idx="345">
                  <c:v>1411.3577772705485</c:v>
                </c:pt>
                <c:pt idx="346">
                  <c:v>1407.2832458805372</c:v>
                </c:pt>
                <c:pt idx="347">
                  <c:v>1403.1233714725208</c:v>
                </c:pt>
                <c:pt idx="348">
                  <c:v>1398.8786764127835</c:v>
                </c:pt>
                <c:pt idx="349">
                  <c:v>1394.5496910398583</c:v>
                </c:pt>
                <c:pt idx="350">
                  <c:v>1390.1369534428741</c:v>
                </c:pt>
                <c:pt idx="351">
                  <c:v>1385.6410092382382</c:v>
                </c:pt>
                <c:pt idx="352">
                  <c:v>1381.06241134486</c:v>
                </c:pt>
                <c:pt idx="353">
                  <c:v>1376.4017197581211</c:v>
                </c:pt>
                <c:pt idx="354">
                  <c:v>1371.659501322787</c:v>
                </c:pt>
                <c:pt idx="355">
                  <c:v>1366.8363295050565</c:v>
                </c:pt>
                <c:pt idx="356">
                  <c:v>1361.9327841639381</c:v>
                </c:pt>
                <c:pt idx="357">
                  <c:v>1356.949451322138</c:v>
                </c:pt>
                <c:pt idx="358">
                  <c:v>1351.886922936643</c:v>
                </c:pt>
                <c:pt idx="359">
                  <c:v>1346.7457966691752</c:v>
                </c:pt>
                <c:pt idx="360">
                  <c:v>1341.5266756566921</c:v>
                </c:pt>
                <c:pt idx="361">
                  <c:v>1336.230168282103</c:v>
                </c:pt>
                <c:pt idx="362">
                  <c:v>1330.8568879453671</c:v>
                </c:pt>
                <c:pt idx="363">
                  <c:v>1325.4074528351341</c:v>
                </c:pt>
                <c:pt idx="364">
                  <c:v>1319.8824857010886</c:v>
                </c:pt>
                <c:pt idx="365">
                  <c:v>1314.2826136271476</c:v>
                </c:pt>
                <c:pt idx="366">
                  <c:v>1308.6084678056654</c:v>
                </c:pt>
                <c:pt idx="367">
                  <c:v>1302.8606833127876</c:v>
                </c:pt>
                <c:pt idx="368">
                  <c:v>1297.0398988850982</c:v>
                </c:pt>
                <c:pt idx="369">
                  <c:v>1291.1467566976964</c:v>
                </c:pt>
                <c:pt idx="370">
                  <c:v>1285.181902143835</c:v>
                </c:pt>
                <c:pt idx="371">
                  <c:v>1279.1459836162489</c:v>
                </c:pt>
                <c:pt idx="372">
                  <c:v>1273.0396522902997</c:v>
                </c:pt>
                <c:pt idx="373">
                  <c:v>1266.8635619090535</c:v>
                </c:pt>
                <c:pt idx="374">
                  <c:v>1260.6183685704095</c:v>
                </c:pt>
                <c:pt idx="375">
                  <c:v>1254.304730516388</c:v>
                </c:pt>
                <c:pt idx="376">
                  <c:v>1247.9233079246856</c:v>
                </c:pt>
                <c:pt idx="377">
                  <c:v>1241.474762702599</c:v>
                </c:pt>
                <c:pt idx="378">
                  <c:v>1234.9597582834153</c:v>
                </c:pt>
                <c:pt idx="379">
                  <c:v>1228.3789594253594</c:v>
                </c:pt>
                <c:pt idx="380">
                  <c:v>1221.73303201319</c:v>
                </c:pt>
                <c:pt idx="381">
                  <c:v>1215.0226428625256</c:v>
                </c:pt>
                <c:pt idx="382">
                  <c:v>1208.2484595269807</c:v>
                </c:pt>
                <c:pt idx="383">
                  <c:v>1201.4111501081882</c:v>
                </c:pt>
                <c:pt idx="384">
                  <c:v>1194.5113830687758</c:v>
                </c:pt>
                <c:pt idx="385">
                  <c:v>1187.5498270483658</c:v>
                </c:pt>
                <c:pt idx="386">
                  <c:v>1180.5271506826575</c:v>
                </c:pt>
                <c:pt idx="387">
                  <c:v>1173.4440224256509</c:v>
                </c:pt>
                <c:pt idx="388">
                  <c:v>1166.3011103750646</c:v>
                </c:pt>
                <c:pt idx="389">
                  <c:v>1159.0990821009977</c:v>
                </c:pt>
                <c:pt idx="390">
                  <c:v>1151.8386044778792</c:v>
                </c:pt>
                <c:pt idx="391">
                  <c:v>1144.520343519747</c:v>
                </c:pt>
                <c:pt idx="392">
                  <c:v>1137.1449642188923</c:v>
                </c:pt>
                <c:pt idx="393">
                  <c:v>1129.713130387903</c:v>
                </c:pt>
                <c:pt idx="394">
                  <c:v>1122.2255045051349</c:v>
                </c:pt>
                <c:pt idx="395">
                  <c:v>1114.6827475636358</c:v>
                </c:pt>
                <c:pt idx="396">
                  <c:v>1107.0855189235428</c:v>
                </c:pt>
                <c:pt idx="397">
                  <c:v>1099.4344761679749</c:v>
                </c:pt>
                <c:pt idx="398">
                  <c:v>1091.7302749624278</c:v>
                </c:pt>
                <c:pt idx="399">
                  <c:v>1083.9735689176898</c:v>
                </c:pt>
                <c:pt idx="400">
                  <c:v>1076.1650094562806</c:v>
                </c:pt>
                <c:pt idx="401">
                  <c:v>1068.3052456824191</c:v>
                </c:pt>
                <c:pt idx="402">
                  <c:v>1060.3949242555218</c:v>
                </c:pt>
                <c:pt idx="403">
                  <c:v>1052.4346892672286</c:v>
                </c:pt>
                <c:pt idx="404">
                  <c:v>1044.4251821219514</c:v>
                </c:pt>
                <c:pt idx="405">
                  <c:v>1036.367041420938</c:v>
                </c:pt>
                <c:pt idx="406">
                  <c:v>1028.2609028498391</c:v>
                </c:pt>
                <c:pt idx="407">
                  <c:v>1020.1073990697663</c:v>
                </c:pt>
                <c:pt idx="408">
                  <c:v>1011.9071596118238</c:v>
                </c:pt>
                <c:pt idx="409">
                  <c:v>1003.6608107750968</c:v>
                </c:pt>
                <c:pt idx="410">
                  <c:v>995.36897552807397</c:v>
                </c:pt>
                <c:pt idx="411">
                  <c:v>987.03227341348111</c:v>
                </c:pt>
                <c:pt idx="412">
                  <c:v>978.65132045650103</c:v>
                </c:pt>
                <c:pt idx="413">
                  <c:v>970.2267290763516</c:v>
                </c:pt>
                <c:pt idx="414">
                  <c:v>961.75910800119186</c:v>
                </c:pt>
                <c:pt idx="415">
                  <c:v>953.24906218632555</c:v>
                </c:pt>
                <c:pt idx="416">
                  <c:v>944.69719273566807</c:v>
                </c:pt>
                <c:pt idx="417">
                  <c:v>936.10409682644161</c:v>
                </c:pt>
                <c:pt idx="418">
                  <c:v>927.4703676370624</c:v>
                </c:pt>
                <c:pt idx="419">
                  <c:v>918.79659427818081</c:v>
                </c:pt>
                <c:pt idx="420">
                  <c:v>910.08336172683573</c:v>
                </c:pt>
                <c:pt idx="421">
                  <c:v>901.33125076368106</c:v>
                </c:pt>
                <c:pt idx="422">
                  <c:v>892.54083791324274</c:v>
                </c:pt>
                <c:pt idx="423">
                  <c:v>883.71269538716228</c:v>
                </c:pt>
                <c:pt idx="424">
                  <c:v>874.8473910303826</c:v>
                </c:pt>
                <c:pt idx="425">
                  <c:v>865.94548827023038</c:v>
                </c:pt>
                <c:pt idx="426">
                  <c:v>857.00754606834823</c:v>
                </c:pt>
                <c:pt idx="427">
                  <c:v>848.03411887542939</c:v>
                </c:pt>
                <c:pt idx="428">
                  <c:v>839.02575658870694</c:v>
                </c:pt>
                <c:pt idx="429">
                  <c:v>829.98300451214857</c:v>
                </c:pt>
                <c:pt idx="430">
                  <c:v>820.90640331930729</c:v>
                </c:pt>
                <c:pt idx="431">
                  <c:v>811.79648901877806</c:v>
                </c:pt>
                <c:pt idx="432">
                  <c:v>802.65379292221041</c:v>
                </c:pt>
                <c:pt idx="433">
                  <c:v>793.47884161482511</c:v>
                </c:pt>
                <c:pt idx="434">
                  <c:v>784.27215692838479</c:v>
                </c:pt>
                <c:pt idx="435">
                  <c:v>775.03425591656583</c:v>
                </c:pt>
                <c:pt idx="436">
                  <c:v>765.7656508326811</c:v>
                </c:pt>
                <c:pt idx="437">
                  <c:v>756.46684910970021</c:v>
                </c:pt>
                <c:pt idx="438">
                  <c:v>747.13835334251621</c:v>
                </c:pt>
                <c:pt idx="439">
                  <c:v>737.78066127240675</c:v>
                </c:pt>
                <c:pt idx="440">
                  <c:v>728.39426577363702</c:v>
                </c:pt>
                <c:pt idx="441">
                  <c:v>718.97965484215285</c:v>
                </c:pt>
                <c:pt idx="442">
                  <c:v>709.53731158631217</c:v>
                </c:pt>
                <c:pt idx="443">
                  <c:v>700.06771421960298</c:v>
                </c:pt>
                <c:pt idx="444">
                  <c:v>690.57133605529634</c:v>
                </c:pt>
                <c:pt idx="445">
                  <c:v>681.04864550298316</c:v>
                </c:pt>
                <c:pt idx="446">
                  <c:v>671.5001060669432</c:v>
                </c:pt>
                <c:pt idx="447">
                  <c:v>661.9261763462971</c:v>
                </c:pt>
                <c:pt idx="448">
                  <c:v>652.32731003688878</c:v>
                </c:pt>
                <c:pt idx="449">
                  <c:v>642.7039559348508</c:v>
                </c:pt>
                <c:pt idx="450">
                  <c:v>633.05655794180143</c:v>
                </c:pt>
                <c:pt idx="451">
                  <c:v>623.38555507162448</c:v>
                </c:pt>
                <c:pt idx="452">
                  <c:v>613.69138145878446</c:v>
                </c:pt>
                <c:pt idx="453">
                  <c:v>603.97446636812799</c:v>
                </c:pt>
                <c:pt idx="454">
                  <c:v>594.23523420612366</c:v>
                </c:pt>
                <c:pt idx="455">
                  <c:v>584.4741045334946</c:v>
                </c:pt>
                <c:pt idx="456">
                  <c:v>574.69149207919645</c:v>
                </c:pt>
                <c:pt idx="457">
                  <c:v>564.88780675569478</c:v>
                </c:pt>
                <c:pt idx="458">
                  <c:v>555.06345367549727</c:v>
                </c:pt>
                <c:pt idx="459">
                  <c:v>545.21883316889659</c:v>
                </c:pt>
                <c:pt idx="460">
                  <c:v>535.35434080287837</c:v>
                </c:pt>
                <c:pt idx="461">
                  <c:v>525.47036740115323</c:v>
                </c:pt>
                <c:pt idx="462">
                  <c:v>515.56729906526857</c:v>
                </c:pt>
                <c:pt idx="463">
                  <c:v>505.64551719675922</c:v>
                </c:pt>
                <c:pt idx="464">
                  <c:v>495.70539852029583</c:v>
                </c:pt>
                <c:pt idx="465">
                  <c:v>485.74731510779009</c:v>
                </c:pt>
                <c:pt idx="466">
                  <c:v>475.77163440341724</c:v>
                </c:pt>
                <c:pt idx="467">
                  <c:v>465.77871924951739</c:v>
                </c:pt>
                <c:pt idx="468">
                  <c:v>455.76892791333682</c:v>
                </c:pt>
                <c:pt idx="469">
                  <c:v>445.74261411457206</c:v>
                </c:pt>
                <c:pt idx="470">
                  <c:v>435.70012705367998</c:v>
                </c:pt>
                <c:pt idx="471">
                  <c:v>425.64181144091793</c:v>
                </c:pt>
                <c:pt idx="472">
                  <c:v>415.56800752607859</c:v>
                </c:pt>
                <c:pt idx="473">
                  <c:v>405.47905112888515</c:v>
                </c:pt>
                <c:pt idx="474">
                  <c:v>395.37527367001292</c:v>
                </c:pt>
                <c:pt idx="475">
                  <c:v>385.25700220270471</c:v>
                </c:pt>
                <c:pt idx="476">
                  <c:v>375.12455944494718</c:v>
                </c:pt>
                <c:pt idx="477">
                  <c:v>364.97826381217737</c:v>
                </c:pt>
                <c:pt idx="478">
                  <c:v>354.81842945048817</c:v>
                </c:pt>
                <c:pt idx="479">
                  <c:v>344.64536627030253</c:v>
                </c:pt>
                <c:pt idx="480">
                  <c:v>334.45937998048811</c:v>
                </c:pt>
                <c:pt idx="481">
                  <c:v>324.26077212288243</c:v>
                </c:pt>
                <c:pt idx="482">
                  <c:v>314.04984010720204</c:v>
                </c:pt>
                <c:pt idx="483">
                  <c:v>303.82687724630773</c:v>
                </c:pt>
                <c:pt idx="484">
                  <c:v>293.59217279179978</c:v>
                </c:pt>
                <c:pt idx="485">
                  <c:v>283.34601196991736</c:v>
                </c:pt>
                <c:pt idx="486">
                  <c:v>273.08867601771749</c:v>
                </c:pt>
                <c:pt idx="487">
                  <c:v>262.82044221950872</c:v>
                </c:pt>
                <c:pt idx="488">
                  <c:v>252.54158394351666</c:v>
                </c:pt>
                <c:pt idx="489">
                  <c:v>242.25237067875759</c:v>
                </c:pt>
                <c:pt idx="490">
                  <c:v>231.9530680720986</c:v>
                </c:pt>
                <c:pt idx="491">
                  <c:v>221.64393796548245</c:v>
                </c:pt>
                <c:pt idx="492">
                  <c:v>211.32523843329599</c:v>
                </c:pt>
                <c:pt idx="493">
                  <c:v>200.99722381986228</c:v>
                </c:pt>
                <c:pt idx="494">
                  <c:v>190.66014477703629</c:v>
                </c:pt>
                <c:pt idx="495">
                  <c:v>180.31424830188541</c:v>
                </c:pt>
                <c:pt idx="496">
                  <c:v>169.95977777443642</c:v>
                </c:pt>
                <c:pt idx="497">
                  <c:v>159.59697299547071</c:v>
                </c:pt>
                <c:pt idx="498">
                  <c:v>149.22607022435096</c:v>
                </c:pt>
                <c:pt idx="499">
                  <c:v>138.84730221686229</c:v>
                </c:pt>
                <c:pt idx="500">
                  <c:v>128.460898263052</c:v>
                </c:pt>
                <c:pt idx="501">
                  <c:v>118.06708422505228</c:v>
                </c:pt>
                <c:pt idx="502">
                  <c:v>107.66608257487087</c:v>
                </c:pt>
                <c:pt idx="503">
                  <c:v>97.258112432135363</c:v>
                </c:pt>
                <c:pt idx="504">
                  <c:v>86.843389601777204</c:v>
                </c:pt>
                <c:pt idx="505">
                  <c:v>76.422126611641886</c:v>
                </c:pt>
                <c:pt idx="506">
                  <c:v>65.99453275001261</c:v>
                </c:pt>
                <c:pt idx="507">
                  <c:v>55.560814103034929</c:v>
                </c:pt>
                <c:pt idx="508">
                  <c:v>45.121173592030495</c:v>
                </c:pt>
                <c:pt idx="509">
                  <c:v>34.67581101068852</c:v>
                </c:pt>
                <c:pt idx="510">
                  <c:v>24.224923062123949</c:v>
                </c:pt>
                <c:pt idx="511">
                  <c:v>13.768703395791844</c:v>
                </c:pt>
                <c:pt idx="512">
                  <c:v>3.307342644247937</c:v>
                </c:pt>
                <c:pt idx="513">
                  <c:v>-7.158971540254301</c:v>
                </c:pt>
                <c:pt idx="514">
                  <c:v>-7.1694402869510254</c:v>
                </c:pt>
                <c:pt idx="515">
                  <c:v>-7.1799090383247615</c:v>
                </c:pt>
                <c:pt idx="516">
                  <c:v>-7.1903777943753298</c:v>
                </c:pt>
                <c:pt idx="517">
                  <c:v>-7.2008465551025491</c:v>
                </c:pt>
                <c:pt idx="518">
                  <c:v>-7.2113153205062401</c:v>
                </c:pt>
                <c:pt idx="519">
                  <c:v>-7.2217840905862216</c:v>
                </c:pt>
                <c:pt idx="520">
                  <c:v>-7.2322528653423142</c:v>
                </c:pt>
                <c:pt idx="521">
                  <c:v>-7.2427216447743374</c:v>
                </c:pt>
                <c:pt idx="522">
                  <c:v>-7.2531904288821112</c:v>
                </c:pt>
                <c:pt idx="523">
                  <c:v>-7.263659217665456</c:v>
                </c:pt>
                <c:pt idx="524">
                  <c:v>-7.2741280111241906</c:v>
                </c:pt>
                <c:pt idx="525">
                  <c:v>-7.2845968092581357</c:v>
                </c:pt>
                <c:pt idx="526">
                  <c:v>-7.2950656120671109</c:v>
                </c:pt>
                <c:pt idx="527">
                  <c:v>-7.305534419550936</c:v>
                </c:pt>
                <c:pt idx="528">
                  <c:v>-7.3160032317094306</c:v>
                </c:pt>
                <c:pt idx="529">
                  <c:v>-7.3264720485424144</c:v>
                </c:pt>
                <c:pt idx="530">
                  <c:v>-7.3369408700497081</c:v>
                </c:pt>
                <c:pt idx="531">
                  <c:v>-7.3474096962311304</c:v>
                </c:pt>
                <c:pt idx="532">
                  <c:v>-7.3578785270865019</c:v>
                </c:pt>
                <c:pt idx="533">
                  <c:v>-7.3683473626156433</c:v>
                </c:pt>
                <c:pt idx="534">
                  <c:v>-7.3788162028183732</c:v>
                </c:pt>
                <c:pt idx="535">
                  <c:v>-7.3892850476945124</c:v>
                </c:pt>
                <c:pt idx="536">
                  <c:v>-7.3997538972438797</c:v>
                </c:pt>
                <c:pt idx="537">
                  <c:v>-7.4102227514662955</c:v>
                </c:pt>
                <c:pt idx="538">
                  <c:v>-7.4206916103615805</c:v>
                </c:pt>
                <c:pt idx="539">
                  <c:v>-7.4311604739295536</c:v>
                </c:pt>
                <c:pt idx="540">
                  <c:v>-7.4416293421700352</c:v>
                </c:pt>
                <c:pt idx="541">
                  <c:v>-7.4520982150828443</c:v>
                </c:pt>
                <c:pt idx="542">
                  <c:v>-7.4625670926678023</c:v>
                </c:pt>
                <c:pt idx="543">
                  <c:v>-7.4730359749247279</c:v>
                </c:pt>
                <c:pt idx="544">
                  <c:v>-7.483504861853441</c:v>
                </c:pt>
                <c:pt idx="545">
                  <c:v>-7.493973753453762</c:v>
                </c:pt>
                <c:pt idx="546">
                  <c:v>-7.5044426497255108</c:v>
                </c:pt>
                <c:pt idx="547">
                  <c:v>-7.5149115506685078</c:v>
                </c:pt>
                <c:pt idx="548">
                  <c:v>-7.5253804562825719</c:v>
                </c:pt>
                <c:pt idx="549">
                  <c:v>-7.5358493665675237</c:v>
                </c:pt>
                <c:pt idx="550">
                  <c:v>-7.5463182815231828</c:v>
                </c:pt>
                <c:pt idx="551">
                  <c:v>-7.5567872011493691</c:v>
                </c:pt>
                <c:pt idx="552">
                  <c:v>-7.567256125445903</c:v>
                </c:pt>
                <c:pt idx="553">
                  <c:v>-7.5777250544126042</c:v>
                </c:pt>
                <c:pt idx="554">
                  <c:v>-7.5881939880492926</c:v>
                </c:pt>
                <c:pt idx="555">
                  <c:v>-7.5986629263557877</c:v>
                </c:pt>
                <c:pt idx="556">
                  <c:v>-7.6091318693319101</c:v>
                </c:pt>
                <c:pt idx="557">
                  <c:v>-7.6196008169774796</c:v>
                </c:pt>
                <c:pt idx="558">
                  <c:v>-7.6300697692923158</c:v>
                </c:pt>
                <c:pt idx="559">
                  <c:v>-7.6405387262762385</c:v>
                </c:pt>
                <c:pt idx="560">
                  <c:v>-7.6510076879290683</c:v>
                </c:pt>
                <c:pt idx="561">
                  <c:v>-7.6614766542506247</c:v>
                </c:pt>
                <c:pt idx="562">
                  <c:v>-7.6719456252407277</c:v>
                </c:pt>
                <c:pt idx="563">
                  <c:v>-7.6824146008991976</c:v>
                </c:pt>
                <c:pt idx="564">
                  <c:v>-7.6928835812258543</c:v>
                </c:pt>
                <c:pt idx="565">
                  <c:v>-7.7033525662205173</c:v>
                </c:pt>
                <c:pt idx="566">
                  <c:v>-7.7138215558830074</c:v>
                </c:pt>
                <c:pt idx="567">
                  <c:v>-7.7242905502131434</c:v>
                </c:pt>
                <c:pt idx="568">
                  <c:v>-7.7347595492107457</c:v>
                </c:pt>
                <c:pt idx="569">
                  <c:v>-7.7452285528756351</c:v>
                </c:pt>
                <c:pt idx="570">
                  <c:v>-7.7556975612076311</c:v>
                </c:pt>
                <c:pt idx="571">
                  <c:v>-7.7661665742065535</c:v>
                </c:pt>
                <c:pt idx="572">
                  <c:v>-7.7766355918722221</c:v>
                </c:pt>
                <c:pt idx="573">
                  <c:v>-7.7871046142044573</c:v>
                </c:pt>
                <c:pt idx="574">
                  <c:v>-7.7975736412030789</c:v>
                </c:pt>
                <c:pt idx="575">
                  <c:v>-7.8080426728679067</c:v>
                </c:pt>
                <c:pt idx="576">
                  <c:v>-7.818511709198761</c:v>
                </c:pt>
                <c:pt idx="577">
                  <c:v>-7.8289807501954618</c:v>
                </c:pt>
                <c:pt idx="578">
                  <c:v>-7.8394497958578295</c:v>
                </c:pt>
                <c:pt idx="579">
                  <c:v>-7.849918846185683</c:v>
                </c:pt>
                <c:pt idx="580">
                  <c:v>-7.8603879011788438</c:v>
                </c:pt>
                <c:pt idx="581">
                  <c:v>-7.8708569608371306</c:v>
                </c:pt>
                <c:pt idx="582">
                  <c:v>-7.8813260251603641</c:v>
                </c:pt>
                <c:pt idx="583">
                  <c:v>-7.8917950941483639</c:v>
                </c:pt>
                <c:pt idx="584">
                  <c:v>-7.9022641678009506</c:v>
                </c:pt>
                <c:pt idx="585">
                  <c:v>-7.9127332461179432</c:v>
                </c:pt>
                <c:pt idx="586">
                  <c:v>-7.9232023290991629</c:v>
                </c:pt>
                <c:pt idx="587">
                  <c:v>-7.9336714167444287</c:v>
                </c:pt>
                <c:pt idx="588">
                  <c:v>-7.9441405090535611</c:v>
                </c:pt>
                <c:pt idx="589">
                  <c:v>-7.9546096060263807</c:v>
                </c:pt>
                <c:pt idx="590">
                  <c:v>-7.9650787076627072</c:v>
                </c:pt>
                <c:pt idx="591">
                  <c:v>-7.9755478139623603</c:v>
                </c:pt>
                <c:pt idx="592">
                  <c:v>-7.9860169249251598</c:v>
                </c:pt>
                <c:pt idx="593">
                  <c:v>-7.9964860405509262</c:v>
                </c:pt>
                <c:pt idx="594">
                  <c:v>-8.00695516083948</c:v>
                </c:pt>
                <c:pt idx="595">
                  <c:v>-8.017424285790641</c:v>
                </c:pt>
                <c:pt idx="596">
                  <c:v>-8.027893415404229</c:v>
                </c:pt>
                <c:pt idx="597">
                  <c:v>-8.0383625496800626</c:v>
                </c:pt>
                <c:pt idx="598">
                  <c:v>-8.0488316886179643</c:v>
                </c:pt>
                <c:pt idx="599">
                  <c:v>-8.0593008322177528</c:v>
                </c:pt>
                <c:pt idx="600">
                  <c:v>-8.0697699804792489</c:v>
                </c:pt>
                <c:pt idx="601">
                  <c:v>-8.080239133402273</c:v>
                </c:pt>
                <c:pt idx="602">
                  <c:v>-8.0907082909866439</c:v>
                </c:pt>
                <c:pt idx="603">
                  <c:v>-8.1011774532321823</c:v>
                </c:pt>
                <c:pt idx="604">
                  <c:v>-8.1116466201387087</c:v>
                </c:pt>
                <c:pt idx="605">
                  <c:v>-8.122115791706042</c:v>
                </c:pt>
                <c:pt idx="606">
                  <c:v>-8.1325849679340028</c:v>
                </c:pt>
                <c:pt idx="607">
                  <c:v>-8.1430541488224115</c:v>
                </c:pt>
                <c:pt idx="608">
                  <c:v>-8.1535233343710889</c:v>
                </c:pt>
                <c:pt idx="609">
                  <c:v>-8.1639925245798537</c:v>
                </c:pt>
                <c:pt idx="610">
                  <c:v>-8.1744617194485265</c:v>
                </c:pt>
                <c:pt idx="611">
                  <c:v>-8.1849309189769279</c:v>
                </c:pt>
                <c:pt idx="612">
                  <c:v>-8.1954001231648768</c:v>
                </c:pt>
                <c:pt idx="613">
                  <c:v>-8.2058693320121936</c:v>
                </c:pt>
                <c:pt idx="614">
                  <c:v>-8.216338545518699</c:v>
                </c:pt>
                <c:pt idx="615">
                  <c:v>-8.2268077636842136</c:v>
                </c:pt>
                <c:pt idx="616">
                  <c:v>-8.237276986508558</c:v>
                </c:pt>
                <c:pt idx="617">
                  <c:v>-8.2477462139915509</c:v>
                </c:pt>
                <c:pt idx="618">
                  <c:v>-8.2582154461330131</c:v>
                </c:pt>
                <c:pt idx="619">
                  <c:v>-8.2686846829327632</c:v>
                </c:pt>
                <c:pt idx="620">
                  <c:v>-8.2791539243906218</c:v>
                </c:pt>
                <c:pt idx="621">
                  <c:v>-8.2896231705064114</c:v>
                </c:pt>
                <c:pt idx="622">
                  <c:v>-8.300092421279949</c:v>
                </c:pt>
                <c:pt idx="623">
                  <c:v>-8.3105616767110568</c:v>
                </c:pt>
                <c:pt idx="624">
                  <c:v>-8.3210309367995539</c:v>
                </c:pt>
                <c:pt idx="625">
                  <c:v>-8.3315002015452606</c:v>
                </c:pt>
                <c:pt idx="626">
                  <c:v>-8.3419694709479977</c:v>
                </c:pt>
                <c:pt idx="627">
                  <c:v>-8.3524387450075857</c:v>
                </c:pt>
                <c:pt idx="628">
                  <c:v>-8.3629080237238433</c:v>
                </c:pt>
                <c:pt idx="629">
                  <c:v>-8.3733773070965913</c:v>
                </c:pt>
                <c:pt idx="630">
                  <c:v>-8.3838465951256502</c:v>
                </c:pt>
                <c:pt idx="631">
                  <c:v>-8.3943158878108388</c:v>
                </c:pt>
                <c:pt idx="632">
                  <c:v>-8.4047851851519795</c:v>
                </c:pt>
                <c:pt idx="633">
                  <c:v>-8.415254487148891</c:v>
                </c:pt>
                <c:pt idx="634">
                  <c:v>-8.425723793801394</c:v>
                </c:pt>
                <c:pt idx="635">
                  <c:v>-8.4361931051093073</c:v>
                </c:pt>
                <c:pt idx="636">
                  <c:v>-8.4466624210724532</c:v>
                </c:pt>
                <c:pt idx="637">
                  <c:v>-8.4571317416906506</c:v>
                </c:pt>
                <c:pt idx="638">
                  <c:v>-8.4676010669637201</c:v>
                </c:pt>
                <c:pt idx="639">
                  <c:v>-8.4780703968914803</c:v>
                </c:pt>
                <c:pt idx="640">
                  <c:v>-8.4885397314737538</c:v>
                </c:pt>
                <c:pt idx="641">
                  <c:v>-8.4990090707103594</c:v>
                </c:pt>
                <c:pt idx="642">
                  <c:v>-8.5094784146011175</c:v>
                </c:pt>
                <c:pt idx="643">
                  <c:v>-8.5199477631458489</c:v>
                </c:pt>
                <c:pt idx="644">
                  <c:v>-8.5304171163443723</c:v>
                </c:pt>
                <c:pt idx="645">
                  <c:v>-8.54088647419651</c:v>
                </c:pt>
                <c:pt idx="646">
                  <c:v>-8.551355836702081</c:v>
                </c:pt>
                <c:pt idx="647">
                  <c:v>-8.5618252038609057</c:v>
                </c:pt>
                <c:pt idx="648">
                  <c:v>-8.5722945756728031</c:v>
                </c:pt>
                <c:pt idx="649">
                  <c:v>-8.5827639521375954</c:v>
                </c:pt>
                <c:pt idx="650">
                  <c:v>-8.5932333332551014</c:v>
                </c:pt>
                <c:pt idx="651">
                  <c:v>-8.6037027190251418</c:v>
                </c:pt>
                <c:pt idx="652">
                  <c:v>-8.6141721094475372</c:v>
                </c:pt>
                <c:pt idx="653">
                  <c:v>-8.6246415045221081</c:v>
                </c:pt>
                <c:pt idx="654">
                  <c:v>-8.6351109042486733</c:v>
                </c:pt>
                <c:pt idx="655">
                  <c:v>-8.6455803086270535</c:v>
                </c:pt>
                <c:pt idx="656">
                  <c:v>-8.6560497176570692</c:v>
                </c:pt>
                <c:pt idx="657">
                  <c:v>-8.666519131338541</c:v>
                </c:pt>
                <c:pt idx="658">
                  <c:v>-8.6769885496712895</c:v>
                </c:pt>
                <c:pt idx="659">
                  <c:v>-8.6874579726551335</c:v>
                </c:pt>
                <c:pt idx="660">
                  <c:v>-8.6979274002898936</c:v>
                </c:pt>
                <c:pt idx="661">
                  <c:v>-8.7083968325753904</c:v>
                </c:pt>
                <c:pt idx="662">
                  <c:v>-8.7188662695114445</c:v>
                </c:pt>
                <c:pt idx="663">
                  <c:v>-8.7293357110978764</c:v>
                </c:pt>
                <c:pt idx="664">
                  <c:v>-8.739805157334505</c:v>
                </c:pt>
                <c:pt idx="665">
                  <c:v>-8.7502746082211509</c:v>
                </c:pt>
                <c:pt idx="666">
                  <c:v>-8.7607440637576346</c:v>
                </c:pt>
                <c:pt idx="667">
                  <c:v>-8.7712135239437767</c:v>
                </c:pt>
                <c:pt idx="668">
                  <c:v>-8.7816829887793979</c:v>
                </c:pt>
                <c:pt idx="669">
                  <c:v>-8.7921524582643169</c:v>
                </c:pt>
                <c:pt idx="670">
                  <c:v>-8.8026219323983561</c:v>
                </c:pt>
                <c:pt idx="671">
                  <c:v>-8.8130914111813343</c:v>
                </c:pt>
                <c:pt idx="672">
                  <c:v>-8.8235608946130721</c:v>
                </c:pt>
                <c:pt idx="673">
                  <c:v>-8.8340303826933884</c:v>
                </c:pt>
                <c:pt idx="674">
                  <c:v>-8.8444998754221054</c:v>
                </c:pt>
                <c:pt idx="675">
                  <c:v>-8.8549693727990419</c:v>
                </c:pt>
                <c:pt idx="676">
                  <c:v>-8.8654388748240205</c:v>
                </c:pt>
                <c:pt idx="677">
                  <c:v>-8.8759083814968598</c:v>
                </c:pt>
                <c:pt idx="678">
                  <c:v>-8.8863778928173804</c:v>
                </c:pt>
                <c:pt idx="679">
                  <c:v>-8.8968474087854013</c:v>
                </c:pt>
                <c:pt idx="680">
                  <c:v>-8.9073169294007446</c:v>
                </c:pt>
                <c:pt idx="681">
                  <c:v>-8.9177864546632293</c:v>
                </c:pt>
                <c:pt idx="682">
                  <c:v>-8.9282559845726777</c:v>
                </c:pt>
                <c:pt idx="683">
                  <c:v>-8.9387255191289086</c:v>
                </c:pt>
                <c:pt idx="684">
                  <c:v>-8.9491950583317426</c:v>
                </c:pt>
                <c:pt idx="685">
                  <c:v>-8.9596646021809985</c:v>
                </c:pt>
                <c:pt idx="686">
                  <c:v>-8.9701341506764987</c:v>
                </c:pt>
                <c:pt idx="687">
                  <c:v>-8.9806037038180619</c:v>
                </c:pt>
                <c:pt idx="688">
                  <c:v>-8.9910732616055107</c:v>
                </c:pt>
                <c:pt idx="689">
                  <c:v>-9.0015428240386637</c:v>
                </c:pt>
                <c:pt idx="690">
                  <c:v>-9.0120123911173415</c:v>
                </c:pt>
                <c:pt idx="691">
                  <c:v>-9.0224819628413648</c:v>
                </c:pt>
                <c:pt idx="692">
                  <c:v>-9.0329515392105542</c:v>
                </c:pt>
                <c:pt idx="693">
                  <c:v>-9.0434211202247283</c:v>
                </c:pt>
                <c:pt idx="694">
                  <c:v>-9.0538907058837079</c:v>
                </c:pt>
                <c:pt idx="695">
                  <c:v>-9.0643602961873153</c:v>
                </c:pt>
                <c:pt idx="696">
                  <c:v>-9.0748298911353693</c:v>
                </c:pt>
                <c:pt idx="697">
                  <c:v>-9.0852994907276905</c:v>
                </c:pt>
                <c:pt idx="698">
                  <c:v>-9.0957690949640995</c:v>
                </c:pt>
                <c:pt idx="699">
                  <c:v>-9.106238703844415</c:v>
                </c:pt>
                <c:pt idx="700">
                  <c:v>-9.1167083173684595</c:v>
                </c:pt>
                <c:pt idx="701">
                  <c:v>-9.1271779355360536</c:v>
                </c:pt>
                <c:pt idx="702">
                  <c:v>-9.137647558347016</c:v>
                </c:pt>
                <c:pt idx="703">
                  <c:v>-9.1481171858011674</c:v>
                </c:pt>
                <c:pt idx="704">
                  <c:v>-9.1585868178983283</c:v>
                </c:pt>
                <c:pt idx="705">
                  <c:v>-9.1690564546383193</c:v>
                </c:pt>
                <c:pt idx="706">
                  <c:v>-9.179526096020961</c:v>
                </c:pt>
                <c:pt idx="707">
                  <c:v>-9.1899957420460741</c:v>
                </c:pt>
                <c:pt idx="708">
                  <c:v>-9.2004653927134772</c:v>
                </c:pt>
                <c:pt idx="709">
                  <c:v>-9.2109350480229928</c:v>
                </c:pt>
                <c:pt idx="710">
                  <c:v>-9.2214047079744397</c:v>
                </c:pt>
                <c:pt idx="711">
                  <c:v>-9.2318743725676384</c:v>
                </c:pt>
                <c:pt idx="712">
                  <c:v>-9.2423440418024096</c:v>
                </c:pt>
                <c:pt idx="713">
                  <c:v>-9.2528137156785739</c:v>
                </c:pt>
                <c:pt idx="714">
                  <c:v>-9.2632833941959518</c:v>
                </c:pt>
                <c:pt idx="715">
                  <c:v>-9.2737530773543639</c:v>
                </c:pt>
                <c:pt idx="716">
                  <c:v>-9.2842227651536309</c:v>
                </c:pt>
                <c:pt idx="717">
                  <c:v>-9.2946924575935714</c:v>
                </c:pt>
                <c:pt idx="718">
                  <c:v>-9.305162154674008</c:v>
                </c:pt>
                <c:pt idx="719">
                  <c:v>-9.3156318563947593</c:v>
                </c:pt>
                <c:pt idx="720">
                  <c:v>-9.3261015627556461</c:v>
                </c:pt>
                <c:pt idx="721">
                  <c:v>-9.3365712737564888</c:v>
                </c:pt>
                <c:pt idx="722">
                  <c:v>-9.347040989397108</c:v>
                </c:pt>
                <c:pt idx="723">
                  <c:v>-9.3575107096773245</c:v>
                </c:pt>
                <c:pt idx="724">
                  <c:v>-9.3679804345969586</c:v>
                </c:pt>
                <c:pt idx="725">
                  <c:v>-9.3784501641558311</c:v>
                </c:pt>
                <c:pt idx="726">
                  <c:v>-9.3889198983537625</c:v>
                </c:pt>
                <c:pt idx="727">
                  <c:v>-9.3993896371905716</c:v>
                </c:pt>
                <c:pt idx="728">
                  <c:v>-9.4098593806660809</c:v>
                </c:pt>
                <c:pt idx="729">
                  <c:v>-9.420329128780109</c:v>
                </c:pt>
                <c:pt idx="730">
                  <c:v>-9.4307988815324784</c:v>
                </c:pt>
                <c:pt idx="731">
                  <c:v>-9.4412686389230078</c:v>
                </c:pt>
                <c:pt idx="732">
                  <c:v>-9.451738400951518</c:v>
                </c:pt>
                <c:pt idx="733">
                  <c:v>-9.4622081676178293</c:v>
                </c:pt>
                <c:pt idx="734">
                  <c:v>-9.4726779389217626</c:v>
                </c:pt>
                <c:pt idx="735">
                  <c:v>-9.4831477148631382</c:v>
                </c:pt>
                <c:pt idx="736">
                  <c:v>-9.4936174954417769</c:v>
                </c:pt>
                <c:pt idx="737">
                  <c:v>-9.5040872806574974</c:v>
                </c:pt>
                <c:pt idx="738">
                  <c:v>-9.5145570705101221</c:v>
                </c:pt>
                <c:pt idx="739">
                  <c:v>-9.5250268649994716</c:v>
                </c:pt>
                <c:pt idx="740">
                  <c:v>-9.5354966641253647</c:v>
                </c:pt>
                <c:pt idx="741">
                  <c:v>-9.5459664678876237</c:v>
                </c:pt>
                <c:pt idx="742">
                  <c:v>-9.5564362762860675</c:v>
                </c:pt>
                <c:pt idx="743">
                  <c:v>-9.5669060893205184</c:v>
                </c:pt>
                <c:pt idx="744">
                  <c:v>-9.5773759069907953</c:v>
                </c:pt>
                <c:pt idx="745">
                  <c:v>-9.5878457292967187</c:v>
                </c:pt>
                <c:pt idx="746">
                  <c:v>-9.5983155562381093</c:v>
                </c:pt>
                <c:pt idx="747">
                  <c:v>-9.6087853878147875</c:v>
                </c:pt>
                <c:pt idx="748">
                  <c:v>-9.6192552240265741</c:v>
                </c:pt>
                <c:pt idx="749">
                  <c:v>-9.6297250648732895</c:v>
                </c:pt>
                <c:pt idx="750">
                  <c:v>-9.6401949103547544</c:v>
                </c:pt>
                <c:pt idx="751">
                  <c:v>-9.6506647604707894</c:v>
                </c:pt>
                <c:pt idx="752">
                  <c:v>-9.661134615221215</c:v>
                </c:pt>
                <c:pt idx="753">
                  <c:v>-9.6716044746058518</c:v>
                </c:pt>
                <c:pt idx="754">
                  <c:v>-9.6820743386245187</c:v>
                </c:pt>
                <c:pt idx="755">
                  <c:v>-9.692544207277038</c:v>
                </c:pt>
                <c:pt idx="756">
                  <c:v>-9.7030140805632303</c:v>
                </c:pt>
                <c:pt idx="757">
                  <c:v>-9.7134839584829145</c:v>
                </c:pt>
                <c:pt idx="758">
                  <c:v>-9.7239538410359128</c:v>
                </c:pt>
                <c:pt idx="759">
                  <c:v>-9.734423728222044</c:v>
                </c:pt>
                <c:pt idx="760">
                  <c:v>-9.7448936200411307</c:v>
                </c:pt>
                <c:pt idx="761">
                  <c:v>-9.7553635164929915</c:v>
                </c:pt>
                <c:pt idx="762">
                  <c:v>-9.7658334175774488</c:v>
                </c:pt>
                <c:pt idx="763">
                  <c:v>-9.7763033232943215</c:v>
                </c:pt>
                <c:pt idx="764">
                  <c:v>-9.7867732336434301</c:v>
                </c:pt>
                <c:pt idx="765">
                  <c:v>-9.797243148624597</c:v>
                </c:pt>
                <c:pt idx="766">
                  <c:v>-9.807713068237641</c:v>
                </c:pt>
                <c:pt idx="767">
                  <c:v>-9.8181829924823827</c:v>
                </c:pt>
                <c:pt idx="768">
                  <c:v>-9.8286529213586444</c:v>
                </c:pt>
                <c:pt idx="769">
                  <c:v>-9.839122854866245</c:v>
                </c:pt>
                <c:pt idx="770">
                  <c:v>-9.8495927930050051</c:v>
                </c:pt>
                <c:pt idx="771">
                  <c:v>-9.8600627357747452</c:v>
                </c:pt>
                <c:pt idx="772">
                  <c:v>-9.870532683175286</c:v>
                </c:pt>
                <c:pt idx="773">
                  <c:v>-9.8810026352064479</c:v>
                </c:pt>
                <c:pt idx="774">
                  <c:v>-9.8914725918680535</c:v>
                </c:pt>
                <c:pt idx="775">
                  <c:v>-9.9019425531599214</c:v>
                </c:pt>
                <c:pt idx="776">
                  <c:v>-9.9124125190818724</c:v>
                </c:pt>
                <c:pt idx="777">
                  <c:v>-9.9228824896337269</c:v>
                </c:pt>
                <c:pt idx="778">
                  <c:v>-9.9333524648153055</c:v>
                </c:pt>
                <c:pt idx="779">
                  <c:v>-9.9438224446264289</c:v>
                </c:pt>
                <c:pt idx="780">
                  <c:v>-9.9542924290669177</c:v>
                </c:pt>
                <c:pt idx="781">
                  <c:v>-9.9647624181365924</c:v>
                </c:pt>
                <c:pt idx="782">
                  <c:v>-9.9752324118352735</c:v>
                </c:pt>
                <c:pt idx="783">
                  <c:v>-9.9857024101627818</c:v>
                </c:pt>
                <c:pt idx="784">
                  <c:v>-9.9961724131189378</c:v>
                </c:pt>
                <c:pt idx="785">
                  <c:v>-10.006642420703562</c:v>
                </c:pt>
                <c:pt idx="786">
                  <c:v>-10.017112432916475</c:v>
                </c:pt>
                <c:pt idx="787">
                  <c:v>-10.027582449757498</c:v>
                </c:pt>
                <c:pt idx="788">
                  <c:v>-10.03805247122645</c:v>
                </c:pt>
                <c:pt idx="789">
                  <c:v>-10.048522497323154</c:v>
                </c:pt>
                <c:pt idx="790">
                  <c:v>-10.058992528047428</c:v>
                </c:pt>
                <c:pt idx="791">
                  <c:v>-10.069462563399094</c:v>
                </c:pt>
                <c:pt idx="792">
                  <c:v>-10.079932603377975</c:v>
                </c:pt>
                <c:pt idx="793">
                  <c:v>-10.090402647983888</c:v>
                </c:pt>
                <c:pt idx="794">
                  <c:v>-10.100872697216655</c:v>
                </c:pt>
                <c:pt idx="795">
                  <c:v>-10.111342751076096</c:v>
                </c:pt>
                <c:pt idx="796">
                  <c:v>-10.121812809562032</c:v>
                </c:pt>
                <c:pt idx="797">
                  <c:v>-10.132282872674283</c:v>
                </c:pt>
                <c:pt idx="798">
                  <c:v>-10.142752940412672</c:v>
                </c:pt>
                <c:pt idx="799">
                  <c:v>-10.153223012777017</c:v>
                </c:pt>
                <c:pt idx="800">
                  <c:v>-10.16369308976714</c:v>
                </c:pt>
                <c:pt idx="801">
                  <c:v>-10.17416317138286</c:v>
                </c:pt>
                <c:pt idx="802">
                  <c:v>-10.184633257624</c:v>
                </c:pt>
                <c:pt idx="803">
                  <c:v>-10.195103348490379</c:v>
                </c:pt>
                <c:pt idx="804">
                  <c:v>-10.205573443981818</c:v>
                </c:pt>
                <c:pt idx="805">
                  <c:v>-10.216043544098138</c:v>
                </c:pt>
                <c:pt idx="806">
                  <c:v>-10.226513648839159</c:v>
                </c:pt>
                <c:pt idx="807">
                  <c:v>-10.236983758204703</c:v>
                </c:pt>
                <c:pt idx="808">
                  <c:v>-10.247453872194589</c:v>
                </c:pt>
                <c:pt idx="809">
                  <c:v>-10.257923990808639</c:v>
                </c:pt>
                <c:pt idx="810">
                  <c:v>-10.268394114046671</c:v>
                </c:pt>
                <c:pt idx="811">
                  <c:v>-10.27886424190851</c:v>
                </c:pt>
                <c:pt idx="812">
                  <c:v>-10.289334374393974</c:v>
                </c:pt>
                <c:pt idx="813">
                  <c:v>-10.299804511502883</c:v>
                </c:pt>
                <c:pt idx="814">
                  <c:v>-10.310274653235059</c:v>
                </c:pt>
                <c:pt idx="815">
                  <c:v>-10.320744799590322</c:v>
                </c:pt>
                <c:pt idx="816">
                  <c:v>-10.331214950568494</c:v>
                </c:pt>
                <c:pt idx="817">
                  <c:v>-10.341685106169395</c:v>
                </c:pt>
                <c:pt idx="818">
                  <c:v>-10.352155266392845</c:v>
                </c:pt>
                <c:pt idx="819">
                  <c:v>-10.362625431238666</c:v>
                </c:pt>
                <c:pt idx="820">
                  <c:v>-10.373095600706677</c:v>
                </c:pt>
                <c:pt idx="821">
                  <c:v>-10.383565774796699</c:v>
                </c:pt>
                <c:pt idx="822">
                  <c:v>-10.394035953508553</c:v>
                </c:pt>
                <c:pt idx="823">
                  <c:v>-10.404506136842061</c:v>
                </c:pt>
                <c:pt idx="824">
                  <c:v>-10.414976324797042</c:v>
                </c:pt>
                <c:pt idx="825">
                  <c:v>-10.425446517373317</c:v>
                </c:pt>
                <c:pt idx="826">
                  <c:v>-10.435916714570707</c:v>
                </c:pt>
                <c:pt idx="827">
                  <c:v>-10.446386916389033</c:v>
                </c:pt>
                <c:pt idx="828">
                  <c:v>-10.456857122828115</c:v>
                </c:pt>
                <c:pt idx="829">
                  <c:v>-10.467327333887775</c:v>
                </c:pt>
                <c:pt idx="830">
                  <c:v>-10.477797549567834</c:v>
                </c:pt>
                <c:pt idx="831">
                  <c:v>-10.488267769868109</c:v>
                </c:pt>
                <c:pt idx="832">
                  <c:v>-10.498737994788424</c:v>
                </c:pt>
                <c:pt idx="833">
                  <c:v>-10.509208224328599</c:v>
                </c:pt>
                <c:pt idx="834">
                  <c:v>-10.519678458488455</c:v>
                </c:pt>
                <c:pt idx="835">
                  <c:v>-10.530148697267812</c:v>
                </c:pt>
                <c:pt idx="836">
                  <c:v>-10.540618940666493</c:v>
                </c:pt>
                <c:pt idx="837">
                  <c:v>-10.551089188684315</c:v>
                </c:pt>
                <c:pt idx="838">
                  <c:v>-10.561559441321101</c:v>
                </c:pt>
                <c:pt idx="839">
                  <c:v>-10.572029698576673</c:v>
                </c:pt>
                <c:pt idx="840">
                  <c:v>-10.58249996045085</c:v>
                </c:pt>
                <c:pt idx="841">
                  <c:v>-10.592970226943452</c:v>
                </c:pt>
                <c:pt idx="842">
                  <c:v>-10.603440498054301</c:v>
                </c:pt>
                <c:pt idx="843">
                  <c:v>-10.613910773783218</c:v>
                </c:pt>
                <c:pt idx="844">
                  <c:v>-10.624381054130023</c:v>
                </c:pt>
                <c:pt idx="845">
                  <c:v>-10.634851339094537</c:v>
                </c:pt>
                <c:pt idx="846">
                  <c:v>-10.64532162867658</c:v>
                </c:pt>
                <c:pt idx="847">
                  <c:v>-10.655791922875974</c:v>
                </c:pt>
                <c:pt idx="848">
                  <c:v>-10.66626222169254</c:v>
                </c:pt>
                <c:pt idx="849">
                  <c:v>-10.676732525126097</c:v>
                </c:pt>
                <c:pt idx="850">
                  <c:v>-10.687202833176467</c:v>
                </c:pt>
                <c:pt idx="851">
                  <c:v>-10.697673145843471</c:v>
                </c:pt>
                <c:pt idx="852">
                  <c:v>-10.708143463126929</c:v>
                </c:pt>
                <c:pt idx="853">
                  <c:v>-10.718613785026662</c:v>
                </c:pt>
                <c:pt idx="854">
                  <c:v>-10.729084111542491</c:v>
                </c:pt>
                <c:pt idx="855">
                  <c:v>-10.739554442674237</c:v>
                </c:pt>
                <c:pt idx="856">
                  <c:v>-10.75002477842172</c:v>
                </c:pt>
                <c:pt idx="857">
                  <c:v>-10.760495118784762</c:v>
                </c:pt>
                <c:pt idx="858">
                  <c:v>-10.770965463763183</c:v>
                </c:pt>
                <c:pt idx="859">
                  <c:v>-10.781435813356804</c:v>
                </c:pt>
                <c:pt idx="860">
                  <c:v>-10.791906167565445</c:v>
                </c:pt>
                <c:pt idx="861">
                  <c:v>-10.802376526388928</c:v>
                </c:pt>
                <c:pt idx="862">
                  <c:v>-10.812846889827073</c:v>
                </c:pt>
                <c:pt idx="863">
                  <c:v>-10.823317257879701</c:v>
                </c:pt>
                <c:pt idx="864">
                  <c:v>-10.833787630546635</c:v>
                </c:pt>
                <c:pt idx="865">
                  <c:v>-10.844258007827692</c:v>
                </c:pt>
                <c:pt idx="866">
                  <c:v>-10.854728389722695</c:v>
                </c:pt>
                <c:pt idx="867">
                  <c:v>-10.865198776231464</c:v>
                </c:pt>
                <c:pt idx="868">
                  <c:v>-10.875669167353822</c:v>
                </c:pt>
                <c:pt idx="869">
                  <c:v>-10.886139563089587</c:v>
                </c:pt>
                <c:pt idx="870">
                  <c:v>-10.896609963438582</c:v>
                </c:pt>
                <c:pt idx="871">
                  <c:v>-10.907080368400626</c:v>
                </c:pt>
                <c:pt idx="872">
                  <c:v>-10.91755077797554</c:v>
                </c:pt>
                <c:pt idx="873">
                  <c:v>-10.928021192163145</c:v>
                </c:pt>
                <c:pt idx="874">
                  <c:v>-10.938491610963263</c:v>
                </c:pt>
                <c:pt idx="875">
                  <c:v>-10.948962034375715</c:v>
                </c:pt>
                <c:pt idx="876">
                  <c:v>-10.95943246240032</c:v>
                </c:pt>
                <c:pt idx="877">
                  <c:v>-10.969902895036901</c:v>
                </c:pt>
                <c:pt idx="878">
                  <c:v>-10.980373332285277</c:v>
                </c:pt>
                <c:pt idx="879">
                  <c:v>-10.990843774145269</c:v>
                </c:pt>
                <c:pt idx="880">
                  <c:v>-11.001314220616697</c:v>
                </c:pt>
                <c:pt idx="881">
                  <c:v>-11.011784671699385</c:v>
                </c:pt>
                <c:pt idx="882">
                  <c:v>-11.022255127393151</c:v>
                </c:pt>
                <c:pt idx="883">
                  <c:v>-11.032725587697819</c:v>
                </c:pt>
                <c:pt idx="884">
                  <c:v>-11.043196052613206</c:v>
                </c:pt>
                <c:pt idx="885">
                  <c:v>-11.053666522139135</c:v>
                </c:pt>
                <c:pt idx="886">
                  <c:v>-11.064136996275428</c:v>
                </c:pt>
                <c:pt idx="887">
                  <c:v>-11.074607475021903</c:v>
                </c:pt>
                <c:pt idx="888">
                  <c:v>-11.085077958378383</c:v>
                </c:pt>
                <c:pt idx="889">
                  <c:v>-11.095548446344688</c:v>
                </c:pt>
                <c:pt idx="890">
                  <c:v>-11.10601893892064</c:v>
                </c:pt>
                <c:pt idx="891">
                  <c:v>-11.116489436106058</c:v>
                </c:pt>
                <c:pt idx="892">
                  <c:v>-11.126959937900764</c:v>
                </c:pt>
                <c:pt idx="893">
                  <c:v>-11.137430444304579</c:v>
                </c:pt>
                <c:pt idx="894">
                  <c:v>-11.147900955317324</c:v>
                </c:pt>
                <c:pt idx="895">
                  <c:v>-11.158371470938819</c:v>
                </c:pt>
                <c:pt idx="896">
                  <c:v>-11.168841991168886</c:v>
                </c:pt>
                <c:pt idx="897">
                  <c:v>-11.179312516007345</c:v>
                </c:pt>
                <c:pt idx="898">
                  <c:v>-11.189783045454018</c:v>
                </c:pt>
                <c:pt idx="899">
                  <c:v>-11.200253579508724</c:v>
                </c:pt>
                <c:pt idx="900">
                  <c:v>-11.210724118171285</c:v>
                </c:pt>
                <c:pt idx="901">
                  <c:v>-11.221194661441523</c:v>
                </c:pt>
                <c:pt idx="902">
                  <c:v>-11.231665209319258</c:v>
                </c:pt>
                <c:pt idx="903">
                  <c:v>-11.242135761804311</c:v>
                </c:pt>
                <c:pt idx="904">
                  <c:v>-11.252606318896504</c:v>
                </c:pt>
                <c:pt idx="905">
                  <c:v>-11.263076880595655</c:v>
                </c:pt>
                <c:pt idx="906">
                  <c:v>-11.273547446901587</c:v>
                </c:pt>
                <c:pt idx="907">
                  <c:v>-11.284018017814121</c:v>
                </c:pt>
                <c:pt idx="908">
                  <c:v>-11.294488593333078</c:v>
                </c:pt>
                <c:pt idx="909">
                  <c:v>-11.304959173458279</c:v>
                </c:pt>
                <c:pt idx="910">
                  <c:v>-11.315429758189543</c:v>
                </c:pt>
                <c:pt idx="911">
                  <c:v>-11.325900347526693</c:v>
                </c:pt>
                <c:pt idx="912">
                  <c:v>-11.33637094146955</c:v>
                </c:pt>
                <c:pt idx="913">
                  <c:v>-11.346841540017934</c:v>
                </c:pt>
                <c:pt idx="914">
                  <c:v>-11.357312143171667</c:v>
                </c:pt>
                <c:pt idx="915">
                  <c:v>-11.367782750930568</c:v>
                </c:pt>
                <c:pt idx="916">
                  <c:v>-11.378253363294458</c:v>
                </c:pt>
                <c:pt idx="917">
                  <c:v>-11.388723980263162</c:v>
                </c:pt>
                <c:pt idx="918">
                  <c:v>-11.399194601836497</c:v>
                </c:pt>
                <c:pt idx="919">
                  <c:v>-11.409665228014285</c:v>
                </c:pt>
                <c:pt idx="920">
                  <c:v>-11.420135858796348</c:v>
                </c:pt>
                <c:pt idx="921">
                  <c:v>-11.430606494182506</c:v>
                </c:pt>
                <c:pt idx="922">
                  <c:v>-11.441077134172579</c:v>
                </c:pt>
                <c:pt idx="923">
                  <c:v>-11.45154777876639</c:v>
                </c:pt>
                <c:pt idx="924">
                  <c:v>-11.462018427963757</c:v>
                </c:pt>
                <c:pt idx="925">
                  <c:v>-11.472489081764504</c:v>
                </c:pt>
                <c:pt idx="926">
                  <c:v>-11.482959740168452</c:v>
                </c:pt>
                <c:pt idx="927">
                  <c:v>-11.49343040317542</c:v>
                </c:pt>
                <c:pt idx="928">
                  <c:v>-11.503901070785231</c:v>
                </c:pt>
                <c:pt idx="929">
                  <c:v>-11.514371742997705</c:v>
                </c:pt>
                <c:pt idx="930">
                  <c:v>-11.524842419812662</c:v>
                </c:pt>
                <c:pt idx="931">
                  <c:v>-11.535313101229924</c:v>
                </c:pt>
                <c:pt idx="932">
                  <c:v>-11.545783787249313</c:v>
                </c:pt>
                <c:pt idx="933">
                  <c:v>-11.556254477870649</c:v>
                </c:pt>
                <c:pt idx="934">
                  <c:v>-11.566725173093753</c:v>
                </c:pt>
                <c:pt idx="935">
                  <c:v>-11.577195872918445</c:v>
                </c:pt>
                <c:pt idx="936">
                  <c:v>-11.587666577344548</c:v>
                </c:pt>
                <c:pt idx="937">
                  <c:v>-11.59813728637188</c:v>
                </c:pt>
                <c:pt idx="938">
                  <c:v>-11.608608000000265</c:v>
                </c:pt>
                <c:pt idx="939">
                  <c:v>-11.619078718229524</c:v>
                </c:pt>
                <c:pt idx="940">
                  <c:v>-11.629549441059476</c:v>
                </c:pt>
                <c:pt idx="941">
                  <c:v>-11.640020168489944</c:v>
                </c:pt>
                <c:pt idx="942">
                  <c:v>-11.650490900520747</c:v>
                </c:pt>
                <c:pt idx="943">
                  <c:v>-11.66096163715171</c:v>
                </c:pt>
                <c:pt idx="944">
                  <c:v>-11.671432378382649</c:v>
                </c:pt>
                <c:pt idx="945">
                  <c:v>-11.681903124213388</c:v>
                </c:pt>
                <c:pt idx="946">
                  <c:v>-11.692373874643748</c:v>
                </c:pt>
                <c:pt idx="947">
                  <c:v>-11.702844629673548</c:v>
                </c:pt>
                <c:pt idx="948">
                  <c:v>-11.713315389302611</c:v>
                </c:pt>
                <c:pt idx="949">
                  <c:v>-11.723786153530758</c:v>
                </c:pt>
                <c:pt idx="950">
                  <c:v>-11.73425692235781</c:v>
                </c:pt>
                <c:pt idx="951">
                  <c:v>-11.744727695783586</c:v>
                </c:pt>
                <c:pt idx="952">
                  <c:v>-11.75519847380791</c:v>
                </c:pt>
                <c:pt idx="953">
                  <c:v>-11.765669256430602</c:v>
                </c:pt>
                <c:pt idx="954">
                  <c:v>-11.776140043651482</c:v>
                </c:pt>
                <c:pt idx="955">
                  <c:v>-11.786610835470373</c:v>
                </c:pt>
                <c:pt idx="956">
                  <c:v>-11.797081631887094</c:v>
                </c:pt>
                <c:pt idx="957">
                  <c:v>-11.807552432901467</c:v>
                </c:pt>
                <c:pt idx="958">
                  <c:v>-11.818023238513314</c:v>
                </c:pt>
                <c:pt idx="959">
                  <c:v>-11.828494048722455</c:v>
                </c:pt>
                <c:pt idx="960">
                  <c:v>-11.838964863528711</c:v>
                </c:pt>
                <c:pt idx="961">
                  <c:v>-11.849435682931903</c:v>
                </c:pt>
                <c:pt idx="962">
                  <c:v>-11.859906506931853</c:v>
                </c:pt>
                <c:pt idx="963">
                  <c:v>-11.870377335528381</c:v>
                </c:pt>
                <c:pt idx="964">
                  <c:v>-11.880848168721309</c:v>
                </c:pt>
                <c:pt idx="965">
                  <c:v>-11.891319006510459</c:v>
                </c:pt>
                <c:pt idx="966">
                  <c:v>-11.90178984889565</c:v>
                </c:pt>
                <c:pt idx="967">
                  <c:v>-11.912260695876704</c:v>
                </c:pt>
                <c:pt idx="968">
                  <c:v>-11.922731547453441</c:v>
                </c:pt>
                <c:pt idx="969">
                  <c:v>-11.933202403625685</c:v>
                </c:pt>
                <c:pt idx="970">
                  <c:v>-11.943673264393254</c:v>
                </c:pt>
                <c:pt idx="971">
                  <c:v>-11.954144129755971</c:v>
                </c:pt>
                <c:pt idx="972">
                  <c:v>-11.964614999713657</c:v>
                </c:pt>
                <c:pt idx="973">
                  <c:v>-11.975085874266131</c:v>
                </c:pt>
                <c:pt idx="974">
                  <c:v>-11.985556753413217</c:v>
                </c:pt>
                <c:pt idx="975">
                  <c:v>-11.996027637154736</c:v>
                </c:pt>
                <c:pt idx="976">
                  <c:v>-12.006498525490507</c:v>
                </c:pt>
                <c:pt idx="977">
                  <c:v>-12.016969418420352</c:v>
                </c:pt>
                <c:pt idx="978">
                  <c:v>-12.027440315944093</c:v>
                </c:pt>
                <c:pt idx="979">
                  <c:v>-12.03791121806155</c:v>
                </c:pt>
                <c:pt idx="980">
                  <c:v>-12.048382124772544</c:v>
                </c:pt>
                <c:pt idx="981">
                  <c:v>-12.058853036076899</c:v>
                </c:pt>
                <c:pt idx="982">
                  <c:v>-12.069323951974432</c:v>
                </c:pt>
                <c:pt idx="983">
                  <c:v>-12.079794872464968</c:v>
                </c:pt>
                <c:pt idx="984">
                  <c:v>-12.090265797548325</c:v>
                </c:pt>
                <c:pt idx="985">
                  <c:v>-12.100736727224325</c:v>
                </c:pt>
                <c:pt idx="986">
                  <c:v>-12.11120766149279</c:v>
                </c:pt>
                <c:pt idx="987">
                  <c:v>-12.12167860035354</c:v>
                </c:pt>
                <c:pt idx="988">
                  <c:v>-12.132149543806397</c:v>
                </c:pt>
                <c:pt idx="989">
                  <c:v>-12.142620491851183</c:v>
                </c:pt>
                <c:pt idx="990">
                  <c:v>-12.153091444487718</c:v>
                </c:pt>
                <c:pt idx="991">
                  <c:v>-12.163562401715822</c:v>
                </c:pt>
                <c:pt idx="992">
                  <c:v>-12.174033363535319</c:v>
                </c:pt>
                <c:pt idx="993">
                  <c:v>-12.184504329946028</c:v>
                </c:pt>
                <c:pt idx="994">
                  <c:v>-12.194975300947771</c:v>
                </c:pt>
                <c:pt idx="995">
                  <c:v>-12.20544627654037</c:v>
                </c:pt>
                <c:pt idx="996">
                  <c:v>-12.215917256723644</c:v>
                </c:pt>
                <c:pt idx="997">
                  <c:v>-12.226388241497416</c:v>
                </c:pt>
                <c:pt idx="998">
                  <c:v>-12.236859230861507</c:v>
                </c:pt>
                <c:pt idx="999">
                  <c:v>-12.247330224815737</c:v>
                </c:pt>
                <c:pt idx="1000">
                  <c:v>-12.257801223359928</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Pandora (Pro24-6G BS)</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0.02</c:v>
                </c:pt>
                <c:pt idx="2">
                  <c:v>0.04</c:v>
                </c:pt>
                <c:pt idx="3">
                  <c:v>0.62</c:v>
                </c:pt>
                <c:pt idx="4">
                  <c:v>0.66</c:v>
                </c:pt>
                <c:pt idx="5">
                  <c:v>0.68</c:v>
                </c:pt>
                <c:pt idx="6">
                  <c:v>0.8</c:v>
                </c:pt>
                <c:pt idx="7">
                  <c:v>0.84</c:v>
                </c:pt>
                <c:pt idx="8">
                  <c:v>0.88</c:v>
                </c:pt>
                <c:pt idx="9">
                  <c:v>0.92</c:v>
                </c:pt>
                <c:pt idx="10">
                  <c:v>0.96</c:v>
                </c:pt>
                <c:pt idx="11">
                  <c:v>1</c:v>
                </c:pt>
                <c:pt idx="12">
                  <c:v>1.08</c:v>
                </c:pt>
                <c:pt idx="13">
                  <c:v>2</c:v>
                </c:pt>
                <c:pt idx="14">
                  <c:v>2</c:v>
                </c:pt>
                <c:pt idx="15">
                  <c:v>2</c:v>
                </c:pt>
                <c:pt idx="16">
                  <c:v>2</c:v>
                </c:pt>
                <c:pt idx="17">
                  <c:v>2</c:v>
                </c:pt>
                <c:pt idx="18">
                  <c:v>2</c:v>
                </c:pt>
                <c:pt idx="19">
                  <c:v>2</c:v>
                </c:pt>
                <c:pt idx="20">
                  <c:v>2</c:v>
                </c:pt>
                <c:pt idx="21">
                  <c:v>2</c:v>
                </c:pt>
                <c:pt idx="22">
                  <c:v>2</c:v>
                </c:pt>
              </c:numCache>
            </c:numRef>
          </c:xVal>
          <c:yVal>
            <c:numRef>
              <c:f>Propu!$B$4:$X$4</c:f>
              <c:numCache>
                <c:formatCode>General</c:formatCode>
                <c:ptCount val="23"/>
                <c:pt idx="0">
                  <c:v>0</c:v>
                </c:pt>
                <c:pt idx="1">
                  <c:v>250</c:v>
                </c:pt>
                <c:pt idx="2">
                  <c:v>210</c:v>
                </c:pt>
                <c:pt idx="3">
                  <c:v>160</c:v>
                </c:pt>
                <c:pt idx="4">
                  <c:v>150</c:v>
                </c:pt>
                <c:pt idx="5">
                  <c:v>142</c:v>
                </c:pt>
                <c:pt idx="6">
                  <c:v>62</c:v>
                </c:pt>
                <c:pt idx="7">
                  <c:v>48</c:v>
                </c:pt>
                <c:pt idx="8">
                  <c:v>34</c:v>
                </c:pt>
                <c:pt idx="9">
                  <c:v>24</c:v>
                </c:pt>
                <c:pt idx="10">
                  <c:v>15</c:v>
                </c:pt>
                <c:pt idx="11">
                  <c:v>10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Abaco!$K$43:$K$51</c:f>
              <c:numCache>
                <c:formatCode>General" m/s"</c:formatCode>
                <c:ptCount val="9"/>
                <c:pt idx="0">
                  <c:v>369.32332981562001</c:v>
                </c:pt>
                <c:pt idx="1">
                  <c:v>142.31988756900898</c:v>
                </c:pt>
                <c:pt idx="2">
                  <c:v>71.262063373651841</c:v>
                </c:pt>
                <c:pt idx="3">
                  <c:v>43.095633158179695</c:v>
                </c:pt>
                <c:pt idx="4">
                  <c:v>28.182598110462852</c:v>
                </c:pt>
                <c:pt idx="5">
                  <c:v>18.978781433371434</c:v>
                </c:pt>
                <c:pt idx="6">
                  <c:v>12.739461989852888</c:v>
                </c:pt>
                <c:pt idx="7">
                  <c:v>8.2333532280130157</c:v>
                </c:pt>
                <c:pt idx="8">
                  <c:v>4.8272440649354555</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Abaco!$K$52:$K$60</c:f>
              <c:numCache>
                <c:formatCode>General" m/s"</c:formatCode>
                <c:ptCount val="9"/>
                <c:pt idx="0">
                  <c:v>185.42201346176171</c:v>
                </c:pt>
                <c:pt idx="1">
                  <c:v>122.30750284724346</c:v>
                </c:pt>
                <c:pt idx="2">
                  <c:v>68.118773323234933</c:v>
                </c:pt>
                <c:pt idx="3">
                  <c:v>42.280342085746796</c:v>
                </c:pt>
                <c:pt idx="4">
                  <c:v>27.914108931881561</c:v>
                </c:pt>
                <c:pt idx="5">
                  <c:v>18.879993961508426</c:v>
                </c:pt>
                <c:pt idx="6">
                  <c:v>12.70204996365022</c:v>
                </c:pt>
                <c:pt idx="7">
                  <c:v>8.2198823330009283</c:v>
                </c:pt>
                <c:pt idx="8">
                  <c:v>4.8231758108831073</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Abaco!$K$61:$K$69</c:f>
              <c:numCache>
                <c:formatCode>General" m/s"</c:formatCode>
                <c:ptCount val="9"/>
                <c:pt idx="0">
                  <c:v>123.6157213781817</c:v>
                </c:pt>
                <c:pt idx="1">
                  <c:v>100.66747847731033</c:v>
                </c:pt>
                <c:pt idx="2">
                  <c:v>63.559462795447416</c:v>
                </c:pt>
                <c:pt idx="3">
                  <c:v>41.000785070444437</c:v>
                </c:pt>
                <c:pt idx="4">
                  <c:v>27.480013690343753</c:v>
                </c:pt>
                <c:pt idx="5">
                  <c:v>18.718062340898054</c:v>
                </c:pt>
                <c:pt idx="6">
                  <c:v>12.640279128016655</c:v>
                </c:pt>
                <c:pt idx="7">
                  <c:v>8.1975480058218437</c:v>
                </c:pt>
                <c:pt idx="8">
                  <c:v>4.8164136425617512</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Abaco!$L$43:$L$51</c:f>
              <c:numCache>
                <c:formatCode>General" m"</c:formatCode>
                <c:ptCount val="9"/>
                <c:pt idx="0">
                  <c:v>943.72596711044525</c:v>
                </c:pt>
                <c:pt idx="1">
                  <c:v>804.9541308787559</c:v>
                </c:pt>
                <c:pt idx="2">
                  <c:v>310.39487098037023</c:v>
                </c:pt>
                <c:pt idx="3">
                  <c:v>135.90104215013088</c:v>
                </c:pt>
                <c:pt idx="4">
                  <c:v>68.428548789343722</c:v>
                </c:pt>
                <c:pt idx="5">
                  <c:v>37.307028650692288</c:v>
                </c:pt>
                <c:pt idx="6">
                  <c:v>21.009608363343673</c:v>
                </c:pt>
                <c:pt idx="7">
                  <c:v>11.689458025400095</c:v>
                </c:pt>
                <c:pt idx="8">
                  <c:v>6.0154790726812939</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Abaco!$L$52:$L$60</c:f>
              <c:numCache>
                <c:formatCode>General" m"</c:formatCode>
                <c:ptCount val="9"/>
                <c:pt idx="0">
                  <c:v>421.40012018928473</c:v>
                </c:pt>
                <c:pt idx="1">
                  <c:v>446.29006772428693</c:v>
                </c:pt>
                <c:pt idx="2">
                  <c:v>253.13996571778347</c:v>
                </c:pt>
                <c:pt idx="3">
                  <c:v>127.08333746799349</c:v>
                </c:pt>
                <c:pt idx="4">
                  <c:v>66.751948657554763</c:v>
                </c:pt>
                <c:pt idx="5">
                  <c:v>36.931951445269817</c:v>
                </c:pt>
                <c:pt idx="6">
                  <c:v>20.918918552449071</c:v>
                </c:pt>
                <c:pt idx="7">
                  <c:v>11.667865416146189</c:v>
                </c:pt>
                <c:pt idx="8">
                  <c:v>6.0110724595290419</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Abaco!$L$61:$L$69</c:f>
              <c:numCache>
                <c:formatCode>General" m"</c:formatCode>
                <c:ptCount val="9"/>
                <c:pt idx="0">
                  <c:v>269.6994657695717</c:v>
                </c:pt>
                <c:pt idx="1">
                  <c:v>290.12723839993868</c:v>
                </c:pt>
                <c:pt idx="2">
                  <c:v>201.33926579473797</c:v>
                </c:pt>
                <c:pt idx="3">
                  <c:v>115.53714765087051</c:v>
                </c:pt>
                <c:pt idx="4">
                  <c:v>64.219150313075403</c:v>
                </c:pt>
                <c:pt idx="5">
                  <c:v>36.332850103724113</c:v>
                </c:pt>
                <c:pt idx="6">
                  <c:v>20.770620702032517</c:v>
                </c:pt>
                <c:pt idx="7">
                  <c:v>11.632179820300987</c:v>
                </c:pt>
                <c:pt idx="8">
                  <c:v>6.0037531153321329</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Abaco!$M$43:$M$51</c:f>
              <c:numCache>
                <c:formatCode>General" s"</c:formatCode>
                <c:ptCount val="9"/>
                <c:pt idx="0">
                  <c:v>8.0066772056142064</c:v>
                </c:pt>
                <c:pt idx="1">
                  <c:v>12.793617430106487</c:v>
                </c:pt>
                <c:pt idx="2">
                  <c:v>8.8810434134296123</c:v>
                </c:pt>
                <c:pt idx="3">
                  <c:v>6.331145441564173</c:v>
                </c:pt>
                <c:pt idx="4">
                  <c:v>4.8595119443346597</c:v>
                </c:pt>
                <c:pt idx="5">
                  <c:v>3.9313427906858012</c:v>
                </c:pt>
                <c:pt idx="6">
                  <c:v>3.2977851034575423</c:v>
                </c:pt>
                <c:pt idx="7">
                  <c:v>2.8390878207481678</c:v>
                </c:pt>
                <c:pt idx="8">
                  <c:v>2.4920395416448731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Abaco!$M$52:$M$60</c:f>
              <c:numCache>
                <c:formatCode>General" s"</c:formatCode>
                <c:ptCount val="9"/>
                <c:pt idx="0">
                  <c:v>5.004247001248757</c:v>
                </c:pt>
                <c:pt idx="1">
                  <c:v>8.9603596716545511</c:v>
                </c:pt>
                <c:pt idx="2">
                  <c:v>7.859339665954681</c:v>
                </c:pt>
                <c:pt idx="3">
                  <c:v>6.0915958965925165</c:v>
                </c:pt>
                <c:pt idx="4">
                  <c:v>4.7948832309257456</c:v>
                </c:pt>
                <c:pt idx="5">
                  <c:v>3.9117132174804201</c:v>
                </c:pt>
                <c:pt idx="6">
                  <c:v>3.2915075012257997</c:v>
                </c:pt>
                <c:pt idx="7">
                  <c:v>2.8371378357021166</c:v>
                </c:pt>
                <c:pt idx="8">
                  <c:v>2.4915224327310668</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0.87290000000000001</c:v>
                </c:pt>
                <c:pt idx="2">
                  <c:v>1.5858999999999999</c:v>
                </c:pt>
                <c:pt idx="3">
                  <c:v>2.2988999999999997</c:v>
                </c:pt>
                <c:pt idx="4">
                  <c:v>3.0118999999999998</c:v>
                </c:pt>
                <c:pt idx="5">
                  <c:v>3.7248999999999999</c:v>
                </c:pt>
                <c:pt idx="6">
                  <c:v>4.4379</c:v>
                </c:pt>
                <c:pt idx="7">
                  <c:v>5.1509</c:v>
                </c:pt>
                <c:pt idx="8">
                  <c:v>5.8639000000000001</c:v>
                </c:pt>
              </c:numCache>
            </c:numRef>
          </c:xVal>
          <c:yVal>
            <c:numRef>
              <c:f>Abaco!$M$61:$M$69</c:f>
              <c:numCache>
                <c:formatCode>General" s"</c:formatCode>
                <c:ptCount val="9"/>
                <c:pt idx="0">
                  <c:v>4.0028325784479488</c:v>
                </c:pt>
                <c:pt idx="1">
                  <c:v>6.9752152974686847</c:v>
                </c:pt>
                <c:pt idx="2">
                  <c:v>6.8744682273714588</c:v>
                </c:pt>
                <c:pt idx="3">
                  <c:v>5.7710229785016303</c:v>
                </c:pt>
                <c:pt idx="4">
                  <c:v>4.6965042733347273</c:v>
                </c:pt>
                <c:pt idx="5">
                  <c:v>3.8802796586432082</c:v>
                </c:pt>
                <c:pt idx="6">
                  <c:v>3.2812358737486571</c:v>
                </c:pt>
                <c:pt idx="7">
                  <c:v>2.8339154316418158</c:v>
                </c:pt>
                <c:pt idx="8">
                  <c:v>2.4906637617426242</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2852"/>
</file>

<file path=xl/ctrlProps/ctrlProp3.xml><?xml version="1.0" encoding="utf-8"?>
<formControlPr xmlns="http://schemas.microsoft.com/office/spreadsheetml/2009/9/main" objectType="Spin" dx="15" fmlaLink="$C$13" inc="50" max="30000" noThreeD="1" page="10" val="543"/>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992"/>
</file>

<file path=xl/ctrlProps/ctrlProp12.xml><?xml version="1.0" encoding="utf-8"?>
<formControlPr xmlns="http://schemas.microsoft.com/office/spreadsheetml/2009/9/main" objectType="Spin" dx="15" fmlaLink="$C$12" inc="100" max="30000" noThreeD="1" page="10" val="2852"/>
</file>

<file path=xl/ctrlProps/ctrlProp13.xml><?xml version="1.0" encoding="utf-8"?>
<formControlPr xmlns="http://schemas.microsoft.com/office/spreadsheetml/2009/9/main" objectType="Spin" dx="15" fmlaLink="$C$12" inc="100" max="30000" noThreeD="1" page="10" val="2852"/>
</file>

<file path=xl/ctrlProps/ctrlProp14.xml><?xml version="1.0" encoding="utf-8"?>
<formControlPr xmlns="http://schemas.microsoft.com/office/spreadsheetml/2009/9/main" objectType="Spin" dx="15" fmlaLink="Stabilito!C12" inc="100" max="30000" noThreeD="1" page="10" val="2852"/>
</file>

<file path=xl/ctrlProps/ctrlProp15.xml><?xml version="1.0" encoding="utf-8"?>
<formControlPr xmlns="http://schemas.microsoft.com/office/spreadsheetml/2009/9/main" objectType="Spin" dx="15" fmlaLink="$B$44" inc="50" max="30000" noThreeD="1" page="10" val="250"/>
</file>

<file path=xl/ctrlProps/ctrlProp16.xml><?xml version="1.0" encoding="utf-8"?>
<formControlPr xmlns="http://schemas.microsoft.com/office/spreadsheetml/2009/9/main" objectType="Spin" dx="15" fmlaLink="$B$46" inc="50" max="30000" noThreeD="1" page="10" val="25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2852"/>
</file>

<file path=xl/ctrlProps/ctrlProp20.xml><?xml version="1.0" encoding="utf-8"?>
<formControlPr xmlns="http://schemas.microsoft.com/office/spreadsheetml/2009/9/main" objectType="Spin" dx="15" fmlaLink="Stabilito!C12" inc="100" max="30000" noThreeD="1" page="10" val="2852"/>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59650" y="187325"/>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_Beta\alpha_beta_actif.xlsx" TargetMode="External"/><Relationship Id="rId1" Type="http://schemas.openxmlformats.org/officeDocument/2006/relationships/externalLinkPath" Target="/Users/alexi/Documents/scolaire/IPSA/AeroIpsa/SP-02/STABTRAJ/pro24_4_4_new/Alpha_Beta/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 val="alpha_beta_actif"/>
    </sheetNames>
    <definedNames>
      <definedName name="D1j" refersTo="='Stabilito'!$M$7"/>
      <definedName name="ep_can" refersTo="='Stabilito'!$D$32"/>
      <definedName name="l_j" refersTo="='Stabilito'!$M$6"/>
      <definedName name="m_can" refersTo="='Stabilito'!$D$28"/>
      <definedName name="Q_can" refersTo="='Stabilito'!$D$33"/>
      <definedName name="X_j" refersTo="='Stabilito'!$M$9"/>
    </definedNames>
    <sheetDataSet>
      <sheetData sheetId="0">
        <row r="6">
          <cell r="M6">
            <v>60</v>
          </cell>
        </row>
        <row r="7">
          <cell r="M7">
            <v>84</v>
          </cell>
        </row>
        <row r="9">
          <cell r="M9">
            <v>932</v>
          </cell>
        </row>
        <row r="28">
          <cell r="D28">
            <v>170</v>
          </cell>
        </row>
        <row r="32">
          <cell r="D32">
            <v>3</v>
          </cell>
        </row>
        <row r="33">
          <cell r="D33">
            <v>4</v>
          </cell>
        </row>
      </sheetData>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Normal="100" zoomScaleSheetLayoutView="100" workbookViewId="0">
      <selection activeCell="C11" sqref="C11:D11"/>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570</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0</v>
      </c>
      <c r="N6" s="565"/>
      <c r="O6" s="550">
        <v>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0</v>
      </c>
      <c r="N7" s="565"/>
      <c r="O7" s="550">
        <v>0</v>
      </c>
      <c r="P7" s="550"/>
      <c r="Q7" s="29"/>
    </row>
    <row r="8" spans="1:20" ht="12.75" customHeight="1" thickTop="1" x14ac:dyDescent="0.2">
      <c r="A8" s="25"/>
      <c r="B8" s="138" t="str">
        <f>IF(Lang="Français","Nom",IF(Lang="English","Name",""))</f>
        <v>Nom</v>
      </c>
      <c r="C8" s="594" t="s">
        <v>575</v>
      </c>
      <c r="D8" s="594"/>
      <c r="E8" s="90"/>
      <c r="K8" s="33"/>
      <c r="L8" s="139" t="str">
        <f>IF(Lang="Français","Diamètre     'D2'",IF(Lang="English","Diameter 'D2'",""))</f>
        <v>Diamètre     'D2'</v>
      </c>
      <c r="M8" s="564">
        <v>0</v>
      </c>
      <c r="N8" s="565"/>
      <c r="O8" s="550">
        <v>0</v>
      </c>
      <c r="P8" s="550"/>
      <c r="Q8" s="29"/>
    </row>
    <row r="9" spans="1:20" ht="12.75" customHeight="1" x14ac:dyDescent="0.2">
      <c r="A9" s="25"/>
      <c r="B9" s="138" t="s">
        <v>4</v>
      </c>
      <c r="C9" s="595" t="s">
        <v>568</v>
      </c>
      <c r="D9" s="595"/>
      <c r="E9" s="90"/>
      <c r="K9" s="33"/>
      <c r="L9" s="139" t="str">
        <f>IF(Lang="Français","Implantation 'x'",IF(Lang="English","Basement 'x'",""))</f>
        <v>Implantation 'x'</v>
      </c>
      <c r="M9" s="564">
        <v>0</v>
      </c>
      <c r="N9" s="565"/>
      <c r="O9" s="550">
        <v>0</v>
      </c>
      <c r="P9" s="550"/>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73" t="s">
        <v>574</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2852</v>
      </c>
      <c r="D12" s="34" t="s">
        <v>423</v>
      </c>
      <c r="L12" s="108" t="str">
        <f>IF(Lang="Français","Masse propu",IF(Lang="English","Motor Mass",""))</f>
        <v>Masse propu</v>
      </c>
      <c r="M12" s="109">
        <f ca="1">MpropuPlein</f>
        <v>0.15989999999999999</v>
      </c>
      <c r="N12" s="548">
        <f ca="1">MpropuVide</f>
        <v>8.43E-2</v>
      </c>
      <c r="O12" s="549"/>
      <c r="P12" s="110" t="s">
        <v>14</v>
      </c>
      <c r="Q12" s="29"/>
      <c r="S12" s="386" t="str">
        <f>IF(Lang="Français","Haut",IF(Lang="English","Top",""))</f>
        <v>Haut</v>
      </c>
      <c r="T12" s="387">
        <f ca="1">XpropuRef-Long_propu</f>
        <v>714</v>
      </c>
    </row>
    <row r="13" spans="1:20" ht="12.75" customHeight="1" x14ac:dyDescent="0.2">
      <c r="A13" s="25"/>
      <c r="B13" s="139" t="str">
        <f>IF(Lang="Français","Centre de Masse",IF(Lang="English","Center of Mass",""))</f>
        <v>Centre de Masse</v>
      </c>
      <c r="C13" s="35">
        <v>543</v>
      </c>
      <c r="D13" s="34" t="s">
        <v>423</v>
      </c>
      <c r="L13" s="108" t="str">
        <f>IF(Lang="Français","CdM propu",IF(Lang="English","Motor CoM",""))</f>
        <v>CdM propu</v>
      </c>
      <c r="M13" s="111">
        <f ca="1">XpropuPlein</f>
        <v>114</v>
      </c>
      <c r="N13" s="546">
        <f ca="1">XpropuVide</f>
        <v>114</v>
      </c>
      <c r="O13" s="547"/>
      <c r="P13" s="110" t="s">
        <v>14</v>
      </c>
      <c r="Q13" s="29"/>
      <c r="S13" s="386" t="str">
        <f>IF(Lang="Français","Longueur",IF(Lang="English","Length",""))</f>
        <v>Longueur</v>
      </c>
      <c r="T13" s="387">
        <f ca="1">Long_propu</f>
        <v>228</v>
      </c>
    </row>
    <row r="14" spans="1:20" ht="12.6" customHeight="1" x14ac:dyDescent="0.2">
      <c r="A14" s="25"/>
      <c r="B14" s="139" t="str">
        <f>IF(Lang="Français","Longueur totale",IF(Lang="English","Total length",""))</f>
        <v>Longueur totale</v>
      </c>
      <c r="C14" s="564" cm="1">
        <f t="array" ref="C14">[1]!X_j+[1]!l_j</f>
        <v>992</v>
      </c>
      <c r="D14" s="565"/>
      <c r="L14" s="108" t="str">
        <f>IF(Lang="Français","Masse fusée",IF(Lang="English","Rocket Mass",""))</f>
        <v>Masse fusée</v>
      </c>
      <c r="M14" s="112">
        <f ca="1">MasseSans+MpropuPlein</f>
        <v>3.0118999999999998</v>
      </c>
      <c r="N14" s="577">
        <f ca="1">MasseSans+MpropuVide</f>
        <v>2.9362999999999997</v>
      </c>
      <c r="O14" s="578"/>
      <c r="P14" s="109">
        <f>IF(OR(D12="sans propu",D12="without motor"),C12/1000,IF(OR(D12="avec propu vide",D12="with empty motor"),C12/1000-MpropuVide,IF(OR(D12="avec propu plein",D12="with loaded motor"),C12/1000-MpropuPlein,"Erreur")))</f>
        <v>2.8519999999999999</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64">
        <v>84</v>
      </c>
      <c r="D15" s="565"/>
      <c r="L15" s="175" t="str">
        <f>IF(Lang="Français","CdM fusée",IF(Lang="English","Rocket CoM",""))</f>
        <v>CdM fusée</v>
      </c>
      <c r="M15" s="176">
        <f ca="1">(XcgSans*MasseSans+(XpropuRef-Long_propu+XpropuPlein)*MpropuPlein)/MassePlein</f>
        <v>558.13048241973502</v>
      </c>
      <c r="N15" s="579">
        <f ca="1">(XcgSans*MasseSans+(XpropuRef-Long_propu+XpropuVide)*MpropuVide)/MasseVide</f>
        <v>551.18223614753265</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543</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762</v>
      </c>
    </row>
    <row r="18" spans="1:22" ht="12.75" customHeight="1" thickTop="1" x14ac:dyDescent="0.2">
      <c r="A18" s="25"/>
      <c r="B18" s="139" t="s">
        <v>54</v>
      </c>
      <c r="C18" s="587" t="s">
        <v>548</v>
      </c>
      <c r="D18" s="588"/>
      <c r="K18" s="37"/>
      <c r="L18" s="108" t="str">
        <f>IF(Lang="Français","Coiffe",IF(Lang="English","Nose Cone",""))</f>
        <v>Coiffe</v>
      </c>
      <c r="M18" s="553">
        <f>IF(LEFT(Forme_ogive,5)="Parab",1/2*Long_ogive,IF(LEFT(Forme_ogive,4)="Ogiv",7/15*Long_ogive,IF(LEFT(Forme_ogive,3)="Con",2/3*Long_ogive)))</f>
        <v>168</v>
      </c>
      <c r="N18" s="554"/>
      <c r="O18" s="560">
        <f>2*POWER(D_og/D_ref, 2)</f>
        <v>2</v>
      </c>
      <c r="P18" s="560"/>
      <c r="Q18" s="29"/>
      <c r="S18" s="386" t="str">
        <f>IF(Lang="Français","Emplanture","Root edge")</f>
        <v>Emplanture</v>
      </c>
      <c r="T18" s="387">
        <f>m_ail</f>
        <v>170</v>
      </c>
    </row>
    <row r="19" spans="1:22" ht="12.75" customHeight="1" x14ac:dyDescent="0.2">
      <c r="A19" s="25"/>
      <c r="B19" s="139" t="str">
        <f>IF(Lang="Français","Position du bas",IF(Lang="English","Basement",""))</f>
        <v>Position du bas</v>
      </c>
      <c r="C19" s="550">
        <v>942</v>
      </c>
      <c r="D19" s="550"/>
      <c r="L19" s="108" t="str">
        <f>IF(Lang="Français","Ailerons",IF(Lang="English","Fins",""))</f>
        <v>Ailerons</v>
      </c>
      <c r="M19" s="553">
        <f>(XCpa*Cnail-0.5*XCpi*Cni)/Cnai</f>
        <v>847.4</v>
      </c>
      <c r="N19" s="554"/>
      <c r="O19" s="589">
        <f>Cnail-Cni/2</f>
        <v>13.188330654492475</v>
      </c>
      <c r="P19" s="590"/>
      <c r="Q19" s="29"/>
      <c r="S19" s="386" t="str">
        <f>IF(Lang="Français","Bas","Base")</f>
        <v>Bas</v>
      </c>
      <c r="T19" s="387">
        <f>X_ail</f>
        <v>932</v>
      </c>
    </row>
    <row r="20" spans="1:22"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847.4</v>
      </c>
      <c r="N20" s="554"/>
      <c r="O20" s="560">
        <f>4*Q_ail*POWER((E_ail/D_ref),2)*(1+D_ail/(2*E_ail+D_ail))/(1+SQRT(1+POWER(2*f_ail/(m_ail+n_ail),2)))</f>
        <v>13.188330654492475</v>
      </c>
      <c r="P20" s="560"/>
      <c r="Q20" s="29"/>
    </row>
    <row r="21" spans="1:22"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2" ht="12.75" customHeight="1" thickTop="1" x14ac:dyDescent="0.2">
      <c r="A22" s="25"/>
      <c r="B22" s="139" t="str">
        <f>IF(Lang="Français","Forme",IF(Lang="English","Shape",""))</f>
        <v>Forme</v>
      </c>
      <c r="C22" s="566" t="s">
        <v>569</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2" ht="12.75" customHeight="1" x14ac:dyDescent="0.2">
      <c r="A23" s="25"/>
      <c r="B23" s="139" t="str">
        <f>IF(Lang="Français","Hauteur",IF(Lang="English","Heigth",""))</f>
        <v>Hauteur</v>
      </c>
      <c r="C23" s="564">
        <v>252</v>
      </c>
      <c r="D23" s="565"/>
      <c r="L23" s="108" t="s">
        <v>156</v>
      </c>
      <c r="M23" s="553">
        <f>IF(OR(RIGHT(Nb_diam,1)=",",D2j=0),0, X_j+l_j/3*(1+1/(1+D1j/D2j)) )</f>
        <v>0</v>
      </c>
      <c r="N23" s="554"/>
      <c r="O23" s="560">
        <f>IF(OR(RIGHT(Nb_diam,1)=",",D2j=0),0,2*(POWER(D2j/D_ref,2)-POWER(D1j/D_ref,2)))</f>
        <v>0</v>
      </c>
      <c r="P23" s="560"/>
      <c r="Q23" s="29"/>
    </row>
    <row r="24" spans="1:22" ht="12.75" customHeight="1" thickBot="1" x14ac:dyDescent="0.25">
      <c r="A24" s="25"/>
      <c r="B24" s="139" t="str">
        <f>IF(Lang="Français","Diamètre",IF(Lang="English","Diameter",""))</f>
        <v>Diamètre</v>
      </c>
      <c r="C24" s="564">
        <v>84</v>
      </c>
      <c r="D24" s="565"/>
      <c r="L24" s="108" t="s">
        <v>157</v>
      </c>
      <c r="M24" s="553">
        <f>IF( OR(RIGHT(Nb_diam,1)=",",D2r=0), 0, X_r+l_r/3*(1+1/(1+D1r/D2r)) )</f>
        <v>0</v>
      </c>
      <c r="N24" s="554"/>
      <c r="O24" s="560">
        <f>IF( OR(RIGHT(Nb_diam,1)=",",D2r=0), 0, 2*(POWER(D2r/D_ref,2)-POWER(D1r/D_ref,2)) )</f>
        <v>0</v>
      </c>
      <c r="P24" s="560"/>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Fusée trop lègère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46062</v>
      </c>
      <c r="G26" s="137" t="s">
        <v>62</v>
      </c>
      <c r="H26" s="584" t="str">
        <f>IF(Lang="Français","Résultats",IF(Lang="English","Results",""))</f>
        <v>Résultats</v>
      </c>
      <c r="I26" s="584"/>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61" t="s">
        <v>424</v>
      </c>
      <c r="D27" s="562"/>
      <c r="E27" s="146">
        <f>m_ail</f>
        <v>170</v>
      </c>
      <c r="F27" s="105" t="s">
        <v>64</v>
      </c>
      <c r="G27" s="104">
        <f>IF(RIGHT(Type_fusee,1)=".",10, IF(OR(LEFT(Type_fusee,1)="R",LEFT(Type_fusee,1)=",",LEFT(Type_fusee,4)="Mini"),10, IF(LEFT(Type_fusee,5)="Micro",10, IF(RIGHT(Type_fusee,1)=" ",1))))</f>
        <v>10</v>
      </c>
      <c r="H27" s="551">
        <f>Long_tot/D_ref</f>
        <v>11.80952380952381</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cm="1">
        <f t="array" ref="C28">[1]!m_can</f>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2.3786440222941545</v>
      </c>
      <c r="I29" s="98">
        <f ca="1">(XCp0-XcgVide)/D_ref</f>
        <v>2.461361239820373</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571</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36.127631919935588</v>
      </c>
      <c r="I30" s="96">
        <f ca="1">MS_max*Cn0</f>
        <v>37.383968370543379</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572</v>
      </c>
      <c r="V30" s="24" t="s">
        <v>573</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757.93658029244398</v>
      </c>
      <c r="I31" s="509">
        <f>(Cnail*XCpa+Cnc*XCpc+Cnj*XCpj+Cnr*XCpr+Cno*XCpo)/(Cnail+Cnc+Cnr+Cnj+Cno)</f>
        <v>757.93658029244398</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cm="1">
        <f t="array" ref="C32">[1]!ep_can</f>
        <v>3</v>
      </c>
      <c r="D32" s="35">
        <v>4</v>
      </c>
      <c r="E32" s="146">
        <f>IF(Q_ail=Q_can,Q_ail,FALSE)</f>
        <v>4</v>
      </c>
      <c r="F32" s="106" t="s">
        <v>66</v>
      </c>
      <c r="G32" s="103"/>
      <c r="H32" s="100">
        <f ca="1">(XCp-XcgPlein)/Long_tot*100</f>
        <v>20.141743737168241</v>
      </c>
      <c r="I32" s="101">
        <f ca="1">(XCp-XcgVide)/Long_tot*100</f>
        <v>20.842171788801544</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cm="1">
        <f t="array" ref="C33">[1]!Q_can</f>
        <v>4</v>
      </c>
      <c r="D33" s="36">
        <v>4</v>
      </c>
      <c r="E33" s="146">
        <f>X_ail</f>
        <v>932</v>
      </c>
      <c r="G33" s="24"/>
      <c r="H33" s="540" t="str">
        <f ca="1">IF(AND(CritCnmin&lt;Cn,Cn0&lt;CritCnmax,CritMsmin&lt;MS_min,MS_max&lt;CritMsmax,CritMsCnmin&lt;MS_Cn_min,MS_Cn_max&lt;CritMsCnmax),"STABLE",IF(OR(Cn&lt;CritCnmin,MS_min&lt;CritMsmin,MS_Cn_min&lt;CritMsCnmin),"INSTABLE",IF(Lang="Français","SURSTABLE","OVERSTABLE")))</f>
        <v>INSTABLE</v>
      </c>
      <c r="I33" s="541"/>
      <c r="J33" s="31"/>
      <c r="K33" s="32"/>
      <c r="Q33" s="29"/>
      <c r="R33" s="38"/>
    </row>
    <row r="34" spans="1:23" ht="12.75" customHeight="1" x14ac:dyDescent="0.2">
      <c r="A34" s="25"/>
      <c r="B34" s="524" t="str">
        <f>IF(Lang="Français"," Position du bas",IF(Lang="English"," Basement",""))</f>
        <v xml:space="preserve"> Position du bas</v>
      </c>
      <c r="C34" s="35" cm="1">
        <f t="array" ref="C34">[1]!X_j</f>
        <v>932</v>
      </c>
      <c r="D34" s="35">
        <v>1250</v>
      </c>
      <c r="E34" s="146">
        <f>D_ail</f>
        <v>84</v>
      </c>
      <c r="G34" s="24"/>
      <c r="H34" s="542"/>
      <c r="I34" s="543"/>
      <c r="K34" s="32"/>
      <c r="Q34" s="29"/>
      <c r="R34" s="38"/>
    </row>
    <row r="35" spans="1:23" ht="12.75" customHeight="1" x14ac:dyDescent="0.2">
      <c r="A35" s="25"/>
      <c r="B35" s="524" t="str">
        <f>IF(Lang="Français"," Diamètre         ",IF(Lang="English"," Diameter at Fins",""))</f>
        <v xml:space="preserve"> Diamètre         </v>
      </c>
      <c r="C35" s="35" cm="1">
        <f t="array" ref="C35">[1]!D1j</f>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-992</v>
      </c>
      <c r="D130" s="46">
        <f>D129</f>
        <v>42</v>
      </c>
      <c r="E130" s="93">
        <f t="shared" si="0"/>
        <v>-42</v>
      </c>
      <c r="K130" s="46"/>
    </row>
    <row r="131" spans="2:11" x14ac:dyDescent="0.2">
      <c r="B131" s="45" t="s">
        <v>77</v>
      </c>
      <c r="C131" s="46">
        <f>-Long_tot</f>
        <v>-992</v>
      </c>
      <c r="D131" s="46">
        <v>0</v>
      </c>
      <c r="E131" s="93">
        <f t="shared" si="0"/>
        <v>0</v>
      </c>
      <c r="K131" s="46"/>
    </row>
    <row r="132" spans="2:11" x14ac:dyDescent="0.2">
      <c r="B132" s="183" t="s">
        <v>78</v>
      </c>
      <c r="C132" s="197">
        <f>-X_ail+m_ail</f>
        <v>-762</v>
      </c>
      <c r="D132" s="197">
        <f>D_ail/2</f>
        <v>42</v>
      </c>
      <c r="E132" s="198">
        <f t="shared" si="0"/>
        <v>-42</v>
      </c>
      <c r="K132" s="46"/>
    </row>
    <row r="133" spans="2:11" x14ac:dyDescent="0.2">
      <c r="B133" s="185" t="s">
        <v>79</v>
      </c>
      <c r="C133" s="46">
        <f>-X_ail+m_ail-p_ail</f>
        <v>-882</v>
      </c>
      <c r="D133" s="46">
        <f>D_ail/2+E_ail</f>
        <v>147</v>
      </c>
      <c r="E133" s="199">
        <f t="shared" si="0"/>
        <v>-147</v>
      </c>
      <c r="K133" s="46"/>
    </row>
    <row r="134" spans="2:11" x14ac:dyDescent="0.2">
      <c r="B134" s="185" t="s">
        <v>80</v>
      </c>
      <c r="C134" s="46">
        <f>-X_ail+m_ail-p_ail-n_ail</f>
        <v>-962</v>
      </c>
      <c r="D134" s="46">
        <f>D_ail/2+E_ail</f>
        <v>147</v>
      </c>
      <c r="E134" s="199">
        <f t="shared" si="0"/>
        <v>-147</v>
      </c>
      <c r="K134" s="46"/>
    </row>
    <row r="135" spans="2:11" x14ac:dyDescent="0.2">
      <c r="B135" s="185" t="s">
        <v>81</v>
      </c>
      <c r="C135" s="46">
        <f>-X_ail</f>
        <v>-932</v>
      </c>
      <c r="D135" s="46">
        <f>D_ail/2</f>
        <v>42</v>
      </c>
      <c r="E135" s="199">
        <f t="shared" si="0"/>
        <v>-42</v>
      </c>
      <c r="K135" s="46"/>
    </row>
    <row r="136" spans="2:11" x14ac:dyDescent="0.2">
      <c r="B136" s="187" t="s">
        <v>78</v>
      </c>
      <c r="C136" s="200">
        <f>-X_ail+m_ail</f>
        <v>-762</v>
      </c>
      <c r="D136" s="200">
        <f>D_ail/2</f>
        <v>42</v>
      </c>
      <c r="E136" s="201">
        <f t="shared" si="0"/>
        <v>-42</v>
      </c>
      <c r="K136" s="46"/>
    </row>
    <row r="137" spans="2:11" x14ac:dyDescent="0.2">
      <c r="B137" s="192" t="str">
        <f>IF(E_ail&gt;0,IF(Lang="Français","Envergure","Span"),"")</f>
        <v>Envergure</v>
      </c>
      <c r="C137" s="197">
        <f>MIN(-X_ail,-X_ail+m_ail-p_ail-n_ail)-Long_tot/30</f>
        <v>-995.06666666666672</v>
      </c>
      <c r="D137" s="207">
        <f>-D_ail/2-E_ail</f>
        <v>-147</v>
      </c>
      <c r="E137" s="93"/>
      <c r="K137" s="46"/>
    </row>
    <row r="138" spans="2:11" x14ac:dyDescent="0.2">
      <c r="B138" s="195" t="s">
        <v>166</v>
      </c>
      <c r="C138" s="46">
        <f>MIN(-X_ail,-X_ail+m_ail-p_ail-n_ail)-Long_tot/30</f>
        <v>-995.06666666666672</v>
      </c>
      <c r="D138" s="208">
        <f>-D_ail/2-E_ail/2</f>
        <v>-94.5</v>
      </c>
      <c r="E138" s="93"/>
      <c r="K138" s="46"/>
    </row>
    <row r="139" spans="2:11" x14ac:dyDescent="0.2">
      <c r="B139" s="212" t="s">
        <v>162</v>
      </c>
      <c r="C139" s="200">
        <f>MIN(-X_ail,-X_ail+m_ail-p_ail-n_ail)-Long_tot/30</f>
        <v>-995.06666666666672</v>
      </c>
      <c r="D139" s="209">
        <f>-D_ail/2</f>
        <v>-42</v>
      </c>
      <c r="E139" s="93"/>
      <c r="K139" s="46"/>
    </row>
    <row r="140" spans="2:11" x14ac:dyDescent="0.2">
      <c r="B140" s="192" t="str">
        <f>IF(Lang="Français","Emplanture","Root edge")</f>
        <v>Emplanture</v>
      </c>
      <c r="C140" s="197">
        <f>-X_ail+m_ail</f>
        <v>-762</v>
      </c>
      <c r="D140" s="207">
        <f>D_ail/2+E_ail+Long_tot/20</f>
        <v>196.6</v>
      </c>
      <c r="E140" s="93"/>
      <c r="K140" s="46"/>
    </row>
    <row r="141" spans="2:11" x14ac:dyDescent="0.2">
      <c r="B141" s="195" t="s">
        <v>168</v>
      </c>
      <c r="C141" s="46">
        <f>-X_ail+m_ail/2</f>
        <v>-847</v>
      </c>
      <c r="D141" s="208">
        <f>D_ail/2+E_ail+Long_tot/20</f>
        <v>196.6</v>
      </c>
      <c r="E141" s="93"/>
      <c r="K141" s="46"/>
    </row>
    <row r="142" spans="2:11" x14ac:dyDescent="0.2">
      <c r="B142" s="212" t="s">
        <v>169</v>
      </c>
      <c r="C142" s="200">
        <f>-X_ail</f>
        <v>-932</v>
      </c>
      <c r="D142" s="209">
        <f>D_ail/2+E_ail+Long_tot/20</f>
        <v>196.6</v>
      </c>
      <c r="E142" s="93"/>
      <c r="K142" s="46"/>
    </row>
    <row r="143" spans="2:11" x14ac:dyDescent="0.2">
      <c r="B143" s="192" t="str">
        <f>IF(p_ail&lt;&gt;0,IF(Lang="Français","Flèche","Offset"),"")</f>
        <v>Flèche</v>
      </c>
      <c r="C143" s="197">
        <f>-X_ail+m_ail</f>
        <v>-762</v>
      </c>
      <c r="D143" s="207">
        <f>-D_ail/2-E_ail-Long_tot/30</f>
        <v>-180.06666666666666</v>
      </c>
      <c r="E143" s="93"/>
      <c r="K143" s="46"/>
    </row>
    <row r="144" spans="2:11" x14ac:dyDescent="0.2">
      <c r="B144" s="195" t="s">
        <v>165</v>
      </c>
      <c r="C144" s="46">
        <f>-X_ail+m_ail-p_ail/2</f>
        <v>-822</v>
      </c>
      <c r="D144" s="208">
        <f>-D_ail/2-E_ail-Long_tot/30</f>
        <v>-180.06666666666666</v>
      </c>
      <c r="E144" s="93"/>
      <c r="K144" s="46"/>
    </row>
    <row r="145" spans="2:11" x14ac:dyDescent="0.2">
      <c r="B145" s="212" t="s">
        <v>163</v>
      </c>
      <c r="C145" s="200">
        <f>-X_ail+m_ail-p_ail</f>
        <v>-882</v>
      </c>
      <c r="D145" s="209">
        <f>-D_ail/2-E_ail-Long_tot/30</f>
        <v>-180.06666666666666</v>
      </c>
      <c r="E145" s="93"/>
      <c r="K145" s="46"/>
    </row>
    <row r="146" spans="2:11" x14ac:dyDescent="0.2">
      <c r="B146" s="192" t="str">
        <f>IF(n_ail&gt;0,IF(Lang="Français","Saumon","Tip edge"),"")</f>
        <v>Saumon</v>
      </c>
      <c r="C146" s="197">
        <f>-X_ail+m_ail-p_ail</f>
        <v>-882</v>
      </c>
      <c r="D146" s="207">
        <f>-D_ail/2-E_ail-Long_tot/20</f>
        <v>-196.6</v>
      </c>
      <c r="E146" s="93"/>
      <c r="K146" s="46"/>
    </row>
    <row r="147" spans="2:11" x14ac:dyDescent="0.2">
      <c r="B147" s="195" t="s">
        <v>167</v>
      </c>
      <c r="C147" s="46">
        <f>-X_ail+m_ail-p_ail-n_ail/2</f>
        <v>-922</v>
      </c>
      <c r="D147" s="208">
        <f>-D_ail/2-E_ail-Long_tot/20</f>
        <v>-196.6</v>
      </c>
      <c r="E147" s="93"/>
      <c r="K147" s="46"/>
    </row>
    <row r="148" spans="2:11" x14ac:dyDescent="0.2">
      <c r="B148" s="212" t="s">
        <v>164</v>
      </c>
      <c r="C148" s="200">
        <f>-X_ail+m_ail-p_ail-n_ail</f>
        <v>-962</v>
      </c>
      <c r="D148" s="209">
        <f>-D_ail/2-E_ail-Long_tot/20</f>
        <v>-196.6</v>
      </c>
      <c r="E148" s="93"/>
      <c r="K148" s="46"/>
    </row>
    <row r="149" spans="2:11" x14ac:dyDescent="0.2">
      <c r="B149" s="183" t="s">
        <v>82</v>
      </c>
      <c r="C149" s="197">
        <f ca="1">-XcgPlein</f>
        <v>-558.13048241973502</v>
      </c>
      <c r="D149" s="207">
        <v>0</v>
      </c>
      <c r="E149" s="93"/>
      <c r="K149" s="46"/>
    </row>
    <row r="150" spans="2:11" x14ac:dyDescent="0.2">
      <c r="B150" s="187" t="s">
        <v>83</v>
      </c>
      <c r="C150" s="200">
        <f ca="1">-XcgVide</f>
        <v>-551.18223614753265</v>
      </c>
      <c r="D150" s="209">
        <v>0</v>
      </c>
      <c r="E150" s="93"/>
      <c r="K150" s="46"/>
    </row>
    <row r="151" spans="2:11" x14ac:dyDescent="0.2">
      <c r="B151" s="183" t="s">
        <v>84</v>
      </c>
      <c r="C151" s="197">
        <f>-XCp</f>
        <v>-757.93658029244398</v>
      </c>
      <c r="D151" s="207">
        <v>0</v>
      </c>
      <c r="E151" s="93"/>
      <c r="K151" s="46"/>
    </row>
    <row r="152" spans="2:11" x14ac:dyDescent="0.2">
      <c r="B152" s="187" t="s">
        <v>84</v>
      </c>
      <c r="C152" s="200">
        <f>-XCp</f>
        <v>-757.93658029244398</v>
      </c>
      <c r="D152" s="209">
        <f>Cn*D_ref/CritCnmin</f>
        <v>85.054651665157863</v>
      </c>
      <c r="E152" s="93"/>
      <c r="K152" s="46"/>
    </row>
    <row r="153" spans="2:11" x14ac:dyDescent="0.2">
      <c r="B153" s="185" t="s">
        <v>422</v>
      </c>
      <c r="C153" s="46">
        <f>-XCp0</f>
        <v>-757.93658029244398</v>
      </c>
      <c r="D153" s="208">
        <f>Cn0*D_ref/CritCnmin</f>
        <v>85.054651665157863</v>
      </c>
      <c r="E153" s="93"/>
      <c r="K153" s="46"/>
    </row>
    <row r="154" spans="2:11" x14ac:dyDescent="0.2">
      <c r="B154" s="185" t="s">
        <v>422</v>
      </c>
      <c r="C154" s="46">
        <f>-XCp0</f>
        <v>-757.93658029244398</v>
      </c>
      <c r="D154" s="208">
        <v>0</v>
      </c>
      <c r="E154" s="93"/>
      <c r="K154" s="46"/>
    </row>
    <row r="155" spans="2:11" x14ac:dyDescent="0.2">
      <c r="B155" s="192" t="str">
        <f>IF(n_ail&gt;0,IF(Lang="Français","Marge Statique","Static Margin"),"")</f>
        <v>Marge Statique</v>
      </c>
      <c r="C155" s="197">
        <f ca="1">(-XcgPlein-XcgVide)/2</f>
        <v>-554.65635928363383</v>
      </c>
      <c r="D155" s="207">
        <f>-D_ail/2-E_ail-Long_tot/20</f>
        <v>-196.6</v>
      </c>
      <c r="E155" s="93"/>
      <c r="K155" s="46"/>
    </row>
    <row r="156" spans="2:11" x14ac:dyDescent="0.2">
      <c r="B156" s="195" t="s">
        <v>170</v>
      </c>
      <c r="C156" s="46">
        <f ca="1">(C155+C157)/2</f>
        <v>-656.29646978803885</v>
      </c>
      <c r="D156" s="208">
        <f>-D_ail/2-E_ail-Long_tot/20</f>
        <v>-196.6</v>
      </c>
      <c r="E156" s="93"/>
      <c r="K156" s="46"/>
    </row>
    <row r="157" spans="2:11" x14ac:dyDescent="0.2">
      <c r="B157" s="212" t="s">
        <v>171</v>
      </c>
      <c r="C157" s="200">
        <f>-XCp</f>
        <v>-757.93658029244398</v>
      </c>
      <c r="D157" s="209">
        <f>-D_ail/2-E_ail-Long_tot/20</f>
        <v>-196.6</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-1001.92</v>
      </c>
      <c r="D168" s="46">
        <f>MAX(E_ail+D_ail/2, Long_tot/3)</f>
        <v>330.66666666666669</v>
      </c>
      <c r="E168" s="93"/>
      <c r="K168" s="46"/>
    </row>
    <row r="169" spans="2:11" x14ac:dyDescent="0.2">
      <c r="B169" s="45" t="s">
        <v>93</v>
      </c>
      <c r="C169" s="46">
        <f>C168</f>
        <v>-1001.92</v>
      </c>
      <c r="D169" s="46">
        <f>-D168</f>
        <v>-330.66666666666669</v>
      </c>
      <c r="E169" s="93"/>
      <c r="K169" s="46"/>
    </row>
    <row r="170" spans="2:11" x14ac:dyDescent="0.2">
      <c r="B170" s="183" t="s">
        <v>94</v>
      </c>
      <c r="C170" s="197">
        <f ca="1">-XpropuRef+Long_propu</f>
        <v>-714</v>
      </c>
      <c r="D170" s="207">
        <f ca="1">-Diam_propu/2</f>
        <v>-12</v>
      </c>
      <c r="E170" s="93"/>
      <c r="K170" s="46"/>
    </row>
    <row r="171" spans="2:11" x14ac:dyDescent="0.2">
      <c r="B171" s="185" t="s">
        <v>95</v>
      </c>
      <c r="C171" s="46">
        <f ca="1">-XpropuRef+Long_propu</f>
        <v>-714</v>
      </c>
      <c r="D171" s="208">
        <f ca="1">Diam_propu/2</f>
        <v>12</v>
      </c>
      <c r="E171" s="93"/>
      <c r="K171" s="46"/>
    </row>
    <row r="172" spans="2:11" x14ac:dyDescent="0.2">
      <c r="B172" s="185" t="s">
        <v>96</v>
      </c>
      <c r="C172" s="46">
        <f>-XpropuRef</f>
        <v>-942</v>
      </c>
      <c r="D172" s="208">
        <f ca="1">Diam_propu/2</f>
        <v>12</v>
      </c>
      <c r="E172" s="93"/>
      <c r="K172" s="46"/>
    </row>
    <row r="173" spans="2:11" x14ac:dyDescent="0.2">
      <c r="B173" s="185" t="s">
        <v>97</v>
      </c>
      <c r="C173" s="46">
        <f>-XpropuRef</f>
        <v>-942</v>
      </c>
      <c r="D173" s="208">
        <f ca="1">-Diam_propu/2</f>
        <v>-12</v>
      </c>
      <c r="E173" s="93"/>
      <c r="K173" s="46"/>
    </row>
    <row r="174" spans="2:11" x14ac:dyDescent="0.2">
      <c r="B174" s="187" t="s">
        <v>98</v>
      </c>
      <c r="C174" s="200">
        <f ca="1">-XpropuRef+Long_propu</f>
        <v>-714</v>
      </c>
      <c r="D174" s="209">
        <f ca="1">-Diam_propu/2</f>
        <v>-12</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2.3786440222941545</v>
      </c>
      <c r="C190" s="203">
        <f>Cn</f>
        <v>15.188330654492475</v>
      </c>
      <c r="D190" s="185">
        <v>3</v>
      </c>
      <c r="E190" s="205">
        <f t="shared" si="4"/>
        <v>33.333333333333336</v>
      </c>
      <c r="K190" s="45"/>
    </row>
    <row r="191" spans="2:11" x14ac:dyDescent="0.2">
      <c r="B191" s="512">
        <f ca="1">(XCp0-XcgPlein)/D_ref</f>
        <v>2.3786440222941545</v>
      </c>
      <c r="C191" s="513">
        <f>Cn0</f>
        <v>15.188330654492475</v>
      </c>
      <c r="D191" s="185">
        <v>4</v>
      </c>
      <c r="E191" s="205">
        <f t="shared" si="4"/>
        <v>25</v>
      </c>
      <c r="K191" s="45"/>
    </row>
    <row r="192" spans="2:11" x14ac:dyDescent="0.2">
      <c r="B192" s="512">
        <f ca="1">(XCp0-XcgVide)/D_ref</f>
        <v>2.461361239820373</v>
      </c>
      <c r="C192" s="513">
        <f>Cn0</f>
        <v>15.188330654492475</v>
      </c>
      <c r="D192" s="185">
        <v>6</v>
      </c>
      <c r="E192" s="205">
        <f t="shared" si="4"/>
        <v>16.666666666666668</v>
      </c>
      <c r="K192" s="45"/>
    </row>
    <row r="193" spans="2:11" x14ac:dyDescent="0.2">
      <c r="B193" s="512">
        <f ca="1">(XCp-XcgVide)/D_ref</f>
        <v>2.461361239820373</v>
      </c>
      <c r="C193" s="513">
        <f>Cn</f>
        <v>15.188330654492475</v>
      </c>
      <c r="D193" s="187">
        <v>7</v>
      </c>
      <c r="E193" s="206">
        <f t="shared" si="4"/>
        <v>14.285714285714286</v>
      </c>
      <c r="K193" s="45"/>
    </row>
    <row r="194" spans="2:11" x14ac:dyDescent="0.2">
      <c r="B194" s="512">
        <f ca="1">MS_min</f>
        <v>2.3786440222941545</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0</v>
      </c>
      <c r="D204" s="474"/>
    </row>
    <row r="205" spans="2:11" x14ac:dyDescent="0.2">
      <c r="B205" s="475" t="s">
        <v>402</v>
      </c>
      <c r="C205" s="474" t="b">
        <f ca="1">AND(Type_propu="H2O",RIGHT(Type_fusee,1)=" ")</f>
        <v>0</v>
      </c>
      <c r="D205" s="474"/>
    </row>
    <row r="206" spans="2:11" x14ac:dyDescent="0.2">
      <c r="B206" s="475" t="s">
        <v>118</v>
      </c>
      <c r="C206" s="474" t="b">
        <f ca="1">AND(Type_propu="Fusex",RIGHT(Type_fusee,1)=".")</f>
        <v>0</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S39" sqref="S39"/>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SP02-Beta</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FX5</v>
      </c>
      <c r="D10" s="596"/>
      <c r="F10" s="5"/>
      <c r="N10" s="58"/>
    </row>
    <row r="11" spans="1:14" ht="12.75" customHeight="1" x14ac:dyDescent="0.2">
      <c r="A11" s="59"/>
      <c r="B11" s="140" t="str">
        <f>IF(Lang="Français","Masse totale",IF(Lang="English","Total Mass",""))</f>
        <v>Masse totale</v>
      </c>
      <c r="C11" s="625">
        <f ca="1">MassePlein</f>
        <v>3.0118999999999998</v>
      </c>
      <c r="D11" s="625"/>
      <c r="F11" s="5"/>
      <c r="N11" s="58"/>
    </row>
    <row r="12" spans="1:14" ht="12.75" customHeight="1" x14ac:dyDescent="0.2">
      <c r="A12" s="59"/>
      <c r="B12" s="227" t="str">
        <f>IF(Lang="Français","Propulseur",IF(Lang="English","Motor",""))</f>
        <v>Propulseur</v>
      </c>
      <c r="C12" s="628" t="str">
        <f>Propu</f>
        <v>Pandora (Pro24-6G BS)</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6.8017694409323948E-3</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82.720333417497486</v>
      </c>
      <c r="D20" s="626"/>
      <c r="N20" s="58"/>
    </row>
    <row r="21" spans="1:18" ht="12.75" customHeight="1" x14ac:dyDescent="0.2">
      <c r="A21" s="59"/>
      <c r="B21" s="140" t="s">
        <v>6</v>
      </c>
      <c r="C21" s="627">
        <v>0</v>
      </c>
      <c r="D21" s="627"/>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3" t="str">
        <f>IF(Lang="Français","DescenteSousParachute",IF(Lang="English","Over Parachute",""))</f>
        <v>DescenteSousParachute</v>
      </c>
      <c r="D23" s="614"/>
      <c r="F23" s="4"/>
      <c r="G23" s="50">
        <f ca="1">TODAY()</f>
        <v>46062</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2.9362999999999997</v>
      </c>
      <c r="D25" s="480">
        <f>IF(RIGHT(Type_fusee,1)=".",1,0.15)</f>
        <v>1</v>
      </c>
      <c r="F25" s="619" t="str">
        <f>IF(Lang="Français","Vit max &amp; Acc max",IF(Lang="English","Max Velocity &amp; Acc",""))</f>
        <v>Vit max &amp; Acc max</v>
      </c>
      <c r="G25" s="620"/>
      <c r="H25" s="115"/>
      <c r="I25" s="115"/>
      <c r="J25" s="115"/>
      <c r="K25" s="158">
        <f ca="1">MAX(vit_xz)</f>
        <v>174.77573784593514</v>
      </c>
      <c r="L25" s="494">
        <f ca="1">MAX(acc_xz)</f>
        <v>51.362218960093095</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4.7</v>
      </c>
      <c r="I26" s="156">
        <f ca="1">IF(T_satellite&lt;&gt;0,INDEX(pos_z,MATCH("Satellite",Event_sat,0)),"")</f>
        <v>596.28861195907587</v>
      </c>
      <c r="J26" s="154">
        <f ca="1">IF(T_satellite&lt;&gt;0,INDEX(pos_x,MATCH("Satellite",Event_sat,0)),"")</f>
        <v>68.45397862694864</v>
      </c>
      <c r="K26" s="159">
        <f ca="1">IF(T_satellite&lt;&gt;0,INDEX(vit_xz,MATCH("Satellite",Event_sat,0)),"")</f>
        <v>157.75261896714954</v>
      </c>
      <c r="L26" s="495"/>
      <c r="M26" s="485">
        <f ca="1">1/2*Rho_moyen*1*V_ouv_sat^2*S_satellite</f>
        <v>1524.2606884484239</v>
      </c>
      <c r="N26" s="58"/>
    </row>
    <row r="27" spans="1:18" x14ac:dyDescent="0.2">
      <c r="A27" s="59"/>
      <c r="B27" s="468" t="str">
        <f>IF(Lang="Français","Ouverture para",IF(Lang="English","Opening time",""))</f>
        <v>Ouverture para</v>
      </c>
      <c r="C27" s="507">
        <v>16.399999999999999</v>
      </c>
      <c r="D27" s="507">
        <v>4.7</v>
      </c>
      <c r="F27" s="619" t="s">
        <v>15</v>
      </c>
      <c r="G27" s="620"/>
      <c r="H27" s="153">
        <f ca="1">INDEX(t,MATCH("Apogée",Event,0))</f>
        <v>16.699999999999932</v>
      </c>
      <c r="I27" s="157">
        <f ca="1">INDEX(pos_z,MATCH("Apogée",Event,0))</f>
        <v>1499.9647297372512</v>
      </c>
      <c r="J27" s="155">
        <f ca="1">INDEX(pos_x,MATCH("Apogée",Event,0))</f>
        <v>259.10507826321009</v>
      </c>
      <c r="K27" s="160">
        <f ca="1">INDEX(vit_xz,MATCH("Apogée",Event,0))</f>
        <v>12.549209396867894</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16.399999999999999</v>
      </c>
      <c r="I28" s="156">
        <f ca="1">INDEX(pos_z,MATCH("Para",Event_para,0))</f>
        <v>1499.239704609078</v>
      </c>
      <c r="J28" s="486">
        <f ca="1">INDEX(pos_x,MATCH("Para",Event_para,0))</f>
        <v>255.34564800823895</v>
      </c>
      <c r="K28" s="159">
        <f ca="1">INDEX(vit_xz,MATCH("Para",Event_para,0))</f>
        <v>13.13932691204311</v>
      </c>
      <c r="L28" s="495"/>
      <c r="M28" s="485">
        <f ca="1">1/2*Rho_moyen*1*V_ouverture^2*S_para</f>
        <v>33.044740911622952</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0.3125</v>
      </c>
      <c r="D29" s="17">
        <f>IF(RIGHT(Type_fusee,1)=".",0.1,0.02)</f>
        <v>0.1</v>
      </c>
      <c r="F29" s="606" t="str">
        <f>IF(Lang="Français","Impact balistique",IF(Lang="English","Balistic Impact",""))</f>
        <v>Impact balistique</v>
      </c>
      <c r="G29" s="607"/>
      <c r="H29" s="497">
        <f ca="1">INDEX(t,MATCH("Impact balistique",Event,0))</f>
        <v>37.900000000000233</v>
      </c>
      <c r="I29" s="517" t="s">
        <v>428</v>
      </c>
      <c r="J29" s="487">
        <f ca="1">INDEX(pos_x,MATCH("Impact balistique",Event,0))</f>
        <v>438.67107671397167</v>
      </c>
      <c r="K29" s="501">
        <f ca="1">K47</f>
        <v>104.75361184795202</v>
      </c>
      <c r="L29" s="498"/>
      <c r="M29" s="502">
        <f ca="1">0.5*m_vide*K29^2</f>
        <v>16110.478576420241</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Fusée trop lègère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12.267516728901475</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122.21215896750859</v>
      </c>
      <c r="D33" s="132">
        <f ca="1">IF(V_satellite&lt;&gt;0,Alt_sat/V_satellite,0)</f>
        <v>47.116720901265687</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138.61215896750858</v>
      </c>
      <c r="D34" s="132">
        <f ca="1">T_satellite+Dt_satellite</f>
        <v>51.81672090126569</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611.06079483754297</v>
      </c>
      <c r="D35" s="151">
        <f ca="1">IF(V_satellite&lt;&gt;0,Alt_sat*V_vent_sat/V_satellite,0)</f>
        <v>235.58360450632841</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4.5999999999999996</v>
      </c>
      <c r="I42" s="150">
        <v>580.84077273287357</v>
      </c>
      <c r="J42" s="150">
        <v>66.474311534521419</v>
      </c>
      <c r="K42" s="150">
        <v>154.12124549103112</v>
      </c>
      <c r="L42" s="148" t="s">
        <v>14</v>
      </c>
      <c r="M42" s="149">
        <f>Beta_rampe</f>
        <v>82.720333417497486</v>
      </c>
    </row>
    <row r="43" spans="1:16" x14ac:dyDescent="0.2">
      <c r="A43" s="161"/>
      <c r="B43" s="166" t="str">
        <f>IF(Lang="Français","Bord   'a'","Side length 'a'")</f>
        <v>Bord   'a'</v>
      </c>
      <c r="D43" s="162"/>
      <c r="F43" s="620" t="str">
        <f>IF(Lang="Français","Sortie de Rampe",IF(Lang="English","Launch-Pad Exit",""))</f>
        <v>Sortie de Rampe</v>
      </c>
      <c r="G43" s="620"/>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250</v>
      </c>
      <c r="D44" s="162"/>
      <c r="F44" s="620" t="str">
        <f>IF(Lang="Français","Vit max &amp; Acc max",IF(Lang="English","Max Velocity &amp; Acc",""))</f>
        <v>Vit max &amp; Acc max</v>
      </c>
      <c r="G44" s="620"/>
      <c r="H44" s="115" t="s">
        <v>14</v>
      </c>
      <c r="I44" s="115" t="s">
        <v>14</v>
      </c>
      <c r="J44" s="115" t="s">
        <v>14</v>
      </c>
      <c r="K44" s="117">
        <f ca="1">MAX(vit_xz)</f>
        <v>174.77573784593514</v>
      </c>
      <c r="L44" s="118">
        <f ca="1">MAX(acc_xz)</f>
        <v>51.362218960093095</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5.6899999999999764</v>
      </c>
      <c r="I45" s="119">
        <f ca="1">INDEX(pos_z,MATCH("Fin de propulsion",Event,0))</f>
        <v>762.3502140421798</v>
      </c>
      <c r="J45" s="119">
        <f ca="1">INDEX(pos_x,MATCH("Fin de propulsion",Event,0))</f>
        <v>90.446745030250923</v>
      </c>
      <c r="K45" s="119">
        <f ca="1">INDEX(vit_xz,MATCH("Fin de propulsion",Event,0))</f>
        <v>167.13716856901118</v>
      </c>
      <c r="L45" s="116">
        <f ca="1">INDEX(acc_xz,MATCH("Fin de propulsion",Event,0))</f>
        <v>31.869890362274514</v>
      </c>
      <c r="M45" s="116">
        <f ca="1">INDEX(BetaD,MATCH("Fin de propulsion",Event,0))</f>
        <v>82.242949998207791</v>
      </c>
    </row>
    <row r="46" spans="1:16" x14ac:dyDescent="0.2">
      <c r="A46" s="161"/>
      <c r="B46" s="168">
        <v>250</v>
      </c>
      <c r="D46" s="162"/>
      <c r="F46" s="620" t="s">
        <v>15</v>
      </c>
      <c r="G46" s="620"/>
      <c r="H46" s="118">
        <f ca="1">INDEX(t,MATCH("Apogée",Event,0))</f>
        <v>16.699999999999932</v>
      </c>
      <c r="I46" s="117">
        <f ca="1">INDEX(pos_z,MATCH("Apogée",Event,0))</f>
        <v>1499.9647297372512</v>
      </c>
      <c r="J46" s="120">
        <f ca="1">INDEX(pos_x,MATCH("Apogée",Event,0))</f>
        <v>259.10507826321009</v>
      </c>
      <c r="K46" s="120">
        <f ca="1">INDEX(vit_xz,MATCH("Apogée",Event,0))</f>
        <v>12.549209396867894</v>
      </c>
      <c r="L46" s="116">
        <f ca="1">INDEX(acc_xz,MATCH("Apogée",Event,0))</f>
        <v>9.8285530557396328</v>
      </c>
      <c r="M46" s="121">
        <f ca="1">INDEX(BetaD,MATCH("Apogée",Event,0))</f>
        <v>4.3038570989342997</v>
      </c>
    </row>
    <row r="47" spans="1:16" x14ac:dyDescent="0.2">
      <c r="A47" s="161"/>
      <c r="B47" s="169" t="s">
        <v>9</v>
      </c>
      <c r="D47" s="162"/>
      <c r="F47" s="635" t="str">
        <f>IF(Lang="Français","Impact balistique",IF(Lang="English","Balistic Impact",""))</f>
        <v>Impact balistique</v>
      </c>
      <c r="G47" s="635"/>
      <c r="H47" s="116">
        <f ca="1">INDEX(t,MATCH("Impact balistique",Event,0))</f>
        <v>37.900000000000233</v>
      </c>
      <c r="I47" s="148" t="s">
        <v>16</v>
      </c>
      <c r="J47" s="117">
        <f ca="1">INDEX(pos_x,MATCH("Impact balistique",Event,0))</f>
        <v>438.67107671397167</v>
      </c>
      <c r="K47" s="119">
        <f ca="1">INDEX(vit_xz,MATCH("Impact balistique",Event,0))</f>
        <v>104.75361184795202</v>
      </c>
      <c r="L47" s="116">
        <f ca="1">INDEX(acc_xz,MATCH("Impact balistique",Event,0))</f>
        <v>0.59012817517629701</v>
      </c>
      <c r="M47" s="116">
        <f ca="1">INDEX(BetaD,MATCH("Impact balistique",Event,0))</f>
        <v>-87.963422845220876</v>
      </c>
    </row>
    <row r="48" spans="1:16" x14ac:dyDescent="0.2">
      <c r="A48" s="161"/>
      <c r="B48" s="174">
        <f>(4*B44*B46+B44^2)/10^6</f>
        <v>0.3125</v>
      </c>
      <c r="D48" s="162"/>
      <c r="F48" s="618" t="str">
        <f>IF(Lang="Français","Ouverture parachute fusée",IF(Lang="English","Rocket parachute opening",""))</f>
        <v>Ouverture parachute fusée</v>
      </c>
      <c r="G48" s="618"/>
      <c r="H48" s="122">
        <f>T_para</f>
        <v>16.399999999999999</v>
      </c>
      <c r="I48" s="123">
        <f ca="1">INDEX(pos_z,MATCH("Para",Event_para,0))</f>
        <v>1499.239704609078</v>
      </c>
      <c r="J48" s="123">
        <f ca="1">INDEX(pos_x,MATCH("Para",Event_para,0))</f>
        <v>255.34564800823895</v>
      </c>
      <c r="K48" s="123">
        <f ca="1">INDEX(vit_xz,MATCH("Para",Event_para,0))</f>
        <v>13.13932691204311</v>
      </c>
      <c r="L48" s="122">
        <f ca="1">INDEX(acc_xz,MATCH("Para",Event_para,0))</f>
        <v>9.8589461250633121</v>
      </c>
      <c r="M48" s="124">
        <f ca="1">INDEX(BetaD,MATCH("Para",Event_para,0))</f>
        <v>17.234864798149164</v>
      </c>
    </row>
    <row r="49" spans="1:13" x14ac:dyDescent="0.2">
      <c r="A49" s="161"/>
      <c r="D49" s="162"/>
      <c r="F49" s="636" t="str">
        <f>IF(Lang="Français","Impact fusée sous para.",IF(Lang="English","Impact of rocket with para. ",""))</f>
        <v>Impact fusée sous para.</v>
      </c>
      <c r="G49" s="636"/>
      <c r="H49" s="125">
        <f ca="1">T_para+Dt_para</f>
        <v>138.61215896750858</v>
      </c>
      <c r="I49" s="127" t="s">
        <v>16</v>
      </c>
      <c r="J49" s="126" t="str">
        <f ca="1">CONCATENATE(TEXT(X_para-Dx_para,"0")," | ",TEXT(X_para+Dx_para,"0"))</f>
        <v>-356 | 866</v>
      </c>
      <c r="K49" s="126">
        <f ca="1">V_para</f>
        <v>12.267516728901475</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4.7</v>
      </c>
      <c r="I50" s="123">
        <f ca="1">IF(T_satellite&lt;&gt;0,INDEX(pos_z,MATCH("Satellite",Event_sat,0)),"")</f>
        <v>596.28861195907587</v>
      </c>
      <c r="J50" s="129">
        <f ca="1">IF(T_satellite&lt;&gt;0,INDEX(pos_x,MATCH("Satellite",Event_sat,0)),"")</f>
        <v>68.45397862694864</v>
      </c>
      <c r="K50" s="123">
        <f ca="1">IF(T_satellite&lt;&gt;0,INDEX(vit_xz,MATCH("Satellite",Event_sat,0)),"")</f>
        <v>157.75261896714954</v>
      </c>
      <c r="L50" s="122">
        <f ca="1">IF(T_satellite&lt;&gt;0,INDEX(acc_xz,MATCH("Satellite",Event_sat,0)),"")</f>
        <v>39.243786405370408</v>
      </c>
      <c r="M50" s="124">
        <f ca="1">IF(T_satellite&lt;&gt;0,INDEX(BetaD,MATCH("Satellite",Event_sat,0)),"")</f>
        <v>82.674524931256201</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51.81672090126569</v>
      </c>
      <c r="I51" s="130" t="str">
        <f>IF(T_satellite&lt;&gt;0,"~0","")</f>
        <v>~0</v>
      </c>
      <c r="J51" s="130" t="str">
        <f ca="1">IF(T_satellite&lt;&gt;0,CONCATENATE(TEXT(X_satellite-Dx_sat,"0")," | ",TEXT(X_satellite+Dx_sat,"0")),"")</f>
        <v>-167 | 304</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4.9700000000000006</v>
      </c>
      <c r="G105" s="478" t="s">
        <v>409</v>
      </c>
      <c r="I105" s="1" t="s">
        <v>560</v>
      </c>
    </row>
    <row r="106" spans="2:9" x14ac:dyDescent="0.2">
      <c r="B106" s="1" t="s">
        <v>121</v>
      </c>
      <c r="F106" s="477">
        <f ca="1">Combustion+Depotage-7</f>
        <v>6.9700000000000006</v>
      </c>
      <c r="G106" s="478" t="s">
        <v>410</v>
      </c>
      <c r="I106" s="1" t="s">
        <v>561</v>
      </c>
    </row>
    <row r="107" spans="2:9" x14ac:dyDescent="0.2">
      <c r="B107" s="1" t="str">
        <f>IF(T_para&gt;0,IF(Lang="Français","Phase ascendante","Climbing phase"),"")</f>
        <v>Phase ascendante</v>
      </c>
      <c r="F107" s="477">
        <f ca="1">Combustion+Depotage-5</f>
        <v>8.9700000000000006</v>
      </c>
      <c r="G107" s="478" t="s">
        <v>411</v>
      </c>
    </row>
    <row r="108" spans="2:9" x14ac:dyDescent="0.2">
      <c r="B108" s="1" t="str">
        <f>IF(Lang="Français","Descente balistique","Balistic fall")</f>
        <v>Descente balistique</v>
      </c>
      <c r="F108" s="477">
        <f ca="1">Combustion+Depotage-3</f>
        <v>10.97</v>
      </c>
      <c r="G108" s="478" t="s">
        <v>412</v>
      </c>
    </row>
    <row r="109" spans="2:9" x14ac:dyDescent="0.2">
      <c r="B109" s="1" t="str">
        <f>IF(T_para&gt;0,IF(Lang="Français","Fusée sous parachute","Rocket under parachute"),"")</f>
        <v>Fusée sous parachute</v>
      </c>
      <c r="F109" s="477">
        <f ca="1">Combustion+Depotage</f>
        <v>13.97</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16.399999999999999</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1499.9647297372512</v>
      </c>
      <c r="C121" s="216">
        <f ca="1">MAX(Altitude_culmi,Portee_balistique)</f>
        <v>1499.9647297372512</v>
      </c>
    </row>
    <row r="123" spans="2:3" x14ac:dyDescent="0.2">
      <c r="B123" s="210" t="s">
        <v>49</v>
      </c>
      <c r="C123" s="211" t="s">
        <v>45</v>
      </c>
    </row>
    <row r="124" spans="2:3" x14ac:dyDescent="0.2">
      <c r="B124" s="217">
        <f ca="1">X_para</f>
        <v>255.34564800823895</v>
      </c>
      <c r="C124" s="214">
        <f ca="1">Alt_para</f>
        <v>1499.239704609078</v>
      </c>
    </row>
    <row r="125" spans="2:3" x14ac:dyDescent="0.2">
      <c r="B125" s="217">
        <f ca="1">X_para</f>
        <v>255.34564800823895</v>
      </c>
      <c r="C125" s="214">
        <f ca="1">Alt_para/2</f>
        <v>749.61985230453899</v>
      </c>
    </row>
    <row r="126" spans="2:3" x14ac:dyDescent="0.2">
      <c r="B126" s="217">
        <f ca="1">X_para</f>
        <v>255.34564800823895</v>
      </c>
      <c r="C126" s="214">
        <v>0</v>
      </c>
    </row>
    <row r="127" spans="2:3" x14ac:dyDescent="0.2">
      <c r="B127" s="217">
        <f ca="1">X_para+Alt_para/40</f>
        <v>292.82664062346589</v>
      </c>
      <c r="C127" s="214">
        <f ca="1">Alt_para/20</f>
        <v>74.961985230453905</v>
      </c>
    </row>
    <row r="128" spans="2:3" x14ac:dyDescent="0.2">
      <c r="B128" s="217">
        <f ca="1">X_para</f>
        <v>255.34564800823895</v>
      </c>
      <c r="C128" s="214">
        <v>0</v>
      </c>
    </row>
    <row r="129" spans="2:6" x14ac:dyDescent="0.2">
      <c r="B129" s="217">
        <f ca="1">X_para-Alt_para/40</f>
        <v>217.86465539301201</v>
      </c>
      <c r="C129" s="214">
        <f ca="1">Alt_para/20</f>
        <v>74.961985230453905</v>
      </c>
    </row>
    <row r="130" spans="2:6" x14ac:dyDescent="0.2">
      <c r="B130" s="218">
        <f ca="1">X_para</f>
        <v>255.34564800823895</v>
      </c>
      <c r="C130" s="219">
        <v>0</v>
      </c>
    </row>
    <row r="131" spans="2:6" x14ac:dyDescent="0.2">
      <c r="B131" s="210" t="s">
        <v>48</v>
      </c>
      <c r="C131" s="211" t="s">
        <v>45</v>
      </c>
    </row>
    <row r="132" spans="2:6" x14ac:dyDescent="0.2">
      <c r="B132" s="213">
        <f>T_para</f>
        <v>16.399999999999999</v>
      </c>
      <c r="C132" s="214">
        <f ca="1">Alt_para</f>
        <v>1499.239704609078</v>
      </c>
    </row>
    <row r="133" spans="2:6" x14ac:dyDescent="0.2">
      <c r="B133" s="213">
        <f ca="1">(B132+B134)/2</f>
        <v>77.506079483754291</v>
      </c>
      <c r="C133" s="214">
        <f ca="1">(C132+C134)/2</f>
        <v>749.61985230453899</v>
      </c>
      <c r="E133" s="232">
        <v>1</v>
      </c>
      <c r="F133" s="233" t="s">
        <v>175</v>
      </c>
    </row>
    <row r="134" spans="2:6" x14ac:dyDescent="0.2">
      <c r="B134" s="213">
        <f ca="1">H49</f>
        <v>138.61215896750858</v>
      </c>
      <c r="C134" s="214">
        <f>0</f>
        <v>0</v>
      </c>
      <c r="E134" s="161">
        <v>1</v>
      </c>
      <c r="F134" s="234" t="s">
        <v>176</v>
      </c>
    </row>
    <row r="135" spans="2:6" x14ac:dyDescent="0.2">
      <c r="B135" s="213">
        <f ca="1">H49+E133*sS/2*zZ_fus-E134*sS*tT_fus</f>
        <v>137.16557561769991</v>
      </c>
      <c r="C135" s="214">
        <f ca="1">Alt_para-V_para*(H49-T_para)+E133*sS*Altitude_culmi/H49*zZ_fus+E134*sS/2*Altitude_culmi/H49*tT_fus</f>
        <v>59.092903319682051</v>
      </c>
      <c r="E135" s="161"/>
      <c r="F135" s="241" t="s">
        <v>177</v>
      </c>
    </row>
    <row r="136" spans="2:6" x14ac:dyDescent="0.2">
      <c r="B136" s="213">
        <f ca="1">H49</f>
        <v>138.61215896750858</v>
      </c>
      <c r="C136" s="214">
        <f ca="1">Alt_para-V_para*(H49-T_para)</f>
        <v>0</v>
      </c>
      <c r="E136" s="235" t="s">
        <v>172</v>
      </c>
      <c r="F136" s="236">
        <f ca="1">T_balistique/10</f>
        <v>3.7900000000000231</v>
      </c>
    </row>
    <row r="137" spans="2:6" x14ac:dyDescent="0.2">
      <c r="B137" s="213">
        <f ca="1">H49-E133*sS/2*zZ_fus-E134*sS*tT_fus</f>
        <v>133.37557561769989</v>
      </c>
      <c r="C137" s="214">
        <f ca="1">Alt_para-V_para*(H49-T_para)+E133*sS*Altitude_culmi/H49*zZ_fus-E134*sS/2*Altitude_culmi/H49*tT_fus</f>
        <v>22.932603938116458</v>
      </c>
      <c r="E137" s="235" t="s">
        <v>173</v>
      </c>
      <c r="F137" s="236">
        <f ca="1">(H49-T_para)/H49</f>
        <v>0.88168426116323417</v>
      </c>
    </row>
    <row r="138" spans="2:6" x14ac:dyDescent="0.2">
      <c r="B138" s="215">
        <f ca="1">H49</f>
        <v>138.61215896750858</v>
      </c>
      <c r="C138" s="216">
        <f ca="1">Alt_para-V_para*(H49-T_para)</f>
        <v>0</v>
      </c>
      <c r="E138" s="237" t="s">
        <v>174</v>
      </c>
      <c r="F138" s="238">
        <f ca="1">V_para*(H49-T_para)/Alt_para</f>
        <v>0.99999999999999989</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0.87598944591029093</v>
      </c>
    </row>
    <row r="155" spans="2:6" x14ac:dyDescent="0.2">
      <c r="B155" s="215" t="b">
        <f>IF(Nb_sat="1 satellite",H51)</f>
        <v>0</v>
      </c>
      <c r="C155" s="216" t="b">
        <f>IF(Nb_sat="1 satellite",0)</f>
        <v>0</v>
      </c>
      <c r="E155" s="237" t="s">
        <v>174</v>
      </c>
      <c r="F155" s="238">
        <f ca="1">V_satellite*(T_balistique-T_satellite)/Alt_sat</f>
        <v>0.70463307643101258</v>
      </c>
    </row>
    <row r="157" spans="2:6" x14ac:dyDescent="0.2">
      <c r="B157" s="210" t="s">
        <v>2</v>
      </c>
      <c r="C157" s="228" t="s">
        <v>29</v>
      </c>
      <c r="D157" s="211" t="s">
        <v>3</v>
      </c>
    </row>
    <row r="158" spans="2:6" x14ac:dyDescent="0.2">
      <c r="B158" s="231">
        <f>T_para/4</f>
        <v>4.0999999999999996</v>
      </c>
      <c r="C158" s="82">
        <f ca="1">Alt_para/2</f>
        <v>749.61985230453899</v>
      </c>
      <c r="D158" s="214">
        <f ca="1">X_para/4</f>
        <v>63.836412002059738</v>
      </c>
    </row>
    <row r="159" spans="2:6" x14ac:dyDescent="0.2">
      <c r="B159" s="229">
        <f ca="1">Temps_culmi + (T_balistique-Temps_culmi)/2</f>
        <v>27.300000000000082</v>
      </c>
      <c r="C159" s="230">
        <f ca="1">Altitude_culmi/2</f>
        <v>749.98236486862561</v>
      </c>
      <c r="D159" s="216">
        <f ca="1">X_culmi+(Portee_balistique-X_culmi)*2/3</f>
        <v>378.81574389705116</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259.10507826321009</v>
      </c>
      <c r="E162" s="422"/>
      <c r="F162" s="423" t="s">
        <v>305</v>
      </c>
    </row>
    <row r="163" spans="2:6" x14ac:dyDescent="0.2">
      <c r="B163" s="231" t="e">
        <f ca="1">IF(AND(Altitude_culmi&gt;80, Altitude_culmi&lt;=350), 49, NA())</f>
        <v>#N/A</v>
      </c>
      <c r="C163" s="5">
        <v>23</v>
      </c>
      <c r="D163" s="82">
        <f t="shared" ca="1" si="0"/>
        <v>282.10507826321009</v>
      </c>
      <c r="E163" s="82"/>
      <c r="F163" s="214">
        <f t="shared" ref="F163:F178" ca="1" si="1">X_culmi-C162</f>
        <v>259.10507826321009</v>
      </c>
    </row>
    <row r="164" spans="2:6" x14ac:dyDescent="0.2">
      <c r="B164" s="231" t="e">
        <f ca="1">IF(AND(Altitude_culmi&gt;80, Altitude_culmi&lt;=350), 43, NA())</f>
        <v>#N/A</v>
      </c>
      <c r="C164" s="5">
        <v>23</v>
      </c>
      <c r="D164" s="82">
        <f t="shared" ca="1" si="0"/>
        <v>282.10507826321009</v>
      </c>
      <c r="E164" s="82"/>
      <c r="F164" s="214">
        <f t="shared" ca="1" si="1"/>
        <v>236.10507826321009</v>
      </c>
    </row>
    <row r="165" spans="2:6" x14ac:dyDescent="0.2">
      <c r="B165" s="231" t="e">
        <f ca="1">IF(AND(Altitude_culmi&gt;80, Altitude_culmi&lt;=350), 43, NA())</f>
        <v>#N/A</v>
      </c>
      <c r="C165" s="5">
        <v>0</v>
      </c>
      <c r="D165" s="82">
        <f t="shared" ca="1" si="0"/>
        <v>259.10507826321009</v>
      </c>
      <c r="E165" s="82"/>
      <c r="F165" s="214">
        <f t="shared" ca="1" si="1"/>
        <v>236.10507826321009</v>
      </c>
    </row>
    <row r="166" spans="2:6" x14ac:dyDescent="0.2">
      <c r="B166" s="231" t="e">
        <f ca="1">IF(AND(Altitude_culmi&gt;80, Altitude_culmi&lt;=350), 43, NA())</f>
        <v>#N/A</v>
      </c>
      <c r="C166" s="5">
        <v>23</v>
      </c>
      <c r="D166" s="82">
        <f t="shared" ca="1" si="0"/>
        <v>282.10507826321009</v>
      </c>
      <c r="E166" s="82"/>
      <c r="F166" s="214">
        <f t="shared" ca="1" si="1"/>
        <v>259.10507826321009</v>
      </c>
    </row>
    <row r="167" spans="2:6" x14ac:dyDescent="0.2">
      <c r="B167" s="231" t="e">
        <f ca="1">IF(AND(Altitude_culmi&gt;80, Altitude_culmi&lt;=350), 0.5, NA())</f>
        <v>#N/A</v>
      </c>
      <c r="C167" s="5">
        <v>23</v>
      </c>
      <c r="D167" s="82">
        <f t="shared" ca="1" si="0"/>
        <v>282.10507826321009</v>
      </c>
      <c r="E167" s="82"/>
      <c r="F167" s="214">
        <f t="shared" ca="1" si="1"/>
        <v>236.10507826321009</v>
      </c>
    </row>
    <row r="168" spans="2:6" x14ac:dyDescent="0.2">
      <c r="B168" s="231" t="e">
        <f ca="1">IF(AND(Altitude_culmi&gt;80, Altitude_culmi&lt;=350), 0.5, NA())</f>
        <v>#N/A</v>
      </c>
      <c r="C168" s="5">
        <v>8</v>
      </c>
      <c r="D168" s="82">
        <f t="shared" ca="1" si="0"/>
        <v>267.10507826321009</v>
      </c>
      <c r="E168" s="82"/>
      <c r="F168" s="214">
        <f t="shared" ca="1" si="1"/>
        <v>236.10507826321009</v>
      </c>
    </row>
    <row r="169" spans="2:6" x14ac:dyDescent="0.2">
      <c r="B169" s="231" t="e">
        <f ca="1">IF(AND(Altitude_culmi&gt;80, Altitude_culmi&lt;=350), 27, NA())</f>
        <v>#N/A</v>
      </c>
      <c r="C169" s="5">
        <v>8</v>
      </c>
      <c r="D169" s="82">
        <f t="shared" ca="1" si="0"/>
        <v>267.10507826321009</v>
      </c>
      <c r="E169" s="82"/>
      <c r="F169" s="214">
        <f t="shared" ca="1" si="1"/>
        <v>251.10507826321009</v>
      </c>
    </row>
    <row r="170" spans="2:6" x14ac:dyDescent="0.2">
      <c r="B170" s="231" t="e">
        <f ca="1">IF(AND(Altitude_culmi&gt;80, Altitude_culmi&lt;=350), 27, NA())</f>
        <v>#N/A</v>
      </c>
      <c r="C170" s="5">
        <v>23</v>
      </c>
      <c r="D170" s="82">
        <f t="shared" ca="1" si="0"/>
        <v>282.10507826321009</v>
      </c>
      <c r="E170" s="82"/>
      <c r="F170" s="214">
        <f t="shared" ca="1" si="1"/>
        <v>251.10507826321009</v>
      </c>
    </row>
    <row r="171" spans="2:6" x14ac:dyDescent="0.2">
      <c r="B171" s="231" t="e">
        <f ca="1">IF(AND(Altitude_culmi&gt;80, Altitude_culmi&lt;=350), 27, NA())</f>
        <v>#N/A</v>
      </c>
      <c r="C171" s="5">
        <v>8</v>
      </c>
      <c r="D171" s="82">
        <f t="shared" ca="1" si="0"/>
        <v>267.10507826321009</v>
      </c>
      <c r="E171" s="82"/>
      <c r="F171" s="214">
        <f t="shared" ca="1" si="1"/>
        <v>236.10507826321009</v>
      </c>
    </row>
    <row r="172" spans="2:6" x14ac:dyDescent="0.2">
      <c r="B172" s="231" t="e">
        <f ca="1">IF(AND(Altitude_culmi&gt;80, Altitude_culmi&lt;=350), 29, NA())</f>
        <v>#N/A</v>
      </c>
      <c r="C172" s="5">
        <v>7.6</v>
      </c>
      <c r="D172" s="82">
        <f t="shared" ca="1" si="0"/>
        <v>266.70507826321011</v>
      </c>
      <c r="E172" s="82"/>
      <c r="F172" s="214">
        <f t="shared" ca="1" si="1"/>
        <v>251.10507826321009</v>
      </c>
    </row>
    <row r="173" spans="2:6" x14ac:dyDescent="0.2">
      <c r="B173" s="231" t="e">
        <f ca="1">IF(AND(Altitude_culmi&gt;80, Altitude_culmi&lt;=350), 31, NA())</f>
        <v>#N/A</v>
      </c>
      <c r="C173" s="5">
        <v>6.8</v>
      </c>
      <c r="D173" s="82">
        <f t="shared" ca="1" si="0"/>
        <v>265.9050782632101</v>
      </c>
      <c r="E173" s="82"/>
      <c r="F173" s="214">
        <f t="shared" ca="1" si="1"/>
        <v>251.50507826321009</v>
      </c>
    </row>
    <row r="174" spans="2:6" x14ac:dyDescent="0.2">
      <c r="B174" s="231" t="e">
        <f ca="1">IF(AND(Altitude_culmi&gt;80, Altitude_culmi&lt;=350), 32, NA())</f>
        <v>#N/A</v>
      </c>
      <c r="C174" s="5">
        <v>6</v>
      </c>
      <c r="D174" s="82">
        <f t="shared" ca="1" si="0"/>
        <v>265.10507826321009</v>
      </c>
      <c r="E174" s="82"/>
      <c r="F174" s="214">
        <f t="shared" ca="1" si="1"/>
        <v>252.30507826321008</v>
      </c>
    </row>
    <row r="175" spans="2:6" x14ac:dyDescent="0.2">
      <c r="B175" s="231" t="e">
        <f ca="1">IF(AND(Altitude_culmi&gt;80, Altitude_culmi&lt;=350), 33, NA())</f>
        <v>#N/A</v>
      </c>
      <c r="C175" s="5">
        <v>5</v>
      </c>
      <c r="D175" s="82">
        <f t="shared" ca="1" si="0"/>
        <v>264.10507826321009</v>
      </c>
      <c r="E175" s="82"/>
      <c r="F175" s="214">
        <f t="shared" ca="1" si="1"/>
        <v>253.10507826321009</v>
      </c>
    </row>
    <row r="176" spans="2:6" x14ac:dyDescent="0.2">
      <c r="B176" s="231" t="e">
        <f ca="1">IF(AND(Altitude_culmi&gt;80, Altitude_culmi&lt;=350), 34, NA())</f>
        <v>#N/A</v>
      </c>
      <c r="C176" s="5">
        <v>3.8</v>
      </c>
      <c r="D176" s="82">
        <f t="shared" ca="1" si="0"/>
        <v>262.9050782632101</v>
      </c>
      <c r="E176" s="82"/>
      <c r="F176" s="214">
        <f t="shared" ca="1" si="1"/>
        <v>254.10507826321009</v>
      </c>
    </row>
    <row r="177" spans="2:6" x14ac:dyDescent="0.2">
      <c r="B177" s="229" t="e">
        <f ca="1">IF(AND(Altitude_culmi&gt;80, Altitude_culmi&lt;=350), 35, NA())</f>
        <v>#N/A</v>
      </c>
      <c r="C177" s="421">
        <v>0</v>
      </c>
      <c r="D177" s="230">
        <f t="shared" ca="1" si="0"/>
        <v>259.10507826321009</v>
      </c>
      <c r="E177" s="82"/>
      <c r="F177" s="214">
        <f t="shared" ca="1" si="1"/>
        <v>255.30507826321008</v>
      </c>
    </row>
    <row r="178" spans="2:6" x14ac:dyDescent="0.2">
      <c r="E178" s="230"/>
      <c r="F178" s="216">
        <f t="shared" ca="1" si="1"/>
        <v>259.10507826321009</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259.10507826321009</v>
      </c>
      <c r="E180" s="228"/>
      <c r="F180" s="211" t="s">
        <v>308</v>
      </c>
    </row>
    <row r="181" spans="2:6" x14ac:dyDescent="0.2">
      <c r="B181" s="231">
        <f ca="1">IF(Altitude_culmi&gt;350, 300, NA())</f>
        <v>300</v>
      </c>
      <c r="C181" s="5">
        <v>0</v>
      </c>
      <c r="D181" s="82">
        <f t="shared" ca="1" si="2"/>
        <v>259.10507826321009</v>
      </c>
      <c r="E181" s="82"/>
      <c r="F181" s="214">
        <f t="shared" ref="F181:F201" ca="1" si="3">X_culmi-C180</f>
        <v>259.10507826321009</v>
      </c>
    </row>
    <row r="182" spans="2:6" x14ac:dyDescent="0.2">
      <c r="B182" s="231">
        <f ca="1">IF(Altitude_culmi&gt;350, 280, NA())</f>
        <v>280</v>
      </c>
      <c r="C182" s="5">
        <v>10</v>
      </c>
      <c r="D182" s="82">
        <f t="shared" ca="1" si="2"/>
        <v>269.10507826321009</v>
      </c>
      <c r="E182" s="82"/>
      <c r="F182" s="214">
        <f t="shared" ca="1" si="3"/>
        <v>259.10507826321009</v>
      </c>
    </row>
    <row r="183" spans="2:6" x14ac:dyDescent="0.2">
      <c r="B183" s="231">
        <f ca="1">IF(Altitude_culmi&gt;350, 280, NA())</f>
        <v>280</v>
      </c>
      <c r="C183" s="5">
        <v>0</v>
      </c>
      <c r="D183" s="82">
        <f t="shared" ca="1" si="2"/>
        <v>259.10507826321009</v>
      </c>
      <c r="E183" s="82"/>
      <c r="F183" s="214">
        <f t="shared" ca="1" si="3"/>
        <v>249.10507826321009</v>
      </c>
    </row>
    <row r="184" spans="2:6" x14ac:dyDescent="0.2">
      <c r="B184" s="231">
        <f ca="1">IF(Altitude_culmi&gt;350, 280, NA())</f>
        <v>280</v>
      </c>
      <c r="C184" s="5">
        <v>10</v>
      </c>
      <c r="D184" s="82">
        <f t="shared" ca="1" si="2"/>
        <v>269.10507826321009</v>
      </c>
      <c r="E184" s="82"/>
      <c r="F184" s="214">
        <f t="shared" ca="1" si="3"/>
        <v>259.10507826321009</v>
      </c>
    </row>
    <row r="185" spans="2:6" x14ac:dyDescent="0.2">
      <c r="B185" s="231">
        <f ca="1">IF(Altitude_culmi&gt;350, 200, NA())</f>
        <v>200</v>
      </c>
      <c r="C185" s="5">
        <v>13</v>
      </c>
      <c r="D185" s="82">
        <f t="shared" ca="1" si="2"/>
        <v>272.10507826321009</v>
      </c>
      <c r="E185" s="82"/>
      <c r="F185" s="214">
        <f t="shared" ca="1" si="3"/>
        <v>249.10507826321009</v>
      </c>
    </row>
    <row r="186" spans="2:6" x14ac:dyDescent="0.2">
      <c r="B186" s="231">
        <f ca="1">IF(Altitude_culmi&gt;350, 160, NA())</f>
        <v>160</v>
      </c>
      <c r="C186" s="5">
        <v>17</v>
      </c>
      <c r="D186" s="82">
        <f t="shared" ca="1" si="2"/>
        <v>276.10507826321009</v>
      </c>
      <c r="E186" s="82"/>
      <c r="F186" s="214">
        <f t="shared" ca="1" si="3"/>
        <v>246.10507826321009</v>
      </c>
    </row>
    <row r="187" spans="2:6" x14ac:dyDescent="0.2">
      <c r="B187" s="231">
        <f ca="1">IF(Altitude_culmi&gt;350, 115, NA())</f>
        <v>115</v>
      </c>
      <c r="C187" s="5">
        <v>20</v>
      </c>
      <c r="D187" s="82">
        <f t="shared" ca="1" si="2"/>
        <v>279.10507826321009</v>
      </c>
      <c r="E187" s="82"/>
      <c r="F187" s="214">
        <f t="shared" ca="1" si="3"/>
        <v>242.10507826321009</v>
      </c>
    </row>
    <row r="188" spans="2:6" x14ac:dyDescent="0.2">
      <c r="B188" s="231">
        <f ca="1">IF(Altitude_culmi&gt;350, 90, NA())</f>
        <v>90</v>
      </c>
      <c r="C188" s="5">
        <v>25</v>
      </c>
      <c r="D188" s="82">
        <f t="shared" ca="1" si="2"/>
        <v>284.10507826321009</v>
      </c>
      <c r="E188" s="82"/>
      <c r="F188" s="214">
        <f t="shared" ca="1" si="3"/>
        <v>239.10507826321009</v>
      </c>
    </row>
    <row r="189" spans="2:6" x14ac:dyDescent="0.2">
      <c r="B189" s="231">
        <f ca="1">IF(Altitude_culmi&gt;350, 57, NA())</f>
        <v>57</v>
      </c>
      <c r="C189" s="5">
        <v>30</v>
      </c>
      <c r="D189" s="82">
        <f t="shared" ca="1" si="2"/>
        <v>289.10507826321009</v>
      </c>
      <c r="E189" s="82"/>
      <c r="F189" s="214">
        <f t="shared" ca="1" si="3"/>
        <v>234.10507826321009</v>
      </c>
    </row>
    <row r="190" spans="2:6" x14ac:dyDescent="0.2">
      <c r="B190" s="231">
        <f ca="1">IF(Altitude_culmi&gt;350, 40, NA())</f>
        <v>40</v>
      </c>
      <c r="C190" s="5">
        <v>36</v>
      </c>
      <c r="D190" s="82">
        <f t="shared" ca="1" si="2"/>
        <v>295.10507826321009</v>
      </c>
      <c r="E190" s="82"/>
      <c r="F190" s="214">
        <f t="shared" ca="1" si="3"/>
        <v>229.10507826321009</v>
      </c>
    </row>
    <row r="191" spans="2:6" x14ac:dyDescent="0.2">
      <c r="B191" s="231">
        <f ca="1">IF(Altitude_culmi&gt;350, 20, NA())</f>
        <v>20</v>
      </c>
      <c r="C191" s="5">
        <v>48</v>
      </c>
      <c r="D191" s="82">
        <f t="shared" ca="1" si="2"/>
        <v>307.10507826321009</v>
      </c>
      <c r="E191" s="82"/>
      <c r="F191" s="214">
        <f t="shared" ca="1" si="3"/>
        <v>223.10507826321009</v>
      </c>
    </row>
    <row r="192" spans="2:6" x14ac:dyDescent="0.2">
      <c r="B192" s="231">
        <f ca="1">IF(Altitude_culmi&gt;350, 0.5, NA())</f>
        <v>0.5</v>
      </c>
      <c r="C192" s="5">
        <v>62</v>
      </c>
      <c r="D192" s="82">
        <f t="shared" ca="1" si="2"/>
        <v>321.10507826321009</v>
      </c>
      <c r="E192" s="82"/>
      <c r="F192" s="214">
        <f t="shared" ca="1" si="3"/>
        <v>211.10507826321009</v>
      </c>
    </row>
    <row r="193" spans="2:6" x14ac:dyDescent="0.2">
      <c r="B193" s="231">
        <f ca="1">IF(Altitude_culmi&gt;350, 0.5, NA())</f>
        <v>0.5</v>
      </c>
      <c r="C193" s="5">
        <v>37</v>
      </c>
      <c r="D193" s="82">
        <f t="shared" ca="1" si="2"/>
        <v>296.10507826321009</v>
      </c>
      <c r="E193" s="82"/>
      <c r="F193" s="214">
        <f t="shared" ca="1" si="3"/>
        <v>197.10507826321009</v>
      </c>
    </row>
    <row r="194" spans="2:6" x14ac:dyDescent="0.2">
      <c r="B194" s="231">
        <f ca="1">IF(Altitude_culmi&gt;350, 15, NA())</f>
        <v>15</v>
      </c>
      <c r="C194" s="5">
        <v>30</v>
      </c>
      <c r="D194" s="82">
        <f t="shared" ca="1" si="2"/>
        <v>289.10507826321009</v>
      </c>
      <c r="E194" s="82"/>
      <c r="F194" s="214">
        <f t="shared" ca="1" si="3"/>
        <v>222.10507826321009</v>
      </c>
    </row>
    <row r="195" spans="2:6" x14ac:dyDescent="0.2">
      <c r="B195" s="231">
        <f ca="1">IF(Altitude_culmi&gt;350, 30, NA())</f>
        <v>30</v>
      </c>
      <c r="C195" s="5">
        <v>15</v>
      </c>
      <c r="D195" s="82">
        <f t="shared" ca="1" si="2"/>
        <v>274.10507826321009</v>
      </c>
      <c r="E195" s="82"/>
      <c r="F195" s="214">
        <f t="shared" ca="1" si="3"/>
        <v>229.10507826321009</v>
      </c>
    </row>
    <row r="196" spans="2:6" x14ac:dyDescent="0.2">
      <c r="B196" s="231">
        <f ca="1">IF(Altitude_culmi&gt;350, 37, NA())</f>
        <v>37</v>
      </c>
      <c r="C196" s="5">
        <v>0</v>
      </c>
      <c r="D196" s="82">
        <f t="shared" ca="1" si="2"/>
        <v>259.10507826321009</v>
      </c>
      <c r="E196" s="82"/>
      <c r="F196" s="214">
        <f t="shared" ca="1" si="3"/>
        <v>244.10507826321009</v>
      </c>
    </row>
    <row r="197" spans="2:6" x14ac:dyDescent="0.2">
      <c r="B197" s="231">
        <f ca="1">IF(Altitude_culmi&gt;350, 67, NA())</f>
        <v>67</v>
      </c>
      <c r="C197" s="5">
        <v>0</v>
      </c>
      <c r="D197" s="82">
        <f t="shared" ca="1" si="2"/>
        <v>259.10507826321009</v>
      </c>
      <c r="E197" s="82"/>
      <c r="F197" s="214">
        <f t="shared" ca="1" si="3"/>
        <v>259.10507826321009</v>
      </c>
    </row>
    <row r="198" spans="2:6" x14ac:dyDescent="0.2">
      <c r="B198" s="231">
        <f ca="1">IF(Altitude_culmi&gt;350, 67, NA())</f>
        <v>67</v>
      </c>
      <c r="C198" s="5">
        <v>17</v>
      </c>
      <c r="D198" s="82">
        <f t="shared" ca="1" si="2"/>
        <v>276.10507826321009</v>
      </c>
      <c r="E198" s="82"/>
      <c r="F198" s="214">
        <f t="shared" ca="1" si="3"/>
        <v>259.10507826321009</v>
      </c>
    </row>
    <row r="199" spans="2:6" x14ac:dyDescent="0.2">
      <c r="B199" s="231">
        <f ca="1">IF(Altitude_culmi&gt;350, 100, NA())</f>
        <v>100</v>
      </c>
      <c r="C199" s="5">
        <v>11</v>
      </c>
      <c r="D199" s="82">
        <f t="shared" ca="1" si="2"/>
        <v>270.10507826321009</v>
      </c>
      <c r="E199" s="82"/>
      <c r="F199" s="214">
        <f t="shared" ca="1" si="3"/>
        <v>242.10507826321009</v>
      </c>
    </row>
    <row r="200" spans="2:6" x14ac:dyDescent="0.2">
      <c r="B200" s="229">
        <f ca="1">IF(Altitude_culmi&gt;350, 100, NA())</f>
        <v>100</v>
      </c>
      <c r="C200" s="421">
        <v>0</v>
      </c>
      <c r="D200" s="230">
        <f t="shared" ca="1" si="2"/>
        <v>259.10507826321009</v>
      </c>
      <c r="E200" s="82"/>
      <c r="F200" s="214">
        <f t="shared" ca="1" si="3"/>
        <v>248.10507826321009</v>
      </c>
    </row>
    <row r="201" spans="2:6" x14ac:dyDescent="0.2">
      <c r="E201" s="230"/>
      <c r="F201" s="216">
        <f t="shared" ca="1" si="3"/>
        <v>259.10507826321009</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R15" sqref="R15"/>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Pandora (Pro24-6G BS)</v>
      </c>
      <c r="B2" s="352">
        <f>VLOOKUP(A2,A26:B314,2,FALSE)</f>
        <v>198</v>
      </c>
      <c r="C2" s="363" t="s">
        <v>115</v>
      </c>
      <c r="D2" s="353">
        <f ca="1">INDIRECT(ADDRESS(B2,4))</f>
        <v>142.44</v>
      </c>
      <c r="E2" s="363" t="s">
        <v>114</v>
      </c>
      <c r="F2" s="354">
        <f ca="1">INDIRECT(ADDRESS(B2,6))</f>
        <v>192.06187401906058</v>
      </c>
      <c r="G2" s="363" t="s">
        <v>56</v>
      </c>
      <c r="H2" s="355">
        <f ca="1">INDIRECT(ADDRESS(B2,8))</f>
        <v>0.15989999999999999</v>
      </c>
      <c r="I2" s="363" t="s">
        <v>273</v>
      </c>
      <c r="J2" s="356">
        <f ca="1">INDIRECT(ADDRESS(B2,10))</f>
        <v>7.5599999999999987E-2</v>
      </c>
      <c r="K2" s="363" t="s">
        <v>58</v>
      </c>
      <c r="L2" s="355">
        <f ca="1">INDIRECT(ADDRESS(B2,12))</f>
        <v>8.43E-2</v>
      </c>
      <c r="M2" s="363" t="s">
        <v>57</v>
      </c>
      <c r="N2" s="357">
        <f ca="1">INDIRECT(ADDRESS(B2,14))</f>
        <v>114</v>
      </c>
      <c r="O2" s="363" t="s">
        <v>59</v>
      </c>
      <c r="P2" s="357">
        <f ca="1">INDIRECT(ADDRESS(B2,16))</f>
        <v>114</v>
      </c>
      <c r="Q2" s="363" t="s">
        <v>60</v>
      </c>
      <c r="R2" s="357">
        <f ca="1">INDIRECT(ADDRESS(B2,18))</f>
        <v>228</v>
      </c>
      <c r="S2" s="363" t="s">
        <v>61</v>
      </c>
      <c r="T2" s="357">
        <f ca="1">INDIRECT(ADDRESS(B2,20))</f>
        <v>24</v>
      </c>
      <c r="U2" s="363" t="s">
        <v>54</v>
      </c>
      <c r="V2" s="358" t="str">
        <f ca="1">INDIRECT(ADDRESS(B2,22))</f>
        <v>MiniN</v>
      </c>
      <c r="W2" s="463" t="s">
        <v>394</v>
      </c>
      <c r="X2" s="464">
        <f ca="1">INDIRECT(ADDRESS(B2,24))</f>
        <v>0.97</v>
      </c>
      <c r="Y2" s="463" t="s">
        <v>393</v>
      </c>
      <c r="Z2" s="358">
        <f ca="1">INDIRECT(ADDRESS(B2,26))</f>
        <v>13</v>
      </c>
    </row>
    <row r="3" spans="1:26" x14ac:dyDescent="0.2">
      <c r="A3" s="362" t="str">
        <f>IF(Lang="Français","Temps (en s)","Time (s)")</f>
        <v>Temps (en s)</v>
      </c>
      <c r="B3" s="364">
        <f t="shared" ref="B3:Y3" ca="1" si="0">INDIRECT(ADDRESS($B2+1,COLUMN(B3)))</f>
        <v>0</v>
      </c>
      <c r="C3" s="365">
        <f t="shared" ca="1" si="0"/>
        <v>0.02</v>
      </c>
      <c r="D3" s="365">
        <f t="shared" ca="1" si="0"/>
        <v>0.04</v>
      </c>
      <c r="E3" s="365">
        <f t="shared" ca="1" si="0"/>
        <v>0.62</v>
      </c>
      <c r="F3" s="365">
        <f t="shared" ca="1" si="0"/>
        <v>0.66</v>
      </c>
      <c r="G3" s="365">
        <f t="shared" ca="1" si="0"/>
        <v>0.68</v>
      </c>
      <c r="H3" s="365">
        <f t="shared" ca="1" si="0"/>
        <v>0.8</v>
      </c>
      <c r="I3" s="365">
        <f t="shared" ca="1" si="0"/>
        <v>0.84</v>
      </c>
      <c r="J3" s="365">
        <f t="shared" ca="1" si="0"/>
        <v>0.88</v>
      </c>
      <c r="K3" s="365">
        <f t="shared" ca="1" si="0"/>
        <v>0.92</v>
      </c>
      <c r="L3" s="365">
        <f t="shared" ca="1" si="0"/>
        <v>0.96</v>
      </c>
      <c r="M3" s="365">
        <f t="shared" ca="1" si="0"/>
        <v>1</v>
      </c>
      <c r="N3" s="365">
        <f t="shared" ca="1" si="0"/>
        <v>1.08</v>
      </c>
      <c r="O3" s="365">
        <f t="shared" ca="1" si="0"/>
        <v>2</v>
      </c>
      <c r="P3" s="365">
        <f t="shared" ca="1" si="0"/>
        <v>2</v>
      </c>
      <c r="Q3" s="365">
        <f t="shared" ca="1" si="0"/>
        <v>2</v>
      </c>
      <c r="R3" s="365">
        <f t="shared" ca="1" si="0"/>
        <v>2</v>
      </c>
      <c r="S3" s="365">
        <f t="shared" ca="1" si="0"/>
        <v>2</v>
      </c>
      <c r="T3" s="365">
        <f t="shared" ca="1" si="0"/>
        <v>2</v>
      </c>
      <c r="U3" s="365">
        <f t="shared" ca="1" si="0"/>
        <v>2</v>
      </c>
      <c r="V3" s="365">
        <f t="shared" ca="1" si="0"/>
        <v>2</v>
      </c>
      <c r="W3" s="365">
        <f t="shared" ca="1" si="0"/>
        <v>2</v>
      </c>
      <c r="X3" s="365">
        <f ca="1">INDIRECT(ADDRESS($B2+1,COLUMN(X3)))</f>
        <v>2</v>
      </c>
      <c r="Y3" s="366">
        <f t="shared" ca="1" si="0"/>
        <v>1000</v>
      </c>
    </row>
    <row r="4" spans="1:26" ht="13.5" thickBot="1" x14ac:dyDescent="0.25">
      <c r="A4" s="379" t="str">
        <f>IF(Lang="Français","Poussée (en N)","Thrust (N)")</f>
        <v>Poussée (en N)</v>
      </c>
      <c r="B4" s="367">
        <f t="shared" ref="B4:Y4" ca="1" si="1">INDIRECT(ADDRESS($B2+2,COLUMN(B3)))</f>
        <v>0</v>
      </c>
      <c r="C4" s="368">
        <f t="shared" ca="1" si="1"/>
        <v>250</v>
      </c>
      <c r="D4" s="368">
        <f t="shared" ca="1" si="1"/>
        <v>210</v>
      </c>
      <c r="E4" s="368">
        <f t="shared" ca="1" si="1"/>
        <v>160</v>
      </c>
      <c r="F4" s="368">
        <f t="shared" ca="1" si="1"/>
        <v>150</v>
      </c>
      <c r="G4" s="368">
        <f t="shared" ca="1" si="1"/>
        <v>142</v>
      </c>
      <c r="H4" s="368">
        <f t="shared" ca="1" si="1"/>
        <v>62</v>
      </c>
      <c r="I4" s="368">
        <f t="shared" ca="1" si="1"/>
        <v>48</v>
      </c>
      <c r="J4" s="368">
        <f t="shared" ca="1" si="1"/>
        <v>34</v>
      </c>
      <c r="K4" s="368">
        <f t="shared" ca="1" si="1"/>
        <v>24</v>
      </c>
      <c r="L4" s="368">
        <f t="shared" ca="1" si="1"/>
        <v>15</v>
      </c>
      <c r="M4" s="368">
        <f t="shared" ca="1" si="1"/>
        <v>10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128" activePane="bottomRight" state="frozen"/>
      <selection pane="topRight" activeCell="D1" sqref="D1"/>
      <selection pane="bottomLeft" activeCell="A8" sqref="A8"/>
      <selection pane="bottomRight" activeCell="B144" sqref="B14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19.529102508480687</v>
      </c>
      <c r="H4" s="293">
        <f>vit_xz*SIN(Beta)</f>
        <v>152.87894710168544</v>
      </c>
      <c r="I4" s="349">
        <f>V_ini</f>
        <v>154.12124549103112</v>
      </c>
      <c r="J4" s="350">
        <f>X_ini</f>
        <v>66.474311534521419</v>
      </c>
      <c r="K4" s="351">
        <f>Z_ini</f>
        <v>580.84077273287357</v>
      </c>
      <c r="L4" s="327">
        <f t="shared" ref="L4:L67" si="0">SQRT(pos_x^2+pos_z^2)</f>
        <v>584.63222402028975</v>
      </c>
      <c r="M4" s="292">
        <f>RADIANS(N4)</f>
        <v>1.4437421764828242</v>
      </c>
      <c r="N4" s="349">
        <f>Beta_rampe</f>
        <v>82.720333417497486</v>
      </c>
      <c r="P4" s="292" t="s">
        <v>14</v>
      </c>
      <c r="Q4" s="294" t="s">
        <v>14</v>
      </c>
      <c r="R4" s="292" t="s">
        <v>14</v>
      </c>
      <c r="S4" s="351">
        <f ca="1">m_tot</f>
        <v>3.0118999999999998</v>
      </c>
      <c r="T4" s="327">
        <f t="shared" ref="T4:T67" ca="1" si="1">m*g</f>
        <v>29.546738999999999</v>
      </c>
      <c r="U4" s="328">
        <f t="shared" ref="U4:U67" si="2">IF(pos_xz&lt;L_rampe,Poids*COS(Beta),0)</f>
        <v>0</v>
      </c>
      <c r="V4" s="329">
        <f t="shared" ref="V4:V67" si="3">Rho_moyen*(20000-Alt_rampe-pos_z)/(20000+Alt_rampe+pos_z)</f>
        <v>1.1558551137968609</v>
      </c>
      <c r="W4" s="327">
        <f t="shared" ref="W4:W67" si="4">1/2*Rho*Sref*Cx*vit_xz^2</f>
        <v>56.023673210011971</v>
      </c>
      <c r="Y4" s="295" t="s">
        <v>14</v>
      </c>
      <c r="Z4" s="296" t="s">
        <v>14</v>
      </c>
      <c r="AA4" s="297" t="s">
        <v>14</v>
      </c>
      <c r="AC4" s="320">
        <f>IF(ABS(t-ROUND(t,0))&lt;0.001,t,-1)</f>
        <v>-1</v>
      </c>
      <c r="AD4" s="321">
        <f>IF(ABS(t-ROUND(t,0))&lt;0.001,pos_x,-1)</f>
        <v>-1</v>
      </c>
      <c r="AE4" s="322">
        <f t="shared" ref="AE4:AE67" si="5">IF(t&lt;T_para, pos_z, NA())</f>
        <v>580.84077273287357</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0.27249329184853105</v>
      </c>
      <c r="E5" s="307">
        <f t="shared" ref="E5:E68" ca="1" si="9">IF(AND(L4&lt;L_rampe,Poussee&lt;Poids*SIN(M4)),0,(-W4+Poussee)/m*SIN(M4)+U4/m*COS(M4)-Poids/m)</f>
        <v>-7.6768508943518974</v>
      </c>
      <c r="F5" s="304">
        <f t="shared" ref="F5:F68" ca="1" si="10">SQRT(acc_x^2+acc_z^2)</f>
        <v>7.6816855082861846</v>
      </c>
      <c r="G5" s="306">
        <f t="shared" ref="G5:G68" ca="1" si="11">G4+acc_x*pas</f>
        <v>19.531827441399173</v>
      </c>
      <c r="H5" s="307">
        <f t="shared" ref="H5:H68" ca="1" si="12">H4+acc_z*pas</f>
        <v>152.80217859274191</v>
      </c>
      <c r="I5" s="304">
        <f t="shared" ref="I5:I68" ca="1" si="13">SQRT(vit_x^2+vit_z^2)</f>
        <v>154.04544156153659</v>
      </c>
      <c r="J5" s="306">
        <f t="shared" ref="J5:J68" ca="1" si="14">J4+0.5*(vit_x+G4)*pas*(K4&gt;=0)</f>
        <v>66.669616184270822</v>
      </c>
      <c r="K5" s="307">
        <f t="shared" ref="K5:K68" ca="1" si="15">K4+0.5*(vit_z+H4)*pas</f>
        <v>582.36917836134569</v>
      </c>
      <c r="L5" s="304">
        <f t="shared" ca="1" si="0"/>
        <v>586.17292467959226</v>
      </c>
      <c r="M5" s="306">
        <f t="shared" ref="M5:M68" ca="1" si="16">IF(AND(L4&gt;L_rampe,G5&gt;0),ATAN2(G5,H5),$M$4)</f>
        <v>1.4436614827266891</v>
      </c>
      <c r="N5" s="304">
        <f t="shared" ref="N5:N68" ca="1" si="17">DEGREES(Beta)</f>
        <v>82.715710005837892</v>
      </c>
      <c r="P5" s="310">
        <f t="shared" ref="P5:P68" ca="1" si="18">MATCH(t-pas/2-T_ini,CdP_t)</f>
        <v>1</v>
      </c>
      <c r="Q5" s="304">
        <f t="shared" ref="Q5:Q68" ca="1" si="19">(INDEX(CdP,2,i_P+1)-INDEX(CdP,2,i_P+0))/(INDEX(CdP,1,i_P+1)-INDEX(CdP,1,i_P+0))*(t-pas/2-T_ini-INDEX(CdP,1,i_P+0))+INDEX(CdP,2,i_P+0)</f>
        <v>62.499999999998664</v>
      </c>
      <c r="R5" s="306">
        <f t="shared" ref="R5:R68" ca="1" si="20">Poussee/(g*ISP)</f>
        <v>3.3171861836562053E-2</v>
      </c>
      <c r="S5" s="307">
        <f t="shared" ref="S5:S68" ca="1" si="21">S4-Débit*pas</f>
        <v>3.011568281381634</v>
      </c>
      <c r="T5" s="304">
        <f t="shared" ca="1" si="1"/>
        <v>29.54348484035383</v>
      </c>
      <c r="U5" s="311">
        <f t="shared" ca="1" si="2"/>
        <v>0</v>
      </c>
      <c r="V5" s="306">
        <f t="shared" ca="1" si="3"/>
        <v>1.1556783162511084</v>
      </c>
      <c r="W5" s="304">
        <f t="shared" ca="1" si="4"/>
        <v>55.960015861307198</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582.36917836134569</v>
      </c>
      <c r="AG5" s="306">
        <f t="shared" ref="AG5:AG68" ca="1" si="27">IF(AND(L4&lt;L_rampe,Poussee&lt;Poids*SIN(M4)),0,(-W4+Poussee)/m-Poids*SIN(M4)/m)</f>
        <v>-7.5804431026594248</v>
      </c>
      <c r="AH5" s="304">
        <f t="shared" ref="AH5:AH68" ca="1" si="28">IF(AND(L4&lt;L_rampe,Poussee&lt;Poids*SIN(M4)), g*SIN(M4), (-W4+Poussee)/m)</f>
        <v>2.1504831320030746</v>
      </c>
    </row>
    <row r="6" spans="1:248" x14ac:dyDescent="0.2">
      <c r="A6" s="347">
        <f t="shared" ca="1" si="6"/>
        <v>0.01</v>
      </c>
      <c r="B6" s="304">
        <f t="shared" ca="1" si="7"/>
        <v>4.6199999999999992</v>
      </c>
      <c r="D6" s="306">
        <f t="shared" ca="1" si="8"/>
        <v>5.5399090133486384</v>
      </c>
      <c r="E6" s="307">
        <f t="shared" ca="1" si="9"/>
        <v>33.530039173753785</v>
      </c>
      <c r="F6" s="304">
        <f t="shared" ca="1" si="10"/>
        <v>33.984615914699475</v>
      </c>
      <c r="G6" s="306">
        <f t="shared" ca="1" si="11"/>
        <v>19.587226531532661</v>
      </c>
      <c r="H6" s="307">
        <f t="shared" ca="1" si="12"/>
        <v>153.13747898447946</v>
      </c>
      <c r="I6" s="304">
        <f t="shared" ca="1" si="13"/>
        <v>154.38506052374194</v>
      </c>
      <c r="J6" s="306">
        <f t="shared" ca="1" si="14"/>
        <v>66.865211454135476</v>
      </c>
      <c r="K6" s="307">
        <f t="shared" ca="1" si="15"/>
        <v>583.89887664923185</v>
      </c>
      <c r="L6" s="304">
        <f t="shared" ca="1" si="0"/>
        <v>587.71494336543901</v>
      </c>
      <c r="M6" s="306">
        <f t="shared" ca="1" si="16"/>
        <v>1.4435809156208936</v>
      </c>
      <c r="N6" s="304">
        <f t="shared" ca="1" si="17"/>
        <v>82.711093850708224</v>
      </c>
      <c r="P6" s="310">
        <f t="shared" ca="1" si="18"/>
        <v>1</v>
      </c>
      <c r="Q6" s="304">
        <f t="shared" ca="1" si="19"/>
        <v>187.49999999999599</v>
      </c>
      <c r="R6" s="306">
        <f t="shared" ca="1" si="20"/>
        <v>9.9515585509686158E-2</v>
      </c>
      <c r="S6" s="307">
        <f t="shared" ca="1" si="21"/>
        <v>3.0105731255265371</v>
      </c>
      <c r="T6" s="304">
        <f t="shared" ca="1" si="1"/>
        <v>29.533722361415329</v>
      </c>
      <c r="U6" s="311">
        <f t="shared" ca="1" si="2"/>
        <v>0</v>
      </c>
      <c r="V6" s="306">
        <f t="shared" ca="1" si="3"/>
        <v>1.1555013954662658</v>
      </c>
      <c r="W6" s="304">
        <f t="shared" ca="1" si="4"/>
        <v>56.19842966570981</v>
      </c>
      <c r="Y6" s="314" t="str">
        <f t="shared" ca="1" si="22"/>
        <v/>
      </c>
      <c r="Z6" s="315" t="str">
        <f t="shared" ca="1" si="23"/>
        <v/>
      </c>
      <c r="AA6" s="316" t="str">
        <f t="shared" ca="1" si="24"/>
        <v/>
      </c>
      <c r="AC6" s="310" t="e">
        <f t="shared" ca="1" si="25"/>
        <v>#N/A</v>
      </c>
      <c r="AD6" s="323" t="e">
        <f t="shared" ca="1" si="26"/>
        <v>#N/A</v>
      </c>
      <c r="AE6" s="324">
        <f t="shared" ca="1" si="5"/>
        <v>583.89887664923185</v>
      </c>
      <c r="AG6" s="306">
        <f t="shared" ca="1" si="27"/>
        <v>33.961846114410591</v>
      </c>
      <c r="AH6" s="304">
        <f t="shared" ca="1" si="28"/>
        <v>43.692672010975642</v>
      </c>
    </row>
    <row r="7" spans="1:248" x14ac:dyDescent="0.2">
      <c r="A7" s="347">
        <f t="shared" ca="1" si="6"/>
        <v>0.01</v>
      </c>
      <c r="B7" s="304">
        <f t="shared" ca="1" si="7"/>
        <v>4.629999999999999</v>
      </c>
      <c r="D7" s="306">
        <f t="shared" ca="1" si="8"/>
        <v>7.7491042461871507</v>
      </c>
      <c r="E7" s="307">
        <f t="shared" ca="1" si="9"/>
        <v>50.774293888603424</v>
      </c>
      <c r="F7" s="304">
        <f t="shared" ca="1" si="10"/>
        <v>51.362218960093095</v>
      </c>
      <c r="G7" s="306">
        <f t="shared" ca="1" si="11"/>
        <v>19.664717573994533</v>
      </c>
      <c r="H7" s="307">
        <f t="shared" ca="1" si="12"/>
        <v>153.64522192336548</v>
      </c>
      <c r="I7" s="304">
        <f t="shared" ca="1" si="13"/>
        <v>154.8985323918377</v>
      </c>
      <c r="J7" s="306">
        <f t="shared" ca="1" si="14"/>
        <v>67.061471174663112</v>
      </c>
      <c r="K7" s="307">
        <f t="shared" ca="1" si="15"/>
        <v>585.43279015377107</v>
      </c>
      <c r="L7" s="304">
        <f t="shared" ca="1" si="0"/>
        <v>589.26122620051922</v>
      </c>
      <c r="M7" s="306">
        <f t="shared" ca="1" si="16"/>
        <v>1.4435005649738177</v>
      </c>
      <c r="N7" s="304">
        <f t="shared" ca="1" si="17"/>
        <v>82.706490097749622</v>
      </c>
      <c r="P7" s="310">
        <f t="shared" ca="1" si="18"/>
        <v>2</v>
      </c>
      <c r="Q7" s="304">
        <f t="shared" ca="1" si="19"/>
        <v>240.00000000000108</v>
      </c>
      <c r="R7" s="306">
        <f t="shared" ca="1" si="20"/>
        <v>0.12737994945240158</v>
      </c>
      <c r="S7" s="307">
        <f t="shared" ca="1" si="21"/>
        <v>3.0092993260320129</v>
      </c>
      <c r="T7" s="304">
        <f t="shared" ca="1" si="1"/>
        <v>29.521226388374046</v>
      </c>
      <c r="U7" s="311">
        <f t="shared" ca="1" si="2"/>
        <v>0</v>
      </c>
      <c r="V7" s="306">
        <f t="shared" ca="1" si="3"/>
        <v>1.1553240135634755</v>
      </c>
      <c r="W7" s="304">
        <f t="shared" ca="1" si="4"/>
        <v>56.564189375921018</v>
      </c>
      <c r="Y7" s="314" t="str">
        <f t="shared" ca="1" si="22"/>
        <v/>
      </c>
      <c r="Z7" s="315" t="str">
        <f t="shared" ca="1" si="23"/>
        <v/>
      </c>
      <c r="AA7" s="316" t="str">
        <f t="shared" ca="1" si="24"/>
        <v/>
      </c>
      <c r="AC7" s="310" t="e">
        <f t="shared" ca="1" si="25"/>
        <v>#N/A</v>
      </c>
      <c r="AD7" s="323" t="e">
        <f t="shared" ca="1" si="26"/>
        <v>#N/A</v>
      </c>
      <c r="AE7" s="324">
        <f t="shared" ca="1" si="5"/>
        <v>585.43279015377107</v>
      </c>
      <c r="AG7" s="306">
        <f t="shared" ca="1" si="27"/>
        <v>51.347136806577474</v>
      </c>
      <c r="AH7" s="304">
        <f t="shared" ca="1" si="28"/>
        <v>61.077862459314559</v>
      </c>
    </row>
    <row r="8" spans="1:248" x14ac:dyDescent="0.2">
      <c r="A8" s="347">
        <f t="shared" ca="1" si="6"/>
        <v>0.01</v>
      </c>
      <c r="B8" s="304">
        <f t="shared" ca="1" si="7"/>
        <v>4.6399999999999988</v>
      </c>
      <c r="D8" s="306">
        <f t="shared" ca="1" si="8"/>
        <v>6.8974853849324917</v>
      </c>
      <c r="E8" s="307">
        <f t="shared" ca="1" si="9"/>
        <v>44.081731152172921</v>
      </c>
      <c r="F8" s="304">
        <f t="shared" ca="1" si="10"/>
        <v>44.618094154813583</v>
      </c>
      <c r="G8" s="306">
        <f t="shared" ca="1" si="11"/>
        <v>19.733692427843859</v>
      </c>
      <c r="H8" s="307">
        <f t="shared" ca="1" si="12"/>
        <v>154.08603923488721</v>
      </c>
      <c r="I8" s="304">
        <f t="shared" ca="1" si="13"/>
        <v>155.34453998751275</v>
      </c>
      <c r="J8" s="306">
        <f t="shared" ca="1" si="14"/>
        <v>67.258463224672298</v>
      </c>
      <c r="K8" s="307">
        <f t="shared" ca="1" si="15"/>
        <v>586.97144645956234</v>
      </c>
      <c r="L8" s="304">
        <f t="shared" ca="1" si="0"/>
        <v>590.81230508019678</v>
      </c>
      <c r="M8" s="306">
        <f t="shared" ca="1" si="16"/>
        <v>1.4434203946892965</v>
      </c>
      <c r="N8" s="304">
        <f t="shared" ca="1" si="17"/>
        <v>82.701896678804189</v>
      </c>
      <c r="P8" s="310">
        <f t="shared" ca="1" si="18"/>
        <v>2</v>
      </c>
      <c r="Q8" s="304">
        <f t="shared" ca="1" si="19"/>
        <v>220.00000000000148</v>
      </c>
      <c r="R8" s="306">
        <f t="shared" ca="1" si="20"/>
        <v>0.1167649536647017</v>
      </c>
      <c r="S8" s="307">
        <f t="shared" ca="1" si="21"/>
        <v>3.0081316764953661</v>
      </c>
      <c r="T8" s="304">
        <f t="shared" ca="1" si="1"/>
        <v>29.509771746419542</v>
      </c>
      <c r="U8" s="311">
        <f t="shared" ca="1" si="2"/>
        <v>0</v>
      </c>
      <c r="V8" s="306">
        <f t="shared" ca="1" si="3"/>
        <v>1.1551461097584976</v>
      </c>
      <c r="W8" s="304">
        <f t="shared" ca="1" si="4"/>
        <v>56.881634570113945</v>
      </c>
      <c r="Y8" s="314" t="str">
        <f t="shared" ca="1" si="22"/>
        <v/>
      </c>
      <c r="Z8" s="315" t="str">
        <f t="shared" ca="1" si="23"/>
        <v/>
      </c>
      <c r="AA8" s="316" t="str">
        <f t="shared" ca="1" si="24"/>
        <v/>
      </c>
      <c r="AC8" s="310" t="e">
        <f t="shared" ca="1" si="25"/>
        <v>#N/A</v>
      </c>
      <c r="AD8" s="323" t="e">
        <f t="shared" ca="1" si="26"/>
        <v>#N/A</v>
      </c>
      <c r="AE8" s="324">
        <f t="shared" ca="1" si="5"/>
        <v>586.97144645956234</v>
      </c>
      <c r="AG8" s="306">
        <f t="shared" ca="1" si="27"/>
        <v>44.600709645401643</v>
      </c>
      <c r="AH8" s="304">
        <f t="shared" ca="1" si="28"/>
        <v>54.33133526072632</v>
      </c>
    </row>
    <row r="9" spans="1:248" x14ac:dyDescent="0.2">
      <c r="A9" s="347">
        <f t="shared" ca="1" si="6"/>
        <v>0.01</v>
      </c>
      <c r="B9" s="304">
        <f t="shared" ca="1" si="7"/>
        <v>4.6499999999999986</v>
      </c>
      <c r="D9" s="306">
        <f t="shared" ca="1" si="8"/>
        <v>6.4502884542293382</v>
      </c>
      <c r="E9" s="307">
        <f t="shared" ca="1" si="9"/>
        <v>40.555607119342184</v>
      </c>
      <c r="F9" s="304">
        <f t="shared" ca="1" si="10"/>
        <v>41.06535632331957</v>
      </c>
      <c r="G9" s="306">
        <f t="shared" ca="1" si="11"/>
        <v>19.798195312386152</v>
      </c>
      <c r="H9" s="307">
        <f t="shared" ca="1" si="12"/>
        <v>154.49159530608063</v>
      </c>
      <c r="I9" s="304">
        <f t="shared" ca="1" si="13"/>
        <v>155.75500492069327</v>
      </c>
      <c r="J9" s="306">
        <f t="shared" ca="1" si="14"/>
        <v>67.456122663373449</v>
      </c>
      <c r="K9" s="307">
        <f t="shared" ca="1" si="15"/>
        <v>588.51433463226715</v>
      </c>
      <c r="L9" s="304">
        <f t="shared" ca="1" si="0"/>
        <v>592.36766501256307</v>
      </c>
      <c r="M9" s="306">
        <f t="shared" ca="1" si="16"/>
        <v>1.4433403855942044</v>
      </c>
      <c r="N9" s="304">
        <f t="shared" ca="1" si="17"/>
        <v>82.697312495332753</v>
      </c>
      <c r="P9" s="310">
        <f t="shared" ca="1" si="18"/>
        <v>3</v>
      </c>
      <c r="Q9" s="304">
        <f t="shared" ca="1" si="19"/>
        <v>209.56896551724145</v>
      </c>
      <c r="R9" s="306">
        <f t="shared" ca="1" si="20"/>
        <v>0.11122868430990909</v>
      </c>
      <c r="S9" s="307">
        <f t="shared" ca="1" si="21"/>
        <v>3.007019389652267</v>
      </c>
      <c r="T9" s="304">
        <f t="shared" ca="1" si="1"/>
        <v>29.49886021248874</v>
      </c>
      <c r="U9" s="311">
        <f t="shared" ca="1" si="2"/>
        <v>0</v>
      </c>
      <c r="V9" s="306">
        <f t="shared" ca="1" si="3"/>
        <v>1.1549677433536971</v>
      </c>
      <c r="W9" s="304">
        <f t="shared" ca="1" si="4"/>
        <v>57.173797377475388</v>
      </c>
      <c r="Y9" s="314" t="str">
        <f t="shared" ca="1" si="22"/>
        <v/>
      </c>
      <c r="Z9" s="315" t="str">
        <f t="shared" ca="1" si="23"/>
        <v/>
      </c>
      <c r="AA9" s="316" t="str">
        <f t="shared" ca="1" si="24"/>
        <v/>
      </c>
      <c r="AC9" s="310" t="e">
        <f t="shared" ca="1" si="25"/>
        <v>#N/A</v>
      </c>
      <c r="AD9" s="323" t="e">
        <f t="shared" ca="1" si="26"/>
        <v>#N/A</v>
      </c>
      <c r="AE9" s="324">
        <f t="shared" ca="1" si="5"/>
        <v>588.51433463226715</v>
      </c>
      <c r="AG9" s="306">
        <f t="shared" ca="1" si="27"/>
        <v>41.046443465118401</v>
      </c>
      <c r="AH9" s="304">
        <f t="shared" ca="1" si="28"/>
        <v>50.776969204972218</v>
      </c>
    </row>
    <row r="10" spans="1:248" x14ac:dyDescent="0.2">
      <c r="A10" s="347">
        <f t="shared" ca="1" si="6"/>
        <v>0.01</v>
      </c>
      <c r="B10" s="304">
        <f t="shared" ca="1" si="7"/>
        <v>4.6599999999999984</v>
      </c>
      <c r="D10" s="306">
        <f t="shared" ca="1" si="8"/>
        <v>6.4078875718369623</v>
      </c>
      <c r="E10" s="307">
        <f t="shared" ca="1" si="9"/>
        <v>40.192778429797443</v>
      </c>
      <c r="F10" s="304">
        <f t="shared" ca="1" si="10"/>
        <v>40.700374212531429</v>
      </c>
      <c r="G10" s="306">
        <f t="shared" ca="1" si="11"/>
        <v>19.862274188104521</v>
      </c>
      <c r="H10" s="307">
        <f t="shared" ca="1" si="12"/>
        <v>154.89352309037861</v>
      </c>
      <c r="I10" s="304">
        <f t="shared" ca="1" si="13"/>
        <v>156.16181809672008</v>
      </c>
      <c r="J10" s="306">
        <f t="shared" ca="1" si="14"/>
        <v>67.654425010875897</v>
      </c>
      <c r="K10" s="307">
        <f t="shared" ca="1" si="15"/>
        <v>590.06126022424939</v>
      </c>
      <c r="L10" s="304">
        <f t="shared" ca="1" si="0"/>
        <v>593.92711004043383</v>
      </c>
      <c r="M10" s="306">
        <f t="shared" ca="1" si="16"/>
        <v>1.4432605350749328</v>
      </c>
      <c r="N10" s="304">
        <f t="shared" ca="1" si="17"/>
        <v>82.692737397586569</v>
      </c>
      <c r="P10" s="310">
        <f t="shared" ca="1" si="18"/>
        <v>3</v>
      </c>
      <c r="Q10" s="304">
        <f t="shared" ca="1" si="19"/>
        <v>208.70689655172424</v>
      </c>
      <c r="R10" s="306">
        <f t="shared" ca="1" si="20"/>
        <v>0.11077114138802549</v>
      </c>
      <c r="S10" s="307">
        <f t="shared" ca="1" si="21"/>
        <v>3.0059116782383866</v>
      </c>
      <c r="T10" s="304">
        <f t="shared" ca="1" si="1"/>
        <v>29.487993563518575</v>
      </c>
      <c r="U10" s="311">
        <f t="shared" ca="1" si="2"/>
        <v>0</v>
      </c>
      <c r="V10" s="306">
        <f t="shared" ca="1" si="3"/>
        <v>1.1547889370372049</v>
      </c>
      <c r="W10" s="304">
        <f t="shared" ca="1" si="4"/>
        <v>57.463951797918646</v>
      </c>
      <c r="Y10" s="314" t="str">
        <f t="shared" ca="1" si="22"/>
        <v/>
      </c>
      <c r="Z10" s="315" t="str">
        <f t="shared" ca="1" si="23"/>
        <v/>
      </c>
      <c r="AA10" s="316" t="str">
        <f t="shared" ca="1" si="24"/>
        <v/>
      </c>
      <c r="AC10" s="310" t="e">
        <f t="shared" ca="1" si="25"/>
        <v>#N/A</v>
      </c>
      <c r="AD10" s="323" t="e">
        <f t="shared" ca="1" si="26"/>
        <v>#N/A</v>
      </c>
      <c r="AE10" s="324">
        <f t="shared" ca="1" si="5"/>
        <v>590.06126022424939</v>
      </c>
      <c r="AG10" s="306">
        <f t="shared" ca="1" si="27"/>
        <v>40.681267817471237</v>
      </c>
      <c r="AH10" s="304">
        <f t="shared" ca="1" si="28"/>
        <v>50.411693820310376</v>
      </c>
    </row>
    <row r="11" spans="1:248" x14ac:dyDescent="0.2">
      <c r="A11" s="347">
        <f t="shared" ca="1" si="6"/>
        <v>0.01</v>
      </c>
      <c r="B11" s="304">
        <f t="shared" ca="1" si="7"/>
        <v>4.6699999999999982</v>
      </c>
      <c r="D11" s="306">
        <f t="shared" ca="1" si="8"/>
        <v>6.3654618661369513</v>
      </c>
      <c r="E11" s="307">
        <f t="shared" ca="1" si="9"/>
        <v>39.830278107423496</v>
      </c>
      <c r="F11" s="304">
        <f t="shared" ca="1" si="10"/>
        <v>40.335718152574685</v>
      </c>
      <c r="G11" s="306">
        <f t="shared" ca="1" si="11"/>
        <v>19.925928806765892</v>
      </c>
      <c r="H11" s="307">
        <f t="shared" ca="1" si="12"/>
        <v>155.29182587145283</v>
      </c>
      <c r="I11" s="304">
        <f t="shared" ca="1" si="13"/>
        <v>156.56498274295541</v>
      </c>
      <c r="J11" s="306">
        <f t="shared" ca="1" si="14"/>
        <v>67.853366025850249</v>
      </c>
      <c r="K11" s="307">
        <f t="shared" ca="1" si="15"/>
        <v>591.6121869690586</v>
      </c>
      <c r="L11" s="304">
        <f t="shared" ca="1" si="0"/>
        <v>595.49060366335789</v>
      </c>
      <c r="M11" s="306">
        <f t="shared" ca="1" si="16"/>
        <v>1.4431808405493582</v>
      </c>
      <c r="N11" s="304">
        <f t="shared" ca="1" si="17"/>
        <v>82.68817123762085</v>
      </c>
      <c r="P11" s="310">
        <f t="shared" ca="1" si="18"/>
        <v>3</v>
      </c>
      <c r="Q11" s="304">
        <f t="shared" ca="1" si="19"/>
        <v>207.844827586207</v>
      </c>
      <c r="R11" s="306">
        <f t="shared" ca="1" si="20"/>
        <v>0.11031359846614187</v>
      </c>
      <c r="S11" s="307">
        <f t="shared" ca="1" si="21"/>
        <v>3.0048085422537252</v>
      </c>
      <c r="T11" s="304">
        <f t="shared" ca="1" si="1"/>
        <v>29.477171799509044</v>
      </c>
      <c r="U11" s="311">
        <f t="shared" ca="1" si="2"/>
        <v>0</v>
      </c>
      <c r="V11" s="306">
        <f t="shared" ca="1" si="3"/>
        <v>1.1546096952043687</v>
      </c>
      <c r="W11" s="304">
        <f t="shared" ca="1" si="4"/>
        <v>57.752079969764679</v>
      </c>
      <c r="Y11" s="314" t="str">
        <f t="shared" ca="1" si="22"/>
        <v/>
      </c>
      <c r="Z11" s="315" t="str">
        <f t="shared" ca="1" si="23"/>
        <v/>
      </c>
      <c r="AA11" s="316" t="str">
        <f t="shared" ca="1" si="24"/>
        <v/>
      </c>
      <c r="AC11" s="310" t="e">
        <f t="shared" ca="1" si="25"/>
        <v>#N/A</v>
      </c>
      <c r="AD11" s="323" t="e">
        <f t="shared" ca="1" si="26"/>
        <v>#N/A</v>
      </c>
      <c r="AE11" s="324">
        <f t="shared" ca="1" si="5"/>
        <v>591.6121869690586</v>
      </c>
      <c r="AG11" s="306">
        <f t="shared" ca="1" si="27"/>
        <v>40.316414904622405</v>
      </c>
      <c r="AH11" s="304">
        <f t="shared" ca="1" si="28"/>
        <v>50.046741306019037</v>
      </c>
    </row>
    <row r="12" spans="1:248" x14ac:dyDescent="0.2">
      <c r="A12" s="347">
        <f t="shared" ca="1" si="6"/>
        <v>0.01</v>
      </c>
      <c r="B12" s="304">
        <f t="shared" ca="1" si="7"/>
        <v>4.6799999999999979</v>
      </c>
      <c r="D12" s="306">
        <f t="shared" ca="1" si="8"/>
        <v>6.32301272874109</v>
      </c>
      <c r="E12" s="307">
        <f t="shared" ca="1" si="9"/>
        <v>39.468114018014099</v>
      </c>
      <c r="F12" s="304">
        <f t="shared" ca="1" si="10"/>
        <v>39.971396199116974</v>
      </c>
      <c r="G12" s="306">
        <f t="shared" ca="1" si="11"/>
        <v>19.989158934053304</v>
      </c>
      <c r="H12" s="307">
        <f t="shared" ca="1" si="12"/>
        <v>155.68650701163298</v>
      </c>
      <c r="I12" s="304">
        <f t="shared" ca="1" si="13"/>
        <v>156.96450216649015</v>
      </c>
      <c r="J12" s="306">
        <f t="shared" ca="1" si="14"/>
        <v>68.052941464554351</v>
      </c>
      <c r="K12" s="307">
        <f t="shared" ca="1" si="15"/>
        <v>593.16707863347403</v>
      </c>
      <c r="L12" s="304">
        <f t="shared" ca="1" si="0"/>
        <v>597.05810941360471</v>
      </c>
      <c r="M12" s="306">
        <f t="shared" ca="1" si="16"/>
        <v>1.443101299466204</v>
      </c>
      <c r="N12" s="304">
        <f t="shared" ca="1" si="17"/>
        <v>82.68361386925821</v>
      </c>
      <c r="P12" s="310">
        <f t="shared" ca="1" si="18"/>
        <v>3</v>
      </c>
      <c r="Q12" s="304">
        <f t="shared" ca="1" si="19"/>
        <v>206.98275862068979</v>
      </c>
      <c r="R12" s="306">
        <f t="shared" ca="1" si="20"/>
        <v>0.10985605554425826</v>
      </c>
      <c r="S12" s="307">
        <f t="shared" ca="1" si="21"/>
        <v>3.0037099816982824</v>
      </c>
      <c r="T12" s="304">
        <f t="shared" ca="1" si="1"/>
        <v>29.466394920460154</v>
      </c>
      <c r="U12" s="311">
        <f t="shared" ca="1" si="2"/>
        <v>0</v>
      </c>
      <c r="V12" s="306">
        <f t="shared" ca="1" si="3"/>
        <v>1.1544300222446191</v>
      </c>
      <c r="W12" s="304">
        <f t="shared" ca="1" si="4"/>
        <v>58.03816432318802</v>
      </c>
      <c r="Y12" s="314" t="str">
        <f t="shared" ca="1" si="22"/>
        <v/>
      </c>
      <c r="Z12" s="315" t="str">
        <f t="shared" ca="1" si="23"/>
        <v/>
      </c>
      <c r="AA12" s="316" t="str">
        <f t="shared" ca="1" si="24"/>
        <v/>
      </c>
      <c r="AC12" s="310" t="e">
        <f t="shared" ca="1" si="25"/>
        <v>#N/A</v>
      </c>
      <c r="AD12" s="323" t="e">
        <f t="shared" ca="1" si="26"/>
        <v>#N/A</v>
      </c>
      <c r="AE12" s="324">
        <f t="shared" ca="1" si="5"/>
        <v>593.16707863347403</v>
      </c>
      <c r="AG12" s="306">
        <f t="shared" ca="1" si="27"/>
        <v>39.951892699446589</v>
      </c>
      <c r="AH12" s="304">
        <f t="shared" ca="1" si="28"/>
        <v>49.68211963211936</v>
      </c>
    </row>
    <row r="13" spans="1:248" x14ac:dyDescent="0.2">
      <c r="A13" s="347">
        <f t="shared" ca="1" si="6"/>
        <v>0.01</v>
      </c>
      <c r="B13" s="304">
        <f t="shared" ca="1" si="7"/>
        <v>4.6899999999999977</v>
      </c>
      <c r="D13" s="306">
        <f t="shared" ca="1" si="8"/>
        <v>6.2805415369423754</v>
      </c>
      <c r="E13" s="307">
        <f t="shared" ca="1" si="9"/>
        <v>39.106293939825058</v>
      </c>
      <c r="F13" s="304">
        <f t="shared" ca="1" si="10"/>
        <v>39.607416322012931</v>
      </c>
      <c r="G13" s="306">
        <f t="shared" ca="1" si="11"/>
        <v>20.051964349422729</v>
      </c>
      <c r="H13" s="307">
        <f t="shared" ca="1" si="12"/>
        <v>156.07756995103122</v>
      </c>
      <c r="I13" s="304">
        <f t="shared" ca="1" si="13"/>
        <v>157.36037975325797</v>
      </c>
      <c r="J13" s="306">
        <f t="shared" ca="1" si="14"/>
        <v>68.253147080971729</v>
      </c>
      <c r="K13" s="307">
        <f t="shared" ca="1" si="15"/>
        <v>594.72589901828735</v>
      </c>
      <c r="L13" s="304">
        <f t="shared" ca="1" si="0"/>
        <v>598.62959085695627</v>
      </c>
      <c r="M13" s="306">
        <f t="shared" ca="1" si="16"/>
        <v>1.4430219093044172</v>
      </c>
      <c r="N13" s="304">
        <f t="shared" ca="1" si="17"/>
        <v>82.67906514805297</v>
      </c>
      <c r="P13" s="310">
        <f t="shared" ca="1" si="18"/>
        <v>3</v>
      </c>
      <c r="Q13" s="304">
        <f t="shared" ca="1" si="19"/>
        <v>206.12068965517258</v>
      </c>
      <c r="R13" s="306">
        <f t="shared" ca="1" si="20"/>
        <v>0.10939851262237466</v>
      </c>
      <c r="S13" s="307">
        <f t="shared" ca="1" si="21"/>
        <v>3.0026159965720587</v>
      </c>
      <c r="T13" s="304">
        <f t="shared" ca="1" si="1"/>
        <v>29.455662926371897</v>
      </c>
      <c r="U13" s="311">
        <f t="shared" ca="1" si="2"/>
        <v>0</v>
      </c>
      <c r="V13" s="306">
        <f t="shared" ca="1" si="3"/>
        <v>1.1542499225413696</v>
      </c>
      <c r="W13" s="304">
        <f t="shared" ca="1" si="4"/>
        <v>58.322187579521376</v>
      </c>
      <c r="Y13" s="314" t="str">
        <f t="shared" ca="1" si="22"/>
        <v/>
      </c>
      <c r="Z13" s="315" t="str">
        <f t="shared" ca="1" si="23"/>
        <v/>
      </c>
      <c r="AA13" s="316" t="str">
        <f t="shared" ca="1" si="24"/>
        <v/>
      </c>
      <c r="AC13" s="310" t="e">
        <f t="shared" ca="1" si="25"/>
        <v>#N/A</v>
      </c>
      <c r="AD13" s="323" t="e">
        <f t="shared" ca="1" si="26"/>
        <v>#N/A</v>
      </c>
      <c r="AE13" s="324">
        <f t="shared" ca="1" si="5"/>
        <v>594.72589901828735</v>
      </c>
      <c r="AG13" s="306">
        <f t="shared" ca="1" si="27"/>
        <v>39.587709086252232</v>
      </c>
      <c r="AH13" s="304">
        <f t="shared" ca="1" si="28"/>
        <v>49.317836680096022</v>
      </c>
    </row>
    <row r="14" spans="1:248" x14ac:dyDescent="0.2">
      <c r="A14" s="347">
        <f t="shared" ca="1" si="6"/>
        <v>0.01</v>
      </c>
      <c r="B14" s="304">
        <f t="shared" ca="1" si="7"/>
        <v>4.6999999999999975</v>
      </c>
      <c r="D14" s="306">
        <f t="shared" ca="1" si="8"/>
        <v>6.2380496537562431</v>
      </c>
      <c r="E14" s="307">
        <f t="shared" ca="1" si="9"/>
        <v>38.74482556352018</v>
      </c>
      <c r="F14" s="304">
        <f t="shared" ca="1" si="10"/>
        <v>39.243786405370408</v>
      </c>
      <c r="G14" s="306">
        <f t="shared" ca="1" si="11"/>
        <v>20.114344845960293</v>
      </c>
      <c r="H14" s="307">
        <f t="shared" ca="1" si="12"/>
        <v>156.46501820666643</v>
      </c>
      <c r="I14" s="304">
        <f t="shared" ca="1" si="13"/>
        <v>157.75261896714954</v>
      </c>
      <c r="J14" s="306">
        <f t="shared" ca="1" si="14"/>
        <v>68.45397862694864</v>
      </c>
      <c r="K14" s="307">
        <f t="shared" ca="1" si="15"/>
        <v>596.28861195907587</v>
      </c>
      <c r="L14" s="304">
        <f t="shared" ca="1" si="0"/>
        <v>600.20501159348885</v>
      </c>
      <c r="M14" s="306">
        <f t="shared" ca="1" si="16"/>
        <v>1.4429426675725594</v>
      </c>
      <c r="N14" s="304">
        <f t="shared" ca="1" si="17"/>
        <v>82.674524931256201</v>
      </c>
      <c r="P14" s="310">
        <f t="shared" ca="1" si="18"/>
        <v>3</v>
      </c>
      <c r="Q14" s="304">
        <f t="shared" ca="1" si="19"/>
        <v>205.25862068965534</v>
      </c>
      <c r="R14" s="306">
        <f t="shared" ca="1" si="20"/>
        <v>0.10894096970049102</v>
      </c>
      <c r="S14" s="307">
        <f t="shared" ca="1" si="21"/>
        <v>3.0015265868750536</v>
      </c>
      <c r="T14" s="304">
        <f t="shared" ca="1" si="1"/>
        <v>29.444975817244277</v>
      </c>
      <c r="U14" s="311">
        <f t="shared" ca="1" si="2"/>
        <v>0</v>
      </c>
      <c r="V14" s="306">
        <f t="shared" ca="1" si="3"/>
        <v>1.1540694004719145</v>
      </c>
      <c r="W14" s="304">
        <f t="shared" ca="1" si="4"/>
        <v>58.604132750527704</v>
      </c>
      <c r="Y14" s="314" t="str">
        <f t="shared" ca="1" si="22"/>
        <v/>
      </c>
      <c r="Z14" s="315" t="str">
        <f t="shared" ca="1" si="23"/>
        <v/>
      </c>
      <c r="AA14" s="316" t="str">
        <f t="shared" ca="1" si="24"/>
        <v>Satellite</v>
      </c>
      <c r="AC14" s="310" t="e">
        <f t="shared" ca="1" si="25"/>
        <v>#N/A</v>
      </c>
      <c r="AD14" s="323" t="e">
        <f t="shared" ca="1" si="26"/>
        <v>#N/A</v>
      </c>
      <c r="AE14" s="324">
        <f t="shared" ca="1" si="5"/>
        <v>596.28861195907587</v>
      </c>
      <c r="AG14" s="306">
        <f t="shared" ca="1" si="27"/>
        <v>39.22387186073172</v>
      </c>
      <c r="AH14" s="304">
        <f t="shared" ca="1" si="28"/>
        <v>48.953900242846856</v>
      </c>
    </row>
    <row r="15" spans="1:248" x14ac:dyDescent="0.2">
      <c r="A15" s="347">
        <f t="shared" ca="1" si="6"/>
        <v>0.01</v>
      </c>
      <c r="B15" s="304">
        <f t="shared" ca="1" si="7"/>
        <v>4.7099999999999973</v>
      </c>
      <c r="D15" s="306">
        <f t="shared" ca="1" si="8"/>
        <v>6.1955384279617984</v>
      </c>
      <c r="E15" s="307">
        <f t="shared" ca="1" si="9"/>
        <v>38.383716492129885</v>
      </c>
      <c r="F15" s="304">
        <f t="shared" ca="1" si="10"/>
        <v>38.880514247635091</v>
      </c>
      <c r="G15" s="306">
        <f t="shared" ca="1" si="11"/>
        <v>20.17630023023991</v>
      </c>
      <c r="H15" s="307">
        <f t="shared" ca="1" si="12"/>
        <v>156.84885537158772</v>
      </c>
      <c r="I15" s="304">
        <f t="shared" ca="1" si="13"/>
        <v>158.14122334912557</v>
      </c>
      <c r="J15" s="306">
        <f t="shared" ca="1" si="14"/>
        <v>68.655431852329642</v>
      </c>
      <c r="K15" s="307">
        <f t="shared" ca="1" si="15"/>
        <v>597.85518132696711</v>
      </c>
      <c r="L15" s="304">
        <f t="shared" ca="1" si="0"/>
        <v>601.78433525834703</v>
      </c>
      <c r="M15" s="306">
        <f t="shared" ca="1" si="16"/>
        <v>1.4428635718082112</v>
      </c>
      <c r="N15" s="304">
        <f t="shared" ca="1" si="17"/>
        <v>82.669993077781697</v>
      </c>
      <c r="P15" s="310">
        <f t="shared" ca="1" si="18"/>
        <v>3</v>
      </c>
      <c r="Q15" s="304">
        <f t="shared" ca="1" si="19"/>
        <v>204.39655172413813</v>
      </c>
      <c r="R15" s="306">
        <f t="shared" ca="1" si="20"/>
        <v>0.10848342677860742</v>
      </c>
      <c r="S15" s="307">
        <f t="shared" ca="1" si="21"/>
        <v>3.0004417526072675</v>
      </c>
      <c r="T15" s="304">
        <f t="shared" ca="1" si="1"/>
        <v>29.434333593077294</v>
      </c>
      <c r="U15" s="311">
        <f t="shared" ca="1" si="2"/>
        <v>0</v>
      </c>
      <c r="V15" s="306">
        <f t="shared" ca="1" si="3"/>
        <v>1.1538884604073276</v>
      </c>
      <c r="W15" s="304">
        <f t="shared" ca="1" si="4"/>
        <v>58.883983137639795</v>
      </c>
      <c r="Y15" s="314" t="str">
        <f t="shared" ca="1" si="22"/>
        <v/>
      </c>
      <c r="Z15" s="315" t="str">
        <f t="shared" ca="1" si="23"/>
        <v/>
      </c>
      <c r="AA15" s="316" t="str">
        <f t="shared" ca="1" si="24"/>
        <v/>
      </c>
      <c r="AC15" s="310" t="e">
        <f t="shared" ca="1" si="25"/>
        <v>#N/A</v>
      </c>
      <c r="AD15" s="323" t="e">
        <f t="shared" ca="1" si="26"/>
        <v>#N/A</v>
      </c>
      <c r="AE15" s="324">
        <f t="shared" ca="1" si="5"/>
        <v>597.85518132696711</v>
      </c>
      <c r="AG15" s="306">
        <f t="shared" ca="1" si="27"/>
        <v>38.860388729924225</v>
      </c>
      <c r="AH15" s="304">
        <f t="shared" ca="1" si="28"/>
        <v>48.590318024645029</v>
      </c>
    </row>
    <row r="16" spans="1:248" x14ac:dyDescent="0.2">
      <c r="A16" s="347">
        <f t="shared" ca="1" si="6"/>
        <v>0.01</v>
      </c>
      <c r="B16" s="304">
        <f t="shared" ca="1" si="7"/>
        <v>4.7199999999999971</v>
      </c>
      <c r="D16" s="306">
        <f t="shared" ca="1" si="8"/>
        <v>6.1530091941431397</v>
      </c>
      <c r="E16" s="307">
        <f t="shared" ca="1" si="9"/>
        <v>38.022974241022773</v>
      </c>
      <c r="F16" s="304">
        <f t="shared" ca="1" si="10"/>
        <v>38.517607561694319</v>
      </c>
      <c r="G16" s="306">
        <f t="shared" ca="1" si="11"/>
        <v>20.237830322181342</v>
      </c>
      <c r="H16" s="307">
        <f t="shared" ca="1" si="12"/>
        <v>157.22908511399794</v>
      </c>
      <c r="I16" s="304">
        <f t="shared" ca="1" si="13"/>
        <v>158.5261965163304</v>
      </c>
      <c r="J16" s="306">
        <f t="shared" ca="1" si="14"/>
        <v>68.857502505091745</v>
      </c>
      <c r="K16" s="307">
        <f t="shared" ca="1" si="15"/>
        <v>599.42557102939509</v>
      </c>
      <c r="L16" s="304">
        <f t="shared" ca="1" si="0"/>
        <v>603.36752552250857</v>
      </c>
      <c r="M16" s="306">
        <f t="shared" ca="1" si="16"/>
        <v>1.4427846195773901</v>
      </c>
      <c r="N16" s="304">
        <f t="shared" ca="1" si="17"/>
        <v>82.665469448172502</v>
      </c>
      <c r="P16" s="310">
        <f t="shared" ca="1" si="18"/>
        <v>3</v>
      </c>
      <c r="Q16" s="304">
        <f t="shared" ca="1" si="19"/>
        <v>203.5344827586209</v>
      </c>
      <c r="R16" s="306">
        <f t="shared" ca="1" si="20"/>
        <v>0.10802588385672381</v>
      </c>
      <c r="S16" s="307">
        <f t="shared" ca="1" si="21"/>
        <v>2.9993614937687001</v>
      </c>
      <c r="T16" s="304">
        <f t="shared" ca="1" si="1"/>
        <v>29.423736253870949</v>
      </c>
      <c r="U16" s="311">
        <f t="shared" ca="1" si="2"/>
        <v>0</v>
      </c>
      <c r="V16" s="306">
        <f t="shared" ca="1" si="3"/>
        <v>1.1537071067123632</v>
      </c>
      <c r="W16" s="304">
        <f t="shared" ca="1" si="4"/>
        <v>59.161722331168825</v>
      </c>
      <c r="Y16" s="314" t="str">
        <f t="shared" ca="1" si="22"/>
        <v/>
      </c>
      <c r="Z16" s="315" t="str">
        <f t="shared" ca="1" si="23"/>
        <v/>
      </c>
      <c r="AA16" s="316" t="str">
        <f t="shared" ca="1" si="24"/>
        <v/>
      </c>
      <c r="AC16" s="310" t="e">
        <f t="shared" ca="1" si="25"/>
        <v>#N/A</v>
      </c>
      <c r="AD16" s="323" t="e">
        <f t="shared" ca="1" si="26"/>
        <v>#N/A</v>
      </c>
      <c r="AE16" s="324">
        <f t="shared" ca="1" si="5"/>
        <v>599.42557102939509</v>
      </c>
      <c r="AG16" s="306">
        <f t="shared" ca="1" si="27"/>
        <v>38.497267312191354</v>
      </c>
      <c r="AH16" s="304">
        <f t="shared" ca="1" si="28"/>
        <v>48.227097641114149</v>
      </c>
    </row>
    <row r="17" spans="1:34" x14ac:dyDescent="0.2">
      <c r="A17" s="347">
        <f t="shared" ca="1" si="6"/>
        <v>0.01</v>
      </c>
      <c r="B17" s="304">
        <f t="shared" ca="1" si="7"/>
        <v>4.7299999999999969</v>
      </c>
      <c r="D17" s="306">
        <f t="shared" ca="1" si="8"/>
        <v>6.1104632727307111</v>
      </c>
      <c r="E17" s="307">
        <f t="shared" ca="1" si="9"/>
        <v>37.662606237889513</v>
      </c>
      <c r="F17" s="304">
        <f t="shared" ca="1" si="10"/>
        <v>38.155073974999773</v>
      </c>
      <c r="G17" s="306">
        <f t="shared" ca="1" si="11"/>
        <v>20.298934954908649</v>
      </c>
      <c r="H17" s="307">
        <f t="shared" ca="1" si="12"/>
        <v>157.60571117637684</v>
      </c>
      <c r="I17" s="304">
        <f t="shared" ca="1" si="13"/>
        <v>158.90754216120496</v>
      </c>
      <c r="J17" s="306">
        <f t="shared" ca="1" si="14"/>
        <v>69.060186331477198</v>
      </c>
      <c r="K17" s="307">
        <f t="shared" ca="1" si="15"/>
        <v>600.99974501084694</v>
      </c>
      <c r="L17" s="304">
        <f t="shared" ca="1" si="0"/>
        <v>604.95454609354033</v>
      </c>
      <c r="M17" s="306">
        <f t="shared" ca="1" si="16"/>
        <v>1.4427058084739821</v>
      </c>
      <c r="N17" s="304">
        <f t="shared" ca="1" si="17"/>
        <v>82.660953904568458</v>
      </c>
      <c r="P17" s="310">
        <f t="shared" ca="1" si="18"/>
        <v>3</v>
      </c>
      <c r="Q17" s="304">
        <f t="shared" ca="1" si="19"/>
        <v>202.67241379310369</v>
      </c>
      <c r="R17" s="306">
        <f t="shared" ca="1" si="20"/>
        <v>0.10756834093484019</v>
      </c>
      <c r="S17" s="307">
        <f t="shared" ca="1" si="21"/>
        <v>2.9982858103593517</v>
      </c>
      <c r="T17" s="304">
        <f t="shared" ca="1" si="1"/>
        <v>29.413183799625241</v>
      </c>
      <c r="U17" s="311">
        <f t="shared" ca="1" si="2"/>
        <v>0</v>
      </c>
      <c r="V17" s="306">
        <f t="shared" ca="1" si="3"/>
        <v>1.1535253437453603</v>
      </c>
      <c r="W17" s="304">
        <f t="shared" ca="1" si="4"/>
        <v>59.437334209481691</v>
      </c>
      <c r="Y17" s="314" t="str">
        <f t="shared" ca="1" si="22"/>
        <v/>
      </c>
      <c r="Z17" s="315" t="str">
        <f t="shared" ca="1" si="23"/>
        <v/>
      </c>
      <c r="AA17" s="316" t="str">
        <f t="shared" ca="1" si="24"/>
        <v/>
      </c>
      <c r="AC17" s="310" t="e">
        <f t="shared" ca="1" si="25"/>
        <v>#N/A</v>
      </c>
      <c r="AD17" s="323" t="e">
        <f t="shared" ca="1" si="26"/>
        <v>#N/A</v>
      </c>
      <c r="AE17" s="324">
        <f t="shared" ca="1" si="5"/>
        <v>600.99974501084694</v>
      </c>
      <c r="AG17" s="306">
        <f t="shared" ca="1" si="27"/>
        <v>38.134515137205177</v>
      </c>
      <c r="AH17" s="304">
        <f t="shared" ca="1" si="28"/>
        <v>47.864246619215656</v>
      </c>
    </row>
    <row r="18" spans="1:34" x14ac:dyDescent="0.2">
      <c r="A18" s="347">
        <f t="shared" ca="1" si="6"/>
        <v>0.01</v>
      </c>
      <c r="B18" s="304">
        <f t="shared" ca="1" si="7"/>
        <v>4.7399999999999967</v>
      </c>
      <c r="D18" s="306">
        <f t="shared" ca="1" si="8"/>
        <v>6.0679019700427235</v>
      </c>
      <c r="E18" s="307">
        <f t="shared" ca="1" si="9"/>
        <v>37.302619822739132</v>
      </c>
      <c r="F18" s="304">
        <f t="shared" ca="1" si="10"/>
        <v>37.792921029709504</v>
      </c>
      <c r="G18" s="306">
        <f t="shared" ca="1" si="11"/>
        <v>20.359613974609076</v>
      </c>
      <c r="H18" s="307">
        <f t="shared" ca="1" si="12"/>
        <v>157.97873737460424</v>
      </c>
      <c r="I18" s="304">
        <f t="shared" ca="1" si="13"/>
        <v>159.28526405059972</v>
      </c>
      <c r="J18" s="306">
        <f t="shared" ca="1" si="14"/>
        <v>69.263479076124781</v>
      </c>
      <c r="K18" s="307">
        <f t="shared" ca="1" si="15"/>
        <v>602.57766725360182</v>
      </c>
      <c r="L18" s="304">
        <f t="shared" ca="1" si="0"/>
        <v>606.54536071634516</v>
      </c>
      <c r="M18" s="306">
        <f t="shared" ca="1" si="16"/>
        <v>1.4426271361191847</v>
      </c>
      <c r="N18" s="304">
        <f t="shared" ca="1" si="17"/>
        <v>82.656446310674212</v>
      </c>
      <c r="P18" s="310">
        <f t="shared" ca="1" si="18"/>
        <v>3</v>
      </c>
      <c r="Q18" s="304">
        <f t="shared" ca="1" si="19"/>
        <v>201.81034482758645</v>
      </c>
      <c r="R18" s="306">
        <f t="shared" ca="1" si="20"/>
        <v>0.10711079801295657</v>
      </c>
      <c r="S18" s="307">
        <f t="shared" ca="1" si="21"/>
        <v>2.9972147023792219</v>
      </c>
      <c r="T18" s="304">
        <f t="shared" ca="1" si="1"/>
        <v>29.40267623034017</v>
      </c>
      <c r="U18" s="311">
        <f t="shared" ca="1" si="2"/>
        <v>0</v>
      </c>
      <c r="V18" s="306">
        <f t="shared" ca="1" si="3"/>
        <v>1.1533431758581441</v>
      </c>
      <c r="W18" s="304">
        <f t="shared" ca="1" si="4"/>
        <v>59.710802938147651</v>
      </c>
      <c r="Y18" s="314" t="str">
        <f t="shared" ca="1" si="22"/>
        <v/>
      </c>
      <c r="Z18" s="315" t="str">
        <f t="shared" ca="1" si="23"/>
        <v/>
      </c>
      <c r="AA18" s="316" t="str">
        <f t="shared" ca="1" si="24"/>
        <v/>
      </c>
      <c r="AC18" s="310" t="e">
        <f t="shared" ca="1" si="25"/>
        <v>#N/A</v>
      </c>
      <c r="AD18" s="323" t="e">
        <f t="shared" ca="1" si="26"/>
        <v>#N/A</v>
      </c>
      <c r="AE18" s="324">
        <f t="shared" ca="1" si="5"/>
        <v>602.57766725360182</v>
      </c>
      <c r="AG18" s="306">
        <f t="shared" ca="1" si="27"/>
        <v>37.772139645948442</v>
      </c>
      <c r="AH18" s="304">
        <f t="shared" ca="1" si="28"/>
        <v>47.501772397248516</v>
      </c>
    </row>
    <row r="19" spans="1:34" x14ac:dyDescent="0.2">
      <c r="A19" s="347">
        <f t="shared" ca="1" si="6"/>
        <v>0.01</v>
      </c>
      <c r="B19" s="304">
        <f t="shared" ca="1" si="7"/>
        <v>4.7499999999999964</v>
      </c>
      <c r="D19" s="306">
        <f t="shared" ca="1" si="8"/>
        <v>6.0253265783268048</v>
      </c>
      <c r="E19" s="307">
        <f t="shared" ca="1" si="9"/>
        <v>36.943022247907805</v>
      </c>
      <c r="F19" s="304">
        <f t="shared" ca="1" si="10"/>
        <v>37.431156182849904</v>
      </c>
      <c r="G19" s="306">
        <f t="shared" ca="1" si="11"/>
        <v>20.419867240392342</v>
      </c>
      <c r="H19" s="307">
        <f t="shared" ca="1" si="12"/>
        <v>158.34816759708332</v>
      </c>
      <c r="I19" s="304">
        <f t="shared" ca="1" si="13"/>
        <v>159.65936602488824</v>
      </c>
      <c r="J19" s="306">
        <f t="shared" ca="1" si="14"/>
        <v>69.467376482199782</v>
      </c>
      <c r="K19" s="307">
        <f t="shared" ca="1" si="15"/>
        <v>604.1593017784603</v>
      </c>
      <c r="L19" s="304">
        <f t="shared" ca="1" si="0"/>
        <v>608.13993317390066</v>
      </c>
      <c r="M19" s="306">
        <f t="shared" ca="1" si="16"/>
        <v>1.4425486001609635</v>
      </c>
      <c r="N19" s="304">
        <f t="shared" ca="1" si="17"/>
        <v>82.651946531728115</v>
      </c>
      <c r="P19" s="310">
        <f t="shared" ca="1" si="18"/>
        <v>3</v>
      </c>
      <c r="Q19" s="304">
        <f t="shared" ca="1" si="19"/>
        <v>200.94827586206924</v>
      </c>
      <c r="R19" s="306">
        <f t="shared" ca="1" si="20"/>
        <v>0.10665325509107296</v>
      </c>
      <c r="S19" s="307">
        <f t="shared" ca="1" si="21"/>
        <v>2.9961481698283112</v>
      </c>
      <c r="T19" s="304">
        <f t="shared" ca="1" si="1"/>
        <v>29.392213546015736</v>
      </c>
      <c r="U19" s="311">
        <f t="shared" ca="1" si="2"/>
        <v>0</v>
      </c>
      <c r="V19" s="306">
        <f t="shared" ca="1" si="3"/>
        <v>1.1531606073959317</v>
      </c>
      <c r="W19" s="304">
        <f t="shared" ca="1" si="4"/>
        <v>59.9821129690555</v>
      </c>
      <c r="Y19" s="314" t="str">
        <f t="shared" ca="1" si="22"/>
        <v/>
      </c>
      <c r="Z19" s="315" t="str">
        <f t="shared" ca="1" si="23"/>
        <v/>
      </c>
      <c r="AA19" s="316" t="str">
        <f t="shared" ca="1" si="24"/>
        <v/>
      </c>
      <c r="AC19" s="310" t="e">
        <f t="shared" ca="1" si="25"/>
        <v>#N/A</v>
      </c>
      <c r="AD19" s="323" t="e">
        <f t="shared" ca="1" si="26"/>
        <v>#N/A</v>
      </c>
      <c r="AE19" s="324">
        <f t="shared" ca="1" si="5"/>
        <v>604.1593017784603</v>
      </c>
      <c r="AG19" s="306">
        <f t="shared" ca="1" si="27"/>
        <v>37.410148190727377</v>
      </c>
      <c r="AH19" s="304">
        <f t="shared" ca="1" si="28"/>
        <v>47.13968232486144</v>
      </c>
    </row>
    <row r="20" spans="1:34" x14ac:dyDescent="0.2">
      <c r="A20" s="347">
        <f t="shared" ca="1" si="6"/>
        <v>0.01</v>
      </c>
      <c r="B20" s="304">
        <f t="shared" ca="1" si="7"/>
        <v>4.7599999999999962</v>
      </c>
      <c r="D20" s="306">
        <f t="shared" ca="1" si="8"/>
        <v>5.982738375801695</v>
      </c>
      <c r="E20" s="307">
        <f t="shared" ca="1" si="9"/>
        <v>36.58382067807932</v>
      </c>
      <c r="F20" s="304">
        <f t="shared" ca="1" si="10"/>
        <v>37.069786806497206</v>
      </c>
      <c r="G20" s="306">
        <f t="shared" ca="1" si="11"/>
        <v>20.479694624150358</v>
      </c>
      <c r="H20" s="307">
        <f t="shared" ca="1" si="12"/>
        <v>158.7140058038641</v>
      </c>
      <c r="I20" s="304">
        <f t="shared" ca="1" si="13"/>
        <v>160.02985199708041</v>
      </c>
      <c r="J20" s="306">
        <f t="shared" ca="1" si="14"/>
        <v>69.671874291522499</v>
      </c>
      <c r="K20" s="307">
        <f t="shared" ca="1" si="15"/>
        <v>605.74461264546505</v>
      </c>
      <c r="L20" s="304">
        <f t="shared" ca="1" si="0"/>
        <v>609.73822728798802</v>
      </c>
      <c r="M20" s="306">
        <f t="shared" ca="1" si="16"/>
        <v>1.44247019827352</v>
      </c>
      <c r="N20" s="304">
        <f t="shared" ca="1" si="17"/>
        <v>82.64745443447174</v>
      </c>
      <c r="P20" s="310">
        <f t="shared" ca="1" si="18"/>
        <v>3</v>
      </c>
      <c r="Q20" s="304">
        <f t="shared" ca="1" si="19"/>
        <v>200.086206896552</v>
      </c>
      <c r="R20" s="306">
        <f t="shared" ca="1" si="20"/>
        <v>0.10619571216918934</v>
      </c>
      <c r="S20" s="307">
        <f t="shared" ca="1" si="21"/>
        <v>2.9950862127066191</v>
      </c>
      <c r="T20" s="304">
        <f t="shared" ca="1" si="1"/>
        <v>29.381795746651935</v>
      </c>
      <c r="U20" s="311">
        <f t="shared" ca="1" si="2"/>
        <v>0</v>
      </c>
      <c r="V20" s="306">
        <f t="shared" ca="1" si="3"/>
        <v>1.1529776426972396</v>
      </c>
      <c r="W20" s="304">
        <f t="shared" ca="1" si="4"/>
        <v>60.251249039501133</v>
      </c>
      <c r="Y20" s="314" t="str">
        <f t="shared" ca="1" si="22"/>
        <v/>
      </c>
      <c r="Z20" s="315" t="str">
        <f t="shared" ca="1" si="23"/>
        <v/>
      </c>
      <c r="AA20" s="316" t="str">
        <f t="shared" ca="1" si="24"/>
        <v/>
      </c>
      <c r="AC20" s="310" t="e">
        <f t="shared" ca="1" si="25"/>
        <v>#N/A</v>
      </c>
      <c r="AD20" s="323" t="e">
        <f t="shared" ca="1" si="26"/>
        <v>#N/A</v>
      </c>
      <c r="AE20" s="324">
        <f t="shared" ca="1" si="5"/>
        <v>605.74461264546505</v>
      </c>
      <c r="AG20" s="306">
        <f t="shared" ca="1" si="27"/>
        <v>37.048548035196035</v>
      </c>
      <c r="AH20" s="304">
        <f t="shared" ca="1" si="28"/>
        <v>46.777983663076704</v>
      </c>
    </row>
    <row r="21" spans="1:34" x14ac:dyDescent="0.2">
      <c r="A21" s="347">
        <f t="shared" ca="1" si="6"/>
        <v>0.01</v>
      </c>
      <c r="B21" s="304">
        <f t="shared" ca="1" si="7"/>
        <v>4.769999999999996</v>
      </c>
      <c r="D21" s="306">
        <f t="shared" ca="1" si="8"/>
        <v>5.9401386266991949</v>
      </c>
      <c r="E21" s="307">
        <f t="shared" ca="1" si="9"/>
        <v>36.225022190317809</v>
      </c>
      <c r="F21" s="304">
        <f t="shared" ca="1" si="10"/>
        <v>36.708820187979633</v>
      </c>
      <c r="G21" s="306">
        <f t="shared" ca="1" si="11"/>
        <v>20.539096010417349</v>
      </c>
      <c r="H21" s="307">
        <f t="shared" ca="1" si="12"/>
        <v>159.07625602576726</v>
      </c>
      <c r="I21" s="304">
        <f t="shared" ca="1" si="13"/>
        <v>160.39672595193642</v>
      </c>
      <c r="J21" s="306">
        <f t="shared" ca="1" si="14"/>
        <v>69.876968244695334</v>
      </c>
      <c r="K21" s="307">
        <f t="shared" ca="1" si="15"/>
        <v>607.33356395461317</v>
      </c>
      <c r="L21" s="304">
        <f t="shared" ca="1" si="0"/>
        <v>611.34020691991327</v>
      </c>
      <c r="M21" s="306">
        <f t="shared" ca="1" si="16"/>
        <v>1.4423919281567705</v>
      </c>
      <c r="N21" s="304">
        <f t="shared" ca="1" si="17"/>
        <v>82.642969887120003</v>
      </c>
      <c r="P21" s="310">
        <f t="shared" ca="1" si="18"/>
        <v>3</v>
      </c>
      <c r="Q21" s="304">
        <f t="shared" ca="1" si="19"/>
        <v>199.22413793103479</v>
      </c>
      <c r="R21" s="306">
        <f t="shared" ca="1" si="20"/>
        <v>0.10573816924730574</v>
      </c>
      <c r="S21" s="307">
        <f t="shared" ca="1" si="21"/>
        <v>2.9940288310141461</v>
      </c>
      <c r="T21" s="304">
        <f t="shared" ca="1" si="1"/>
        <v>29.371422832248776</v>
      </c>
      <c r="U21" s="311">
        <f t="shared" ca="1" si="2"/>
        <v>0</v>
      </c>
      <c r="V21" s="306">
        <f t="shared" ca="1" si="3"/>
        <v>1.1527942860937874</v>
      </c>
      <c r="W21" s="304">
        <f t="shared" ca="1" si="4"/>
        <v>60.518196171245975</v>
      </c>
      <c r="Y21" s="314" t="str">
        <f t="shared" ca="1" si="22"/>
        <v/>
      </c>
      <c r="Z21" s="315" t="str">
        <f t="shared" ca="1" si="23"/>
        <v/>
      </c>
      <c r="AA21" s="316" t="str">
        <f t="shared" ca="1" si="24"/>
        <v/>
      </c>
      <c r="AC21" s="310" t="e">
        <f t="shared" ca="1" si="25"/>
        <v>#N/A</v>
      </c>
      <c r="AD21" s="323" t="e">
        <f t="shared" ca="1" si="26"/>
        <v>#N/A</v>
      </c>
      <c r="AE21" s="324">
        <f t="shared" ca="1" si="5"/>
        <v>607.33356395461317</v>
      </c>
      <c r="AG21" s="306">
        <f t="shared" ca="1" si="27"/>
        <v>36.687346354392922</v>
      </c>
      <c r="AH21" s="304">
        <f t="shared" ca="1" si="28"/>
        <v>46.416683584326201</v>
      </c>
    </row>
    <row r="22" spans="1:34" x14ac:dyDescent="0.2">
      <c r="A22" s="347">
        <f t="shared" ca="1" si="6"/>
        <v>0.01</v>
      </c>
      <c r="B22" s="304">
        <f t="shared" ca="1" si="7"/>
        <v>4.7799999999999958</v>
      </c>
      <c r="D22" s="306">
        <f t="shared" ca="1" si="8"/>
        <v>5.8975285813063003</v>
      </c>
      <c r="E22" s="307">
        <f t="shared" ca="1" si="9"/>
        <v>35.866633774112145</v>
      </c>
      <c r="F22" s="304">
        <f t="shared" ca="1" si="10"/>
        <v>36.34826353010012</v>
      </c>
      <c r="G22" s="306">
        <f t="shared" ca="1" si="11"/>
        <v>20.598071296230412</v>
      </c>
      <c r="H22" s="307">
        <f t="shared" ca="1" si="12"/>
        <v>159.43492236350838</v>
      </c>
      <c r="I22" s="304">
        <f t="shared" ca="1" si="13"/>
        <v>160.75999194508108</v>
      </c>
      <c r="J22" s="306">
        <f t="shared" ca="1" si="14"/>
        <v>70.082654081228569</v>
      </c>
      <c r="K22" s="307">
        <f t="shared" ca="1" si="15"/>
        <v>608.92611984655957</v>
      </c>
      <c r="L22" s="304">
        <f t="shared" ca="1" si="0"/>
        <v>612.94583597121846</v>
      </c>
      <c r="M22" s="306">
        <f t="shared" ca="1" si="16"/>
        <v>1.4423137875358387</v>
      </c>
      <c r="N22" s="304">
        <f t="shared" ca="1" si="17"/>
        <v>82.638492759332081</v>
      </c>
      <c r="P22" s="310">
        <f t="shared" ca="1" si="18"/>
        <v>3</v>
      </c>
      <c r="Q22" s="304">
        <f t="shared" ca="1" si="19"/>
        <v>198.36206896551755</v>
      </c>
      <c r="R22" s="306">
        <f t="shared" ca="1" si="20"/>
        <v>0.10528062632542211</v>
      </c>
      <c r="S22" s="307">
        <f t="shared" ca="1" si="21"/>
        <v>2.9929760247508916</v>
      </c>
      <c r="T22" s="304">
        <f t="shared" ca="1" si="1"/>
        <v>29.36109480280625</v>
      </c>
      <c r="U22" s="311">
        <f t="shared" ca="1" si="2"/>
        <v>0</v>
      </c>
      <c r="V22" s="306">
        <f t="shared" ca="1" si="3"/>
        <v>1.1526105419104109</v>
      </c>
      <c r="W22" s="304">
        <f t="shared" ca="1" si="4"/>
        <v>60.78293966954773</v>
      </c>
      <c r="Y22" s="314" t="str">
        <f t="shared" ca="1" si="22"/>
        <v/>
      </c>
      <c r="Z22" s="315" t="str">
        <f t="shared" ca="1" si="23"/>
        <v/>
      </c>
      <c r="AA22" s="316" t="str">
        <f t="shared" ca="1" si="24"/>
        <v/>
      </c>
      <c r="AC22" s="310" t="e">
        <f t="shared" ca="1" si="25"/>
        <v>#N/A</v>
      </c>
      <c r="AD22" s="323" t="e">
        <f t="shared" ca="1" si="26"/>
        <v>#N/A</v>
      </c>
      <c r="AE22" s="324">
        <f t="shared" ca="1" si="5"/>
        <v>608.92611984655957</v>
      </c>
      <c r="AG22" s="306">
        <f t="shared" ca="1" si="27"/>
        <v>36.326550234789146</v>
      </c>
      <c r="AH22" s="304">
        <f t="shared" ca="1" si="28"/>
        <v>46.055789172499125</v>
      </c>
    </row>
    <row r="23" spans="1:34" x14ac:dyDescent="0.2">
      <c r="A23" s="347">
        <f t="shared" ca="1" si="6"/>
        <v>0.01</v>
      </c>
      <c r="B23" s="304">
        <f t="shared" ca="1" si="7"/>
        <v>4.7899999999999956</v>
      </c>
      <c r="D23" s="306">
        <f t="shared" ca="1" si="8"/>
        <v>5.8549094760075082</v>
      </c>
      <c r="E23" s="307">
        <f t="shared" ca="1" si="9"/>
        <v>35.508662331431943</v>
      </c>
      <c r="F23" s="304">
        <f t="shared" ca="1" si="10"/>
        <v>35.988123951380075</v>
      </c>
      <c r="G23" s="306">
        <f t="shared" ca="1" si="11"/>
        <v>20.656620390990486</v>
      </c>
      <c r="H23" s="307">
        <f t="shared" ca="1" si="12"/>
        <v>159.7900089868227</v>
      </c>
      <c r="I23" s="304">
        <f t="shared" ca="1" si="13"/>
        <v>161.11965410211866</v>
      </c>
      <c r="J23" s="306">
        <f t="shared" ca="1" si="14"/>
        <v>70.28892753966467</v>
      </c>
      <c r="K23" s="307">
        <f t="shared" ca="1" si="15"/>
        <v>610.52224450331119</v>
      </c>
      <c r="L23" s="304">
        <f t="shared" ca="1" si="0"/>
        <v>614.55507838438461</v>
      </c>
      <c r="M23" s="306">
        <f t="shared" ca="1" si="16"/>
        <v>1.4422357741605558</v>
      </c>
      <c r="N23" s="304">
        <f t="shared" ca="1" si="17"/>
        <v>82.634022922182794</v>
      </c>
      <c r="P23" s="310">
        <f t="shared" ca="1" si="18"/>
        <v>3</v>
      </c>
      <c r="Q23" s="304">
        <f t="shared" ca="1" si="19"/>
        <v>197.50000000000034</v>
      </c>
      <c r="R23" s="306">
        <f t="shared" ca="1" si="20"/>
        <v>0.10482308340353851</v>
      </c>
      <c r="S23" s="307">
        <f t="shared" ca="1" si="21"/>
        <v>2.9919277939168563</v>
      </c>
      <c r="T23" s="304">
        <f t="shared" ca="1" si="1"/>
        <v>29.350811658324361</v>
      </c>
      <c r="U23" s="311">
        <f t="shared" ca="1" si="2"/>
        <v>0</v>
      </c>
      <c r="V23" s="306">
        <f t="shared" ca="1" si="3"/>
        <v>1.1524264144649694</v>
      </c>
      <c r="W23" s="304">
        <f t="shared" ca="1" si="4"/>
        <v>61.045465122162653</v>
      </c>
      <c r="Y23" s="314" t="str">
        <f t="shared" ca="1" si="22"/>
        <v/>
      </c>
      <c r="Z23" s="315" t="str">
        <f t="shared" ca="1" si="23"/>
        <v/>
      </c>
      <c r="AA23" s="316" t="str">
        <f t="shared" ca="1" si="24"/>
        <v/>
      </c>
      <c r="AC23" s="310" t="e">
        <f t="shared" ca="1" si="25"/>
        <v>#N/A</v>
      </c>
      <c r="AD23" s="323" t="e">
        <f t="shared" ca="1" si="26"/>
        <v>#N/A</v>
      </c>
      <c r="AE23" s="324">
        <f t="shared" ca="1" si="5"/>
        <v>610.52224450331119</v>
      </c>
      <c r="AG23" s="306">
        <f t="shared" ca="1" si="27"/>
        <v>35.96616667434823</v>
      </c>
      <c r="AH23" s="304">
        <f t="shared" ca="1" si="28"/>
        <v>45.695307423001232</v>
      </c>
    </row>
    <row r="24" spans="1:34" x14ac:dyDescent="0.2">
      <c r="A24" s="347">
        <f t="shared" ca="1" si="6"/>
        <v>0.01</v>
      </c>
      <c r="B24" s="304">
        <f t="shared" ca="1" si="7"/>
        <v>4.7999999999999954</v>
      </c>
      <c r="D24" s="306">
        <f t="shared" ca="1" si="8"/>
        <v>5.8122825333274593</v>
      </c>
      <c r="E24" s="307">
        <f t="shared" ca="1" si="9"/>
        <v>35.151114676795075</v>
      </c>
      <c r="F24" s="304">
        <f t="shared" ca="1" si="10"/>
        <v>35.628408486324808</v>
      </c>
      <c r="G24" s="306">
        <f t="shared" ca="1" si="11"/>
        <v>20.714743216323761</v>
      </c>
      <c r="H24" s="307">
        <f t="shared" ca="1" si="12"/>
        <v>160.14152013359066</v>
      </c>
      <c r="I24" s="304">
        <f t="shared" ca="1" si="13"/>
        <v>161.47571661774862</v>
      </c>
      <c r="J24" s="306">
        <f t="shared" ca="1" si="14"/>
        <v>70.49578435770124</v>
      </c>
      <c r="K24" s="307">
        <f t="shared" ca="1" si="15"/>
        <v>612.12190214891325</v>
      </c>
      <c r="L24" s="304">
        <f t="shared" ca="1" si="0"/>
        <v>616.16789814352649</v>
      </c>
      <c r="M24" s="306">
        <f t="shared" ca="1" si="16"/>
        <v>1.4421578858049744</v>
      </c>
      <c r="N24" s="304">
        <f t="shared" ca="1" si="17"/>
        <v>82.629560248134766</v>
      </c>
      <c r="P24" s="310">
        <f t="shared" ca="1" si="18"/>
        <v>3</v>
      </c>
      <c r="Q24" s="304">
        <f t="shared" ca="1" si="19"/>
        <v>196.63793103448313</v>
      </c>
      <c r="R24" s="306">
        <f t="shared" ca="1" si="20"/>
        <v>0.10436554048165489</v>
      </c>
      <c r="S24" s="307">
        <f t="shared" ca="1" si="21"/>
        <v>2.9908841385120395</v>
      </c>
      <c r="T24" s="304">
        <f t="shared" ca="1" si="1"/>
        <v>29.340573398803109</v>
      </c>
      <c r="U24" s="311">
        <f t="shared" ca="1" si="2"/>
        <v>0</v>
      </c>
      <c r="V24" s="306">
        <f t="shared" ca="1" si="3"/>
        <v>1.1522419080682575</v>
      </c>
      <c r="W24" s="304">
        <f t="shared" ca="1" si="4"/>
        <v>61.305758398321075</v>
      </c>
      <c r="Y24" s="314" t="str">
        <f t="shared" ca="1" si="22"/>
        <v/>
      </c>
      <c r="Z24" s="315" t="str">
        <f t="shared" ca="1" si="23"/>
        <v/>
      </c>
      <c r="AA24" s="316" t="str">
        <f t="shared" ca="1" si="24"/>
        <v/>
      </c>
      <c r="AC24" s="310" t="e">
        <f t="shared" ca="1" si="25"/>
        <v>#N/A</v>
      </c>
      <c r="AD24" s="323" t="e">
        <f t="shared" ca="1" si="26"/>
        <v>#N/A</v>
      </c>
      <c r="AE24" s="324">
        <f t="shared" ca="1" si="5"/>
        <v>612.12190214891325</v>
      </c>
      <c r="AG24" s="306">
        <f t="shared" ca="1" si="27"/>
        <v>35.606202582597362</v>
      </c>
      <c r="AH24" s="304">
        <f t="shared" ca="1" si="28"/>
        <v>45.3352452428256</v>
      </c>
    </row>
    <row r="25" spans="1:34" x14ac:dyDescent="0.2">
      <c r="A25" s="347">
        <f t="shared" ca="1" si="6"/>
        <v>0.01</v>
      </c>
      <c r="B25" s="304">
        <f t="shared" ca="1" si="7"/>
        <v>4.8099999999999952</v>
      </c>
      <c r="D25" s="306">
        <f t="shared" ca="1" si="8"/>
        <v>5.7696489619737479</v>
      </c>
      <c r="E25" s="307">
        <f t="shared" ca="1" si="9"/>
        <v>34.793997537346463</v>
      </c>
      <c r="F25" s="304">
        <f t="shared" ca="1" si="10"/>
        <v>35.269124085710956</v>
      </c>
      <c r="G25" s="306">
        <f t="shared" ca="1" si="11"/>
        <v>20.772439705943498</v>
      </c>
      <c r="H25" s="307">
        <f t="shared" ca="1" si="12"/>
        <v>160.48946010896412</v>
      </c>
      <c r="I25" s="304">
        <f t="shared" ca="1" si="13"/>
        <v>161.82818375488196</v>
      </c>
      <c r="J25" s="306">
        <f t="shared" ca="1" si="14"/>
        <v>70.703220272312578</v>
      </c>
      <c r="K25" s="307">
        <f t="shared" ca="1" si="15"/>
        <v>613.725057050126</v>
      </c>
      <c r="L25" s="304">
        <f t="shared" ca="1" si="0"/>
        <v>617.78425927507703</v>
      </c>
      <c r="M25" s="306">
        <f t="shared" ca="1" si="16"/>
        <v>1.4420801202668905</v>
      </c>
      <c r="N25" s="304">
        <f t="shared" ca="1" si="17"/>
        <v>82.625104611010997</v>
      </c>
      <c r="P25" s="310">
        <f t="shared" ca="1" si="18"/>
        <v>3</v>
      </c>
      <c r="Q25" s="304">
        <f t="shared" ca="1" si="19"/>
        <v>195.77586206896589</v>
      </c>
      <c r="R25" s="306">
        <f t="shared" ca="1" si="20"/>
        <v>0.10390799755977127</v>
      </c>
      <c r="S25" s="307">
        <f t="shared" ca="1" si="21"/>
        <v>2.9898450585364418</v>
      </c>
      <c r="T25" s="304">
        <f t="shared" ca="1" si="1"/>
        <v>29.330380024242494</v>
      </c>
      <c r="U25" s="311">
        <f t="shared" ca="1" si="2"/>
        <v>0</v>
      </c>
      <c r="V25" s="306">
        <f t="shared" ca="1" si="3"/>
        <v>1.1520570270239172</v>
      </c>
      <c r="W25" s="304">
        <f t="shared" ca="1" si="4"/>
        <v>61.563805647675828</v>
      </c>
      <c r="Y25" s="314" t="str">
        <f t="shared" ca="1" si="22"/>
        <v/>
      </c>
      <c r="Z25" s="315" t="str">
        <f t="shared" ca="1" si="23"/>
        <v/>
      </c>
      <c r="AA25" s="316" t="str">
        <f t="shared" ca="1" si="24"/>
        <v/>
      </c>
      <c r="AC25" s="310" t="e">
        <f t="shared" ca="1" si="25"/>
        <v>#N/A</v>
      </c>
      <c r="AD25" s="323" t="e">
        <f t="shared" ca="1" si="26"/>
        <v>#N/A</v>
      </c>
      <c r="AE25" s="324">
        <f t="shared" ca="1" si="5"/>
        <v>613.725057050126</v>
      </c>
      <c r="AG25" s="306">
        <f t="shared" ca="1" si="27"/>
        <v>35.246664780709878</v>
      </c>
      <c r="AH25" s="304">
        <f t="shared" ca="1" si="28"/>
        <v>44.975609450634622</v>
      </c>
    </row>
    <row r="26" spans="1:34" x14ac:dyDescent="0.2">
      <c r="A26" s="347">
        <f t="shared" ca="1" si="6"/>
        <v>0.01</v>
      </c>
      <c r="B26" s="304">
        <f t="shared" ca="1" si="7"/>
        <v>4.819999999999995</v>
      </c>
      <c r="D26" s="306">
        <f t="shared" ca="1" si="8"/>
        <v>5.7270099568801109</v>
      </c>
      <c r="E26" s="307">
        <f t="shared" ca="1" si="9"/>
        <v>34.437317552948173</v>
      </c>
      <c r="F26" s="304">
        <f t="shared" ca="1" si="10"/>
        <v>34.910277616896664</v>
      </c>
      <c r="G26" s="306">
        <f t="shared" ca="1" si="11"/>
        <v>20.829709805512298</v>
      </c>
      <c r="H26" s="307">
        <f t="shared" ca="1" si="12"/>
        <v>160.83383328449361</v>
      </c>
      <c r="I26" s="304">
        <f t="shared" ca="1" si="13"/>
        <v>162.17705984375885</v>
      </c>
      <c r="J26" s="306">
        <f t="shared" ca="1" si="14"/>
        <v>70.911231019869859</v>
      </c>
      <c r="K26" s="307">
        <f t="shared" ca="1" si="15"/>
        <v>615.33167351709324</v>
      </c>
      <c r="L26" s="304">
        <f t="shared" ca="1" si="0"/>
        <v>619.4041258484641</v>
      </c>
      <c r="M26" s="306">
        <f t="shared" ca="1" si="16"/>
        <v>1.442002475367377</v>
      </c>
      <c r="N26" s="304">
        <f t="shared" ca="1" si="17"/>
        <v>82.620655885968162</v>
      </c>
      <c r="P26" s="310">
        <f t="shared" ca="1" si="18"/>
        <v>3</v>
      </c>
      <c r="Q26" s="304">
        <f t="shared" ca="1" si="19"/>
        <v>194.91379310344868</v>
      </c>
      <c r="R26" s="306">
        <f t="shared" ca="1" si="20"/>
        <v>0.10345045463788767</v>
      </c>
      <c r="S26" s="307">
        <f t="shared" ca="1" si="21"/>
        <v>2.9888105539900631</v>
      </c>
      <c r="T26" s="304">
        <f t="shared" ca="1" si="1"/>
        <v>29.32023153464252</v>
      </c>
      <c r="U26" s="311">
        <f t="shared" ca="1" si="2"/>
        <v>0</v>
      </c>
      <c r="V26" s="306">
        <f t="shared" ca="1" si="3"/>
        <v>1.1518717756283532</v>
      </c>
      <c r="W26" s="304">
        <f t="shared" ca="1" si="4"/>
        <v>61.819593299224998</v>
      </c>
      <c r="Y26" s="314" t="str">
        <f t="shared" ca="1" si="22"/>
        <v/>
      </c>
      <c r="Z26" s="315" t="str">
        <f t="shared" ca="1" si="23"/>
        <v/>
      </c>
      <c r="AA26" s="316" t="str">
        <f t="shared" ca="1" si="24"/>
        <v/>
      </c>
      <c r="AC26" s="310" t="e">
        <f t="shared" ca="1" si="25"/>
        <v>#N/A</v>
      </c>
      <c r="AD26" s="323" t="e">
        <f t="shared" ca="1" si="26"/>
        <v>#N/A</v>
      </c>
      <c r="AE26" s="324">
        <f t="shared" ca="1" si="5"/>
        <v>615.33167351709324</v>
      </c>
      <c r="AG26" s="306">
        <f t="shared" ca="1" si="27"/>
        <v>34.887560001599013</v>
      </c>
      <c r="AH26" s="304">
        <f t="shared" ca="1" si="28"/>
        <v>44.616406776853282</v>
      </c>
    </row>
    <row r="27" spans="1:34" x14ac:dyDescent="0.2">
      <c r="A27" s="347">
        <f t="shared" ca="1" si="6"/>
        <v>0.01</v>
      </c>
      <c r="B27" s="304">
        <f t="shared" ca="1" si="7"/>
        <v>4.8299999999999947</v>
      </c>
      <c r="D27" s="306">
        <f t="shared" ca="1" si="8"/>
        <v>5.6843666992498116</v>
      </c>
      <c r="E27" s="307">
        <f t="shared" ca="1" si="9"/>
        <v>34.081081276280187</v>
      </c>
      <c r="F27" s="304">
        <f t="shared" ca="1" si="10"/>
        <v>34.551875864154695</v>
      </c>
      <c r="G27" s="306">
        <f t="shared" ca="1" si="11"/>
        <v>20.886553472504797</v>
      </c>
      <c r="H27" s="307">
        <f t="shared" ca="1" si="12"/>
        <v>161.17464409725642</v>
      </c>
      <c r="I27" s="304">
        <f t="shared" ca="1" si="13"/>
        <v>162.52234928106682</v>
      </c>
      <c r="J27" s="306">
        <f t="shared" ca="1" si="14"/>
        <v>71.11981233625994</v>
      </c>
      <c r="K27" s="307">
        <f t="shared" ca="1" si="15"/>
        <v>616.94171590400197</v>
      </c>
      <c r="L27" s="304">
        <f t="shared" ca="1" si="0"/>
        <v>621.02746197677857</v>
      </c>
      <c r="M27" s="306">
        <f t="shared" ca="1" si="16"/>
        <v>1.4419249489503276</v>
      </c>
      <c r="N27" s="304">
        <f t="shared" ca="1" si="17"/>
        <v>82.616213949470463</v>
      </c>
      <c r="P27" s="310">
        <f t="shared" ca="1" si="18"/>
        <v>3</v>
      </c>
      <c r="Q27" s="304">
        <f t="shared" ca="1" si="19"/>
        <v>194.05172413793144</v>
      </c>
      <c r="R27" s="306">
        <f t="shared" ca="1" si="20"/>
        <v>0.10299291171600404</v>
      </c>
      <c r="S27" s="307">
        <f t="shared" ca="1" si="21"/>
        <v>2.9877806248729031</v>
      </c>
      <c r="T27" s="304">
        <f t="shared" ca="1" si="1"/>
        <v>29.31012793000318</v>
      </c>
      <c r="U27" s="311">
        <f t="shared" ca="1" si="2"/>
        <v>0</v>
      </c>
      <c r="V27" s="306">
        <f t="shared" ca="1" si="3"/>
        <v>1.1516861581706457</v>
      </c>
      <c r="W27" s="304">
        <f t="shared" ca="1" si="4"/>
        <v>62.073108060208376</v>
      </c>
      <c r="Y27" s="314" t="str">
        <f t="shared" ca="1" si="22"/>
        <v/>
      </c>
      <c r="Z27" s="315" t="str">
        <f t="shared" ca="1" si="23"/>
        <v/>
      </c>
      <c r="AA27" s="316" t="str">
        <f t="shared" ca="1" si="24"/>
        <v/>
      </c>
      <c r="AC27" s="310" t="e">
        <f t="shared" ca="1" si="25"/>
        <v>#N/A</v>
      </c>
      <c r="AD27" s="323" t="e">
        <f t="shared" ca="1" si="26"/>
        <v>#N/A</v>
      </c>
      <c r="AE27" s="324">
        <f t="shared" ca="1" si="5"/>
        <v>616.94171590400197</v>
      </c>
      <c r="AG27" s="306">
        <f t="shared" ca="1" si="27"/>
        <v>34.528894890022364</v>
      </c>
      <c r="AH27" s="304">
        <f t="shared" ca="1" si="28"/>
        <v>44.257643863773112</v>
      </c>
    </row>
    <row r="28" spans="1:34" x14ac:dyDescent="0.2">
      <c r="A28" s="347">
        <f t="shared" ca="1" si="6"/>
        <v>0.01</v>
      </c>
      <c r="B28" s="304">
        <f t="shared" ca="1" si="7"/>
        <v>4.8399999999999945</v>
      </c>
      <c r="D28" s="306">
        <f t="shared" ca="1" si="8"/>
        <v>5.6417203565993823</v>
      </c>
      <c r="E28" s="307">
        <f t="shared" ca="1" si="9"/>
        <v>33.725295172952507</v>
      </c>
      <c r="F28" s="304">
        <f t="shared" ca="1" si="10"/>
        <v>34.193925529029883</v>
      </c>
      <c r="G28" s="306">
        <f t="shared" ca="1" si="11"/>
        <v>20.942970676070789</v>
      </c>
      <c r="H28" s="307">
        <f t="shared" ca="1" si="12"/>
        <v>161.51189704898596</v>
      </c>
      <c r="I28" s="304">
        <f t="shared" ca="1" si="13"/>
        <v>162.86405652906046</v>
      </c>
      <c r="J28" s="306">
        <f t="shared" ca="1" si="14"/>
        <v>71.328959957002823</v>
      </c>
      <c r="K28" s="307">
        <f t="shared" ca="1" si="15"/>
        <v>618.55514860973312</v>
      </c>
      <c r="L28" s="304">
        <f t="shared" ca="1" si="0"/>
        <v>622.65423181743233</v>
      </c>
      <c r="M28" s="306">
        <f t="shared" ca="1" si="16"/>
        <v>1.4418475388820073</v>
      </c>
      <c r="N28" s="304">
        <f t="shared" ca="1" si="17"/>
        <v>82.611778679263878</v>
      </c>
      <c r="P28" s="310">
        <f t="shared" ca="1" si="18"/>
        <v>3</v>
      </c>
      <c r="Q28" s="304">
        <f t="shared" ca="1" si="19"/>
        <v>193.18965517241423</v>
      </c>
      <c r="R28" s="306">
        <f t="shared" ca="1" si="20"/>
        <v>0.10253536879412044</v>
      </c>
      <c r="S28" s="307">
        <f t="shared" ca="1" si="21"/>
        <v>2.9867552711849621</v>
      </c>
      <c r="T28" s="304">
        <f t="shared" ca="1" si="1"/>
        <v>29.30006921032448</v>
      </c>
      <c r="U28" s="311">
        <f t="shared" ca="1" si="2"/>
        <v>0</v>
      </c>
      <c r="V28" s="306">
        <f t="shared" ca="1" si="3"/>
        <v>1.1515001789324688</v>
      </c>
      <c r="W28" s="304">
        <f t="shared" ca="1" si="4"/>
        <v>62.324336914979305</v>
      </c>
      <c r="Y28" s="314" t="str">
        <f t="shared" ca="1" si="22"/>
        <v/>
      </c>
      <c r="Z28" s="315" t="str">
        <f t="shared" ca="1" si="23"/>
        <v/>
      </c>
      <c r="AA28" s="316" t="str">
        <f t="shared" ca="1" si="24"/>
        <v/>
      </c>
      <c r="AC28" s="310" t="e">
        <f t="shared" ca="1" si="25"/>
        <v>#N/A</v>
      </c>
      <c r="AD28" s="323" t="e">
        <f t="shared" ca="1" si="26"/>
        <v>#N/A</v>
      </c>
      <c r="AE28" s="324">
        <f t="shared" ca="1" si="5"/>
        <v>618.55514860973312</v>
      </c>
      <c r="AG28" s="306">
        <f t="shared" ca="1" si="27"/>
        <v>34.170676002697512</v>
      </c>
      <c r="AH28" s="304">
        <f t="shared" ca="1" si="28"/>
        <v>43.899327265667409</v>
      </c>
    </row>
    <row r="29" spans="1:34" x14ac:dyDescent="0.2">
      <c r="A29" s="347">
        <f t="shared" ca="1" si="6"/>
        <v>0.01</v>
      </c>
      <c r="B29" s="304">
        <f t="shared" ca="1" si="7"/>
        <v>4.8499999999999943</v>
      </c>
      <c r="D29" s="306">
        <f t="shared" ca="1" si="8"/>
        <v>5.5990720828027412</v>
      </c>
      <c r="E29" s="307">
        <f t="shared" ca="1" si="9"/>
        <v>33.369965621627436</v>
      </c>
      <c r="F29" s="304">
        <f t="shared" ca="1" si="10"/>
        <v>33.836433230720672</v>
      </c>
      <c r="G29" s="306">
        <f t="shared" ca="1" si="11"/>
        <v>20.998961396898817</v>
      </c>
      <c r="H29" s="307">
        <f t="shared" ca="1" si="12"/>
        <v>161.84559670520224</v>
      </c>
      <c r="I29" s="304">
        <f t="shared" ca="1" si="13"/>
        <v>163.20218611468235</v>
      </c>
      <c r="J29" s="306">
        <f t="shared" ca="1" si="14"/>
        <v>71.538669617367674</v>
      </c>
      <c r="K29" s="307">
        <f t="shared" ca="1" si="15"/>
        <v>620.17193607850402</v>
      </c>
      <c r="L29" s="304">
        <f t="shared" ca="1" si="0"/>
        <v>624.28439957280921</v>
      </c>
      <c r="M29" s="306">
        <f t="shared" ca="1" si="16"/>
        <v>1.4417702430506159</v>
      </c>
      <c r="N29" s="304">
        <f t="shared" ca="1" si="17"/>
        <v>82.607349954351193</v>
      </c>
      <c r="P29" s="310">
        <f t="shared" ca="1" si="18"/>
        <v>3</v>
      </c>
      <c r="Q29" s="304">
        <f t="shared" ca="1" si="19"/>
        <v>192.327586206897</v>
      </c>
      <c r="R29" s="306">
        <f t="shared" ca="1" si="20"/>
        <v>0.10207782587223681</v>
      </c>
      <c r="S29" s="307">
        <f t="shared" ca="1" si="21"/>
        <v>2.9857344929262397</v>
      </c>
      <c r="T29" s="304">
        <f t="shared" ca="1" si="1"/>
        <v>29.290055375606414</v>
      </c>
      <c r="U29" s="311">
        <f t="shared" ca="1" si="2"/>
        <v>0</v>
      </c>
      <c r="V29" s="306">
        <f t="shared" ca="1" si="3"/>
        <v>1.151313842188006</v>
      </c>
      <c r="W29" s="304">
        <f t="shared" ca="1" si="4"/>
        <v>62.573267123851707</v>
      </c>
      <c r="Y29" s="314" t="str">
        <f t="shared" ca="1" si="22"/>
        <v/>
      </c>
      <c r="Z29" s="315" t="str">
        <f t="shared" ca="1" si="23"/>
        <v/>
      </c>
      <c r="AA29" s="316" t="str">
        <f t="shared" ca="1" si="24"/>
        <v/>
      </c>
      <c r="AC29" s="310" t="e">
        <f t="shared" ca="1" si="25"/>
        <v>#N/A</v>
      </c>
      <c r="AD29" s="323" t="e">
        <f t="shared" ca="1" si="26"/>
        <v>#N/A</v>
      </c>
      <c r="AE29" s="324">
        <f t="shared" ca="1" si="5"/>
        <v>620.17193607850402</v>
      </c>
      <c r="AG29" s="306">
        <f t="shared" ca="1" si="27"/>
        <v>33.812909808427975</v>
      </c>
      <c r="AH29" s="304">
        <f t="shared" ca="1" si="28"/>
        <v>43.541463448916694</v>
      </c>
    </row>
    <row r="30" spans="1:34" x14ac:dyDescent="0.2">
      <c r="A30" s="347">
        <f t="shared" ca="1" si="6"/>
        <v>0.01</v>
      </c>
      <c r="B30" s="304">
        <f t="shared" ca="1" si="7"/>
        <v>4.8599999999999941</v>
      </c>
      <c r="D30" s="306">
        <f t="shared" ca="1" si="8"/>
        <v>5.5564230181355514</v>
      </c>
      <c r="E30" s="307">
        <f t="shared" ca="1" si="9"/>
        <v>33.015098914152809</v>
      </c>
      <c r="F30" s="304">
        <f t="shared" ca="1" si="10"/>
        <v>33.479405506486529</v>
      </c>
      <c r="G30" s="306">
        <f t="shared" ca="1" si="11"/>
        <v>21.054525627080174</v>
      </c>
      <c r="H30" s="307">
        <f t="shared" ca="1" si="12"/>
        <v>162.17574769434376</v>
      </c>
      <c r="I30" s="304">
        <f t="shared" ca="1" si="13"/>
        <v>163.5367426286852</v>
      </c>
      <c r="J30" s="306">
        <f t="shared" ca="1" si="14"/>
        <v>71.748937052487562</v>
      </c>
      <c r="K30" s="307">
        <f t="shared" ca="1" si="15"/>
        <v>621.7920428005018</v>
      </c>
      <c r="L30" s="304">
        <f t="shared" ca="1" si="0"/>
        <v>625.91792949090609</v>
      </c>
      <c r="M30" s="306">
        <f t="shared" ca="1" si="16"/>
        <v>1.4416930593658583</v>
      </c>
      <c r="N30" s="304">
        <f t="shared" ca="1" si="17"/>
        <v>82.602927654967317</v>
      </c>
      <c r="P30" s="310">
        <f t="shared" ca="1" si="18"/>
        <v>3</v>
      </c>
      <c r="Q30" s="304">
        <f t="shared" ca="1" si="19"/>
        <v>191.46551724137979</v>
      </c>
      <c r="R30" s="306">
        <f t="shared" ca="1" si="20"/>
        <v>0.10162028295035321</v>
      </c>
      <c r="S30" s="307">
        <f t="shared" ca="1" si="21"/>
        <v>2.9847182900967364</v>
      </c>
      <c r="T30" s="304">
        <f t="shared" ca="1" si="1"/>
        <v>29.280086425848985</v>
      </c>
      <c r="U30" s="311">
        <f t="shared" ca="1" si="2"/>
        <v>0</v>
      </c>
      <c r="V30" s="306">
        <f t="shared" ca="1" si="3"/>
        <v>1.1511271522038709</v>
      </c>
      <c r="W30" s="304">
        <f t="shared" ca="1" si="4"/>
        <v>62.819886221923063</v>
      </c>
      <c r="Y30" s="314" t="str">
        <f t="shared" ca="1" si="22"/>
        <v/>
      </c>
      <c r="Z30" s="315" t="str">
        <f t="shared" ca="1" si="23"/>
        <v/>
      </c>
      <c r="AA30" s="316" t="str">
        <f t="shared" ca="1" si="24"/>
        <v/>
      </c>
      <c r="AC30" s="310" t="e">
        <f t="shared" ca="1" si="25"/>
        <v>#N/A</v>
      </c>
      <c r="AD30" s="323" t="e">
        <f t="shared" ca="1" si="26"/>
        <v>#N/A</v>
      </c>
      <c r="AE30" s="324">
        <f t="shared" ca="1" si="5"/>
        <v>621.7920428005018</v>
      </c>
      <c r="AG30" s="306">
        <f t="shared" ca="1" si="27"/>
        <v>33.455602688239964</v>
      </c>
      <c r="AH30" s="304">
        <f t="shared" ca="1" si="28"/>
        <v>43.184058792145038</v>
      </c>
    </row>
    <row r="31" spans="1:34" x14ac:dyDescent="0.2">
      <c r="A31" s="347">
        <f t="shared" ca="1" si="6"/>
        <v>0.01</v>
      </c>
      <c r="B31" s="304">
        <f t="shared" ca="1" si="7"/>
        <v>4.8699999999999939</v>
      </c>
      <c r="D31" s="306">
        <f t="shared" ca="1" si="8"/>
        <v>5.5137742893199722</v>
      </c>
      <c r="E31" s="307">
        <f t="shared" ca="1" si="9"/>
        <v>32.660701255705355</v>
      </c>
      <c r="F31" s="304">
        <f t="shared" ca="1" si="10"/>
        <v>33.122848812081358</v>
      </c>
      <c r="G31" s="306">
        <f t="shared" ca="1" si="11"/>
        <v>21.109663369973376</v>
      </c>
      <c r="H31" s="307">
        <f t="shared" ca="1" si="12"/>
        <v>162.5023547069008</v>
      </c>
      <c r="I31" s="304">
        <f t="shared" ca="1" si="13"/>
        <v>163.86773072475557</v>
      </c>
      <c r="J31" s="306">
        <f t="shared" ca="1" si="14"/>
        <v>71.959757997472835</v>
      </c>
      <c r="K31" s="307">
        <f t="shared" ca="1" si="15"/>
        <v>623.41543331250807</v>
      </c>
      <c r="L31" s="304">
        <f t="shared" ca="1" si="0"/>
        <v>627.55478586596485</v>
      </c>
      <c r="M31" s="306">
        <f t="shared" ca="1" si="16"/>
        <v>1.4416159857585245</v>
      </c>
      <c r="N31" s="304">
        <f t="shared" ca="1" si="17"/>
        <v>82.598511662555239</v>
      </c>
      <c r="P31" s="310">
        <f t="shared" ca="1" si="18"/>
        <v>3</v>
      </c>
      <c r="Q31" s="304">
        <f t="shared" ca="1" si="19"/>
        <v>190.60344827586255</v>
      </c>
      <c r="R31" s="306">
        <f t="shared" ca="1" si="20"/>
        <v>0.10116274002846957</v>
      </c>
      <c r="S31" s="307">
        <f t="shared" ca="1" si="21"/>
        <v>2.9837066626964517</v>
      </c>
      <c r="T31" s="304">
        <f t="shared" ca="1" si="1"/>
        <v>29.270162361052193</v>
      </c>
      <c r="U31" s="311">
        <f t="shared" ca="1" si="2"/>
        <v>0</v>
      </c>
      <c r="V31" s="306">
        <f t="shared" ca="1" si="3"/>
        <v>1.1509401132390262</v>
      </c>
      <c r="W31" s="304">
        <f t="shared" ca="1" si="4"/>
        <v>63.064182017873947</v>
      </c>
      <c r="Y31" s="314" t="str">
        <f t="shared" ca="1" si="22"/>
        <v/>
      </c>
      <c r="Z31" s="315" t="str">
        <f t="shared" ca="1" si="23"/>
        <v/>
      </c>
      <c r="AA31" s="316" t="str">
        <f t="shared" ca="1" si="24"/>
        <v/>
      </c>
      <c r="AC31" s="310" t="e">
        <f t="shared" ca="1" si="25"/>
        <v>#N/A</v>
      </c>
      <c r="AD31" s="323" t="e">
        <f t="shared" ca="1" si="26"/>
        <v>#N/A</v>
      </c>
      <c r="AE31" s="324">
        <f t="shared" ca="1" si="5"/>
        <v>623.41543331250807</v>
      </c>
      <c r="AG31" s="306">
        <f t="shared" ca="1" si="27"/>
        <v>33.098760935529278</v>
      </c>
      <c r="AH31" s="304">
        <f t="shared" ca="1" si="28"/>
        <v>42.827119586366514</v>
      </c>
    </row>
    <row r="32" spans="1:34" x14ac:dyDescent="0.2">
      <c r="A32" s="347">
        <f t="shared" ca="1" si="6"/>
        <v>0.01</v>
      </c>
      <c r="B32" s="304">
        <f t="shared" ca="1" si="7"/>
        <v>4.8799999999999937</v>
      </c>
      <c r="D32" s="306">
        <f t="shared" ca="1" si="8"/>
        <v>5.4711270095698126</v>
      </c>
      <c r="E32" s="307">
        <f t="shared" ca="1" si="9"/>
        <v>32.306778764944355</v>
      </c>
      <c r="F32" s="304">
        <f t="shared" ca="1" si="10"/>
        <v>32.766769522214176</v>
      </c>
      <c r="G32" s="306">
        <f t="shared" ca="1" si="11"/>
        <v>21.164374640069074</v>
      </c>
      <c r="H32" s="307">
        <f t="shared" ca="1" si="12"/>
        <v>162.82542249455025</v>
      </c>
      <c r="I32" s="304">
        <f t="shared" ca="1" si="13"/>
        <v>164.19515511863921</v>
      </c>
      <c r="J32" s="306">
        <f t="shared" ca="1" si="14"/>
        <v>72.171128187523053</v>
      </c>
      <c r="K32" s="307">
        <f t="shared" ca="1" si="15"/>
        <v>625.04207219851537</v>
      </c>
      <c r="L32" s="304">
        <f t="shared" ca="1" si="0"/>
        <v>629.19493303909724</v>
      </c>
      <c r="M32" s="306">
        <f t="shared" ca="1" si="16"/>
        <v>1.4415390201800771</v>
      </c>
      <c r="N32" s="304">
        <f t="shared" ca="1" si="17"/>
        <v>82.594101859742423</v>
      </c>
      <c r="P32" s="310">
        <f t="shared" ca="1" si="18"/>
        <v>3</v>
      </c>
      <c r="Q32" s="304">
        <f t="shared" ca="1" si="19"/>
        <v>189.74137931034534</v>
      </c>
      <c r="R32" s="306">
        <f t="shared" ca="1" si="20"/>
        <v>0.10070519710658597</v>
      </c>
      <c r="S32" s="307">
        <f t="shared" ca="1" si="21"/>
        <v>2.982699610725386</v>
      </c>
      <c r="T32" s="304">
        <f t="shared" ca="1" si="1"/>
        <v>29.260283181216039</v>
      </c>
      <c r="U32" s="311">
        <f t="shared" ca="1" si="2"/>
        <v>0</v>
      </c>
      <c r="V32" s="306">
        <f t="shared" ca="1" si="3"/>
        <v>1.1507527295447051</v>
      </c>
      <c r="W32" s="304">
        <f t="shared" ca="1" si="4"/>
        <v>63.306142592744386</v>
      </c>
      <c r="Y32" s="314" t="str">
        <f t="shared" ca="1" si="22"/>
        <v/>
      </c>
      <c r="Z32" s="315" t="str">
        <f t="shared" ca="1" si="23"/>
        <v/>
      </c>
      <c r="AA32" s="316" t="str">
        <f t="shared" ca="1" si="24"/>
        <v/>
      </c>
      <c r="AC32" s="310" t="e">
        <f t="shared" ca="1" si="25"/>
        <v>#N/A</v>
      </c>
      <c r="AD32" s="323" t="e">
        <f t="shared" ca="1" si="26"/>
        <v>#N/A</v>
      </c>
      <c r="AE32" s="324">
        <f t="shared" ca="1" si="5"/>
        <v>625.04207219851537</v>
      </c>
      <c r="AG32" s="306">
        <f t="shared" ca="1" si="27"/>
        <v>32.742390756218541</v>
      </c>
      <c r="AH32" s="304">
        <f t="shared" ca="1" si="28"/>
        <v>42.47065203514201</v>
      </c>
    </row>
    <row r="33" spans="1:34" x14ac:dyDescent="0.2">
      <c r="A33" s="347">
        <f t="shared" ca="1" si="6"/>
        <v>0.01</v>
      </c>
      <c r="B33" s="304">
        <f t="shared" ca="1" si="7"/>
        <v>4.8899999999999935</v>
      </c>
      <c r="D33" s="306">
        <f t="shared" ca="1" si="8"/>
        <v>5.4284822786359896</v>
      </c>
      <c r="E33" s="307">
        <f t="shared" ca="1" si="9"/>
        <v>31.953337474175363</v>
      </c>
      <c r="F33" s="304">
        <f t="shared" ca="1" si="10"/>
        <v>32.411173931038114</v>
      </c>
      <c r="G33" s="306">
        <f t="shared" ca="1" si="11"/>
        <v>21.218659462855435</v>
      </c>
      <c r="H33" s="307">
        <f t="shared" ca="1" si="12"/>
        <v>163.144955869292</v>
      </c>
      <c r="I33" s="304">
        <f t="shared" ca="1" si="13"/>
        <v>164.51902058726785</v>
      </c>
      <c r="J33" s="306">
        <f t="shared" ca="1" si="14"/>
        <v>72.383043358037682</v>
      </c>
      <c r="K33" s="307">
        <f t="shared" ca="1" si="15"/>
        <v>626.67192409033453</v>
      </c>
      <c r="L33" s="304">
        <f t="shared" ca="1" si="0"/>
        <v>630.83833539889883</v>
      </c>
      <c r="M33" s="306">
        <f t="shared" ca="1" si="16"/>
        <v>1.4414621606022489</v>
      </c>
      <c r="N33" s="304">
        <f t="shared" ca="1" si="17"/>
        <v>82.589698130317714</v>
      </c>
      <c r="P33" s="310">
        <f t="shared" ca="1" si="18"/>
        <v>3</v>
      </c>
      <c r="Q33" s="304">
        <f t="shared" ca="1" si="19"/>
        <v>188.8793103448281</v>
      </c>
      <c r="R33" s="306">
        <f t="shared" ca="1" si="20"/>
        <v>0.10024765418470236</v>
      </c>
      <c r="S33" s="307">
        <f t="shared" ca="1" si="21"/>
        <v>2.981697134183539</v>
      </c>
      <c r="T33" s="304">
        <f t="shared" ca="1" si="1"/>
        <v>29.250448886340518</v>
      </c>
      <c r="U33" s="311">
        <f t="shared" ca="1" si="2"/>
        <v>0</v>
      </c>
      <c r="V33" s="306">
        <f t="shared" ca="1" si="3"/>
        <v>1.1505650053643335</v>
      </c>
      <c r="W33" s="304">
        <f t="shared" ca="1" si="4"/>
        <v>63.545756298687849</v>
      </c>
      <c r="Y33" s="314" t="str">
        <f t="shared" ca="1" si="22"/>
        <v/>
      </c>
      <c r="Z33" s="315" t="str">
        <f t="shared" ca="1" si="23"/>
        <v/>
      </c>
      <c r="AA33" s="316" t="str">
        <f t="shared" ca="1" si="24"/>
        <v/>
      </c>
      <c r="AC33" s="310" t="e">
        <f t="shared" ca="1" si="25"/>
        <v>#N/A</v>
      </c>
      <c r="AD33" s="323" t="e">
        <f t="shared" ca="1" si="26"/>
        <v>#N/A</v>
      </c>
      <c r="AE33" s="324">
        <f t="shared" ca="1" si="5"/>
        <v>626.67192409033453</v>
      </c>
      <c r="AG33" s="306">
        <f t="shared" ca="1" si="27"/>
        <v>32.38649826892437</v>
      </c>
      <c r="AH33" s="304">
        <f t="shared" ca="1" si="28"/>
        <v>42.114662254745973</v>
      </c>
    </row>
    <row r="34" spans="1:34" x14ac:dyDescent="0.2">
      <c r="A34" s="347">
        <f t="shared" ca="1" si="6"/>
        <v>0.01</v>
      </c>
      <c r="B34" s="304">
        <f t="shared" ca="1" si="7"/>
        <v>4.8999999999999932</v>
      </c>
      <c r="D34" s="306">
        <f t="shared" ca="1" si="8"/>
        <v>5.385841182852408</v>
      </c>
      <c r="E34" s="307">
        <f t="shared" ca="1" si="9"/>
        <v>31.600383329523844</v>
      </c>
      <c r="F34" s="304">
        <f t="shared" ca="1" si="10"/>
        <v>32.056068252668751</v>
      </c>
      <c r="G34" s="306">
        <f t="shared" ca="1" si="11"/>
        <v>21.27251787468396</v>
      </c>
      <c r="H34" s="307">
        <f t="shared" ca="1" si="12"/>
        <v>163.46095970258725</v>
      </c>
      <c r="I34" s="304">
        <f t="shared" ca="1" si="13"/>
        <v>164.83933196788806</v>
      </c>
      <c r="J34" s="306">
        <f t="shared" ca="1" si="14"/>
        <v>72.595499244725374</v>
      </c>
      <c r="K34" s="307">
        <f t="shared" ca="1" si="15"/>
        <v>628.30495366819389</v>
      </c>
      <c r="L34" s="304">
        <f t="shared" ca="1" si="0"/>
        <v>632.48495738205679</v>
      </c>
      <c r="M34" s="306">
        <f t="shared" ca="1" si="16"/>
        <v>1.4413854050166466</v>
      </c>
      <c r="N34" s="304">
        <f t="shared" ca="1" si="17"/>
        <v>82.585300359208645</v>
      </c>
      <c r="P34" s="310">
        <f t="shared" ca="1" si="18"/>
        <v>3</v>
      </c>
      <c r="Q34" s="304">
        <f t="shared" ca="1" si="19"/>
        <v>188.01724137931089</v>
      </c>
      <c r="R34" s="306">
        <f t="shared" ca="1" si="20"/>
        <v>9.979011126281874E-2</v>
      </c>
      <c r="S34" s="307">
        <f t="shared" ca="1" si="21"/>
        <v>2.980699233070911</v>
      </c>
      <c r="T34" s="304">
        <f t="shared" ca="1" si="1"/>
        <v>29.240659476425638</v>
      </c>
      <c r="U34" s="311">
        <f t="shared" ca="1" si="2"/>
        <v>0</v>
      </c>
      <c r="V34" s="306">
        <f t="shared" ca="1" si="3"/>
        <v>1.1503769449334547</v>
      </c>
      <c r="W34" s="304">
        <f t="shared" ca="1" si="4"/>
        <v>63.783011757703292</v>
      </c>
      <c r="Y34" s="314" t="str">
        <f t="shared" ca="1" si="22"/>
        <v/>
      </c>
      <c r="Z34" s="315" t="str">
        <f t="shared" ca="1" si="23"/>
        <v/>
      </c>
      <c r="AA34" s="316" t="str">
        <f t="shared" ca="1" si="24"/>
        <v/>
      </c>
      <c r="AC34" s="310" t="e">
        <f t="shared" ca="1" si="25"/>
        <v>#N/A</v>
      </c>
      <c r="AD34" s="323" t="e">
        <f t="shared" ca="1" si="26"/>
        <v>#N/A</v>
      </c>
      <c r="AE34" s="324">
        <f t="shared" ca="1" si="5"/>
        <v>628.30495366819389</v>
      </c>
      <c r="AG34" s="306">
        <f t="shared" ca="1" si="27"/>
        <v>32.031089505134531</v>
      </c>
      <c r="AH34" s="304">
        <f t="shared" ca="1" si="28"/>
        <v>41.759156274343184</v>
      </c>
    </row>
    <row r="35" spans="1:34" x14ac:dyDescent="0.2">
      <c r="A35" s="347">
        <f t="shared" ca="1" si="6"/>
        <v>0.01</v>
      </c>
      <c r="B35" s="304">
        <f t="shared" ca="1" si="7"/>
        <v>4.909999999999993</v>
      </c>
      <c r="D35" s="306">
        <f t="shared" ca="1" si="8"/>
        <v>5.3432047951822188</v>
      </c>
      <c r="E35" s="307">
        <f t="shared" ca="1" si="9"/>
        <v>31.247922191118491</v>
      </c>
      <c r="F35" s="304">
        <f t="shared" ca="1" si="10"/>
        <v>31.701458621733064</v>
      </c>
      <c r="G35" s="306">
        <f t="shared" ca="1" si="11"/>
        <v>21.325949922635782</v>
      </c>
      <c r="H35" s="307">
        <f t="shared" ca="1" si="12"/>
        <v>163.77343892449844</v>
      </c>
      <c r="I35" s="304">
        <f t="shared" ca="1" si="13"/>
        <v>165.15609415719175</v>
      </c>
      <c r="J35" s="306">
        <f t="shared" ca="1" si="14"/>
        <v>72.808491583711969</v>
      </c>
      <c r="K35" s="307">
        <f t="shared" ca="1" si="15"/>
        <v>629.94112566132935</v>
      </c>
      <c r="L35" s="304">
        <f t="shared" ca="1" si="0"/>
        <v>634.13476347394658</v>
      </c>
      <c r="M35" s="306">
        <f t="shared" ca="1" si="16"/>
        <v>1.441308751434365</v>
      </c>
      <c r="N35" s="304">
        <f t="shared" ca="1" si="17"/>
        <v>82.580908432459353</v>
      </c>
      <c r="P35" s="310">
        <f t="shared" ca="1" si="18"/>
        <v>3</v>
      </c>
      <c r="Q35" s="304">
        <f t="shared" ca="1" si="19"/>
        <v>187.15517241379365</v>
      </c>
      <c r="R35" s="306">
        <f t="shared" ca="1" si="20"/>
        <v>9.9332568340935123E-2</v>
      </c>
      <c r="S35" s="307">
        <f t="shared" ca="1" si="21"/>
        <v>2.9797059073875016</v>
      </c>
      <c r="T35" s="304">
        <f t="shared" ca="1" si="1"/>
        <v>29.230914951471391</v>
      </c>
      <c r="U35" s="311">
        <f t="shared" ca="1" si="2"/>
        <v>0</v>
      </c>
      <c r="V35" s="306">
        <f t="shared" ca="1" si="3"/>
        <v>1.1501885524796529</v>
      </c>
      <c r="W35" s="304">
        <f t="shared" ca="1" si="4"/>
        <v>64.017897860345585</v>
      </c>
      <c r="Y35" s="314" t="str">
        <f t="shared" ca="1" si="22"/>
        <v/>
      </c>
      <c r="Z35" s="315" t="str">
        <f t="shared" ca="1" si="23"/>
        <v/>
      </c>
      <c r="AA35" s="316" t="str">
        <f t="shared" ca="1" si="24"/>
        <v/>
      </c>
      <c r="AC35" s="310" t="e">
        <f t="shared" ca="1" si="25"/>
        <v>#N/A</v>
      </c>
      <c r="AD35" s="323" t="e">
        <f t="shared" ca="1" si="26"/>
        <v>#N/A</v>
      </c>
      <c r="AE35" s="324">
        <f t="shared" ca="1" si="5"/>
        <v>629.94112566132935</v>
      </c>
      <c r="AG35" s="306">
        <f t="shared" ca="1" si="27"/>
        <v>31.67617040939475</v>
      </c>
      <c r="AH35" s="304">
        <f t="shared" ca="1" si="28"/>
        <v>41.404140036175114</v>
      </c>
    </row>
    <row r="36" spans="1:34" x14ac:dyDescent="0.2">
      <c r="A36" s="347">
        <f t="shared" ca="1" si="6"/>
        <v>0.01</v>
      </c>
      <c r="B36" s="304">
        <f t="shared" ca="1" si="7"/>
        <v>4.9199999999999928</v>
      </c>
      <c r="D36" s="306">
        <f t="shared" ca="1" si="8"/>
        <v>5.3005741752644377</v>
      </c>
      <c r="E36" s="307">
        <f t="shared" ca="1" si="9"/>
        <v>30.895959833284238</v>
      </c>
      <c r="F36" s="304">
        <f t="shared" ca="1" si="10"/>
        <v>31.347351093950397</v>
      </c>
      <c r="G36" s="306">
        <f t="shared" ca="1" si="11"/>
        <v>21.378955664388428</v>
      </c>
      <c r="H36" s="307">
        <f t="shared" ca="1" si="12"/>
        <v>164.08239852283128</v>
      </c>
      <c r="I36" s="304">
        <f t="shared" ca="1" si="13"/>
        <v>165.46931211044878</v>
      </c>
      <c r="J36" s="306">
        <f t="shared" ca="1" si="14"/>
        <v>73.02201611164709</v>
      </c>
      <c r="K36" s="307">
        <f t="shared" ca="1" si="15"/>
        <v>631.58040484856599</v>
      </c>
      <c r="L36" s="304">
        <f t="shared" ca="1" si="0"/>
        <v>635.78771820922134</v>
      </c>
      <c r="M36" s="306">
        <f t="shared" ca="1" si="16"/>
        <v>1.4412321978856062</v>
      </c>
      <c r="N36" s="304">
        <f t="shared" ca="1" si="17"/>
        <v>82.576522237208721</v>
      </c>
      <c r="P36" s="310">
        <f t="shared" ca="1" si="18"/>
        <v>3</v>
      </c>
      <c r="Q36" s="304">
        <f t="shared" ca="1" si="19"/>
        <v>186.29310344827644</v>
      </c>
      <c r="R36" s="306">
        <f t="shared" ca="1" si="20"/>
        <v>9.8875025419051507E-2</v>
      </c>
      <c r="S36" s="307">
        <f t="shared" ca="1" si="21"/>
        <v>2.9787171571333113</v>
      </c>
      <c r="T36" s="304">
        <f t="shared" ca="1" si="1"/>
        <v>29.221215311477785</v>
      </c>
      <c r="U36" s="311">
        <f t="shared" ca="1" si="2"/>
        <v>0</v>
      </c>
      <c r="V36" s="306">
        <f t="shared" ca="1" si="3"/>
        <v>1.1499998322224825</v>
      </c>
      <c r="W36" s="304">
        <f t="shared" ca="1" si="4"/>
        <v>64.250403764415367</v>
      </c>
      <c r="Y36" s="314" t="str">
        <f t="shared" ca="1" si="22"/>
        <v/>
      </c>
      <c r="Z36" s="315" t="str">
        <f t="shared" ca="1" si="23"/>
        <v/>
      </c>
      <c r="AA36" s="316" t="str">
        <f t="shared" ca="1" si="24"/>
        <v/>
      </c>
      <c r="AC36" s="310" t="e">
        <f t="shared" ca="1" si="25"/>
        <v>#N/A</v>
      </c>
      <c r="AD36" s="323" t="e">
        <f t="shared" ca="1" si="26"/>
        <v>#N/A</v>
      </c>
      <c r="AE36" s="324">
        <f t="shared" ca="1" si="5"/>
        <v>631.58040484856599</v>
      </c>
      <c r="AG36" s="306">
        <f t="shared" ca="1" si="27"/>
        <v>31.321746839505174</v>
      </c>
      <c r="AH36" s="304">
        <f t="shared" ca="1" si="28"/>
        <v>41.049619395756039</v>
      </c>
    </row>
    <row r="37" spans="1:34" x14ac:dyDescent="0.2">
      <c r="A37" s="347">
        <f t="shared" ca="1" si="6"/>
        <v>0.01</v>
      </c>
      <c r="B37" s="304">
        <f t="shared" ca="1" si="7"/>
        <v>4.9299999999999926</v>
      </c>
      <c r="D37" s="306">
        <f t="shared" ca="1" si="8"/>
        <v>5.2579503694610041</v>
      </c>
      <c r="E37" s="307">
        <f t="shared" ca="1" si="9"/>
        <v>30.544501944744461</v>
      </c>
      <c r="F37" s="304">
        <f t="shared" ca="1" si="10"/>
        <v>30.993751646746691</v>
      </c>
      <c r="G37" s="306">
        <f t="shared" ca="1" si="11"/>
        <v>21.431535168083037</v>
      </c>
      <c r="H37" s="307">
        <f t="shared" ca="1" si="12"/>
        <v>164.38784354227872</v>
      </c>
      <c r="I37" s="304">
        <f t="shared" ca="1" si="13"/>
        <v>165.77899084064146</v>
      </c>
      <c r="J37" s="306">
        <f t="shared" ca="1" si="14"/>
        <v>73.236068565809447</v>
      </c>
      <c r="K37" s="307">
        <f t="shared" ca="1" si="15"/>
        <v>633.22275605889149</v>
      </c>
      <c r="L37" s="304">
        <f t="shared" ca="1" si="0"/>
        <v>637.44378617239204</v>
      </c>
      <c r="M37" s="306">
        <f t="shared" ca="1" si="16"/>
        <v>1.4411557424193073</v>
      </c>
      <c r="N37" s="304">
        <f t="shared" ca="1" si="17"/>
        <v>82.572141661669093</v>
      </c>
      <c r="P37" s="310">
        <f t="shared" ca="1" si="18"/>
        <v>3</v>
      </c>
      <c r="Q37" s="304">
        <f t="shared" ca="1" si="19"/>
        <v>185.43103448275923</v>
      </c>
      <c r="R37" s="306">
        <f t="shared" ca="1" si="20"/>
        <v>9.8417482497167905E-2</v>
      </c>
      <c r="S37" s="307">
        <f t="shared" ca="1" si="21"/>
        <v>2.9777329823083396</v>
      </c>
      <c r="T37" s="304">
        <f t="shared" ca="1" si="1"/>
        <v>29.211560556444812</v>
      </c>
      <c r="U37" s="311">
        <f t="shared" ca="1" si="2"/>
        <v>0</v>
      </c>
      <c r="V37" s="306">
        <f t="shared" ca="1" si="3"/>
        <v>1.1498107883733908</v>
      </c>
      <c r="W37" s="304">
        <f t="shared" ca="1" si="4"/>
        <v>64.480518893627846</v>
      </c>
      <c r="Y37" s="314" t="str">
        <f t="shared" ca="1" si="22"/>
        <v/>
      </c>
      <c r="Z37" s="315" t="str">
        <f t="shared" ca="1" si="23"/>
        <v/>
      </c>
      <c r="AA37" s="316" t="str">
        <f t="shared" ca="1" si="24"/>
        <v/>
      </c>
      <c r="AC37" s="310" t="e">
        <f t="shared" ca="1" si="25"/>
        <v>#N/A</v>
      </c>
      <c r="AD37" s="323" t="e">
        <f t="shared" ca="1" si="26"/>
        <v>#N/A</v>
      </c>
      <c r="AE37" s="324">
        <f t="shared" ca="1" si="5"/>
        <v>633.22275605889149</v>
      </c>
      <c r="AG37" s="306">
        <f t="shared" ca="1" si="27"/>
        <v>30.967824566726058</v>
      </c>
      <c r="AH37" s="304">
        <f t="shared" ca="1" si="28"/>
        <v>40.695600122078304</v>
      </c>
    </row>
    <row r="38" spans="1:34" x14ac:dyDescent="0.2">
      <c r="A38" s="347">
        <f t="shared" ca="1" si="6"/>
        <v>0.01</v>
      </c>
      <c r="B38" s="304">
        <f t="shared" ca="1" si="7"/>
        <v>4.9399999999999924</v>
      </c>
      <c r="D38" s="306">
        <f t="shared" ca="1" si="8"/>
        <v>5.2153344109042745</v>
      </c>
      <c r="E38" s="307">
        <f t="shared" ca="1" si="9"/>
        <v>30.193554128832801</v>
      </c>
      <c r="F38" s="304">
        <f t="shared" ca="1" si="10"/>
        <v>30.640666179904095</v>
      </c>
      <c r="G38" s="306">
        <f t="shared" ca="1" si="11"/>
        <v>21.483688512192082</v>
      </c>
      <c r="H38" s="307">
        <f t="shared" ca="1" si="12"/>
        <v>164.68977908356703</v>
      </c>
      <c r="I38" s="304">
        <f t="shared" ca="1" si="13"/>
        <v>166.08513541760144</v>
      </c>
      <c r="J38" s="306">
        <f t="shared" ca="1" si="14"/>
        <v>73.450644684210829</v>
      </c>
      <c r="K38" s="307">
        <f t="shared" ca="1" si="15"/>
        <v>634.86814417202072</v>
      </c>
      <c r="L38" s="304">
        <f t="shared" ca="1" si="0"/>
        <v>639.10293199840032</v>
      </c>
      <c r="M38" s="306">
        <f t="shared" ca="1" si="16"/>
        <v>1.4410793831027771</v>
      </c>
      <c r="N38" s="304">
        <f t="shared" ca="1" si="17"/>
        <v>82.567766595105411</v>
      </c>
      <c r="P38" s="310">
        <f t="shared" ca="1" si="18"/>
        <v>3</v>
      </c>
      <c r="Q38" s="304">
        <f t="shared" ca="1" si="19"/>
        <v>184.56896551724199</v>
      </c>
      <c r="R38" s="306">
        <f t="shared" ca="1" si="20"/>
        <v>9.7959939575284288E-2</v>
      </c>
      <c r="S38" s="307">
        <f t="shared" ca="1" si="21"/>
        <v>2.976753382912587</v>
      </c>
      <c r="T38" s="304">
        <f t="shared" ca="1" si="1"/>
        <v>29.201950686372481</v>
      </c>
      <c r="U38" s="311">
        <f t="shared" ca="1" si="2"/>
        <v>0</v>
      </c>
      <c r="V38" s="306">
        <f t="shared" ca="1" si="3"/>
        <v>1.1496214251356505</v>
      </c>
      <c r="W38" s="304">
        <f t="shared" ca="1" si="4"/>
        <v>64.70823293626249</v>
      </c>
      <c r="Y38" s="314" t="str">
        <f t="shared" ca="1" si="22"/>
        <v/>
      </c>
      <c r="Z38" s="315" t="str">
        <f t="shared" ca="1" si="23"/>
        <v/>
      </c>
      <c r="AA38" s="316" t="str">
        <f t="shared" ca="1" si="24"/>
        <v/>
      </c>
      <c r="AC38" s="310" t="e">
        <f t="shared" ca="1" si="25"/>
        <v>#N/A</v>
      </c>
      <c r="AD38" s="323" t="e">
        <f t="shared" ca="1" si="26"/>
        <v>#N/A</v>
      </c>
      <c r="AE38" s="324">
        <f t="shared" ca="1" si="5"/>
        <v>634.86814417202072</v>
      </c>
      <c r="AG38" s="306">
        <f t="shared" ca="1" si="27"/>
        <v>30.61440927599304</v>
      </c>
      <c r="AH38" s="304">
        <f t="shared" ca="1" si="28"/>
        <v>40.342087897827234</v>
      </c>
    </row>
    <row r="39" spans="1:34" x14ac:dyDescent="0.2">
      <c r="A39" s="347">
        <f t="shared" ca="1" si="6"/>
        <v>0.01</v>
      </c>
      <c r="B39" s="304">
        <f t="shared" ca="1" si="7"/>
        <v>4.9499999999999922</v>
      </c>
      <c r="D39" s="306">
        <f t="shared" ca="1" si="8"/>
        <v>5.1727273195448147</v>
      </c>
      <c r="E39" s="307">
        <f t="shared" ca="1" si="9"/>
        <v>29.843121903713779</v>
      </c>
      <c r="F39" s="304">
        <f t="shared" ca="1" si="10"/>
        <v>30.288100516247077</v>
      </c>
      <c r="G39" s="306">
        <f t="shared" ca="1" si="11"/>
        <v>21.535415785387531</v>
      </c>
      <c r="H39" s="307">
        <f t="shared" ca="1" si="12"/>
        <v>164.98821030260416</v>
      </c>
      <c r="I39" s="304">
        <f t="shared" ca="1" si="13"/>
        <v>166.38775096714858</v>
      </c>
      <c r="J39" s="306">
        <f t="shared" ca="1" si="14"/>
        <v>73.665740205698725</v>
      </c>
      <c r="K39" s="307">
        <f t="shared" ca="1" si="15"/>
        <v>636.51653411895154</v>
      </c>
      <c r="L39" s="304">
        <f t="shared" ca="1" si="0"/>
        <v>640.76512037318003</v>
      </c>
      <c r="M39" s="306">
        <f t="shared" ca="1" si="16"/>
        <v>1.4410031180213363</v>
      </c>
      <c r="N39" s="304">
        <f t="shared" ca="1" si="17"/>
        <v>82.563396927814622</v>
      </c>
      <c r="P39" s="310">
        <f t="shared" ca="1" si="18"/>
        <v>3</v>
      </c>
      <c r="Q39" s="304">
        <f t="shared" ca="1" si="19"/>
        <v>183.70689655172475</v>
      </c>
      <c r="R39" s="306">
        <f t="shared" ca="1" si="20"/>
        <v>9.7502396653400658E-2</v>
      </c>
      <c r="S39" s="307">
        <f t="shared" ca="1" si="21"/>
        <v>2.9757783589460529</v>
      </c>
      <c r="T39" s="304">
        <f t="shared" ca="1" si="1"/>
        <v>29.192385701260779</v>
      </c>
      <c r="U39" s="311">
        <f t="shared" ca="1" si="2"/>
        <v>0</v>
      </c>
      <c r="V39" s="306">
        <f t="shared" ca="1" si="3"/>
        <v>1.1494317467042887</v>
      </c>
      <c r="W39" s="304">
        <f t="shared" ca="1" si="4"/>
        <v>64.933535843792569</v>
      </c>
      <c r="Y39" s="314" t="str">
        <f t="shared" ca="1" si="22"/>
        <v/>
      </c>
      <c r="Z39" s="315" t="str">
        <f t="shared" ca="1" si="23"/>
        <v/>
      </c>
      <c r="AA39" s="316" t="str">
        <f t="shared" ca="1" si="24"/>
        <v/>
      </c>
      <c r="AC39" s="310" t="e">
        <f t="shared" ca="1" si="25"/>
        <v>#N/A</v>
      </c>
      <c r="AD39" s="323" t="e">
        <f t="shared" ca="1" si="26"/>
        <v>#N/A</v>
      </c>
      <c r="AE39" s="324">
        <f t="shared" ca="1" si="5"/>
        <v>636.51653411895154</v>
      </c>
      <c r="AG39" s="306">
        <f t="shared" ca="1" si="27"/>
        <v>30.261506566141165</v>
      </c>
      <c r="AH39" s="304">
        <f t="shared" ca="1" si="28"/>
        <v>39.989088319604775</v>
      </c>
    </row>
    <row r="40" spans="1:34" x14ac:dyDescent="0.2">
      <c r="A40" s="347">
        <f t="shared" ca="1" si="6"/>
        <v>0.01</v>
      </c>
      <c r="B40" s="304">
        <f t="shared" ca="1" si="7"/>
        <v>4.959999999999992</v>
      </c>
      <c r="D40" s="306">
        <f t="shared" ca="1" si="8"/>
        <v>5.1301301021997565</v>
      </c>
      <c r="E40" s="307">
        <f t="shared" ca="1" si="9"/>
        <v>29.493210702612537</v>
      </c>
      <c r="F40" s="304">
        <f t="shared" ca="1" si="10"/>
        <v>29.936060402367488</v>
      </c>
      <c r="G40" s="306">
        <f t="shared" ca="1" si="11"/>
        <v>21.586717086409529</v>
      </c>
      <c r="H40" s="307">
        <f t="shared" ca="1" si="12"/>
        <v>165.28314240963027</v>
      </c>
      <c r="I40" s="304">
        <f t="shared" ca="1" si="13"/>
        <v>166.68684267023238</v>
      </c>
      <c r="J40" s="306">
        <f t="shared" ca="1" si="14"/>
        <v>73.881350870057716</v>
      </c>
      <c r="K40" s="307">
        <f t="shared" ca="1" si="15"/>
        <v>638.16789088251267</v>
      </c>
      <c r="L40" s="304">
        <f t="shared" ca="1" si="0"/>
        <v>642.43031603421332</v>
      </c>
      <c r="M40" s="306">
        <f t="shared" ca="1" si="16"/>
        <v>1.4409269452779687</v>
      </c>
      <c r="N40" s="304">
        <f t="shared" ca="1" si="17"/>
        <v>82.55903255110573</v>
      </c>
      <c r="P40" s="310">
        <f t="shared" ca="1" si="18"/>
        <v>3</v>
      </c>
      <c r="Q40" s="304">
        <f t="shared" ca="1" si="19"/>
        <v>182.84482758620754</v>
      </c>
      <c r="R40" s="306">
        <f t="shared" ca="1" si="20"/>
        <v>9.7044853731517056E-2</v>
      </c>
      <c r="S40" s="307">
        <f t="shared" ca="1" si="21"/>
        <v>2.9748079104087379</v>
      </c>
      <c r="T40" s="304">
        <f t="shared" ca="1" si="1"/>
        <v>29.182865601109722</v>
      </c>
      <c r="U40" s="311">
        <f t="shared" ca="1" si="2"/>
        <v>0</v>
      </c>
      <c r="V40" s="306">
        <f t="shared" ca="1" si="3"/>
        <v>1.1492417572660178</v>
      </c>
      <c r="W40" s="304">
        <f t="shared" ca="1" si="4"/>
        <v>65.156417829496519</v>
      </c>
      <c r="Y40" s="314" t="str">
        <f t="shared" ca="1" si="22"/>
        <v/>
      </c>
      <c r="Z40" s="315" t="str">
        <f t="shared" ca="1" si="23"/>
        <v/>
      </c>
      <c r="AA40" s="316" t="str">
        <f t="shared" ca="1" si="24"/>
        <v/>
      </c>
      <c r="AC40" s="310" t="e">
        <f t="shared" ca="1" si="25"/>
        <v>#N/A</v>
      </c>
      <c r="AD40" s="323" t="e">
        <f t="shared" ca="1" si="26"/>
        <v>#N/A</v>
      </c>
      <c r="AE40" s="324">
        <f t="shared" ca="1" si="5"/>
        <v>638.16789088251267</v>
      </c>
      <c r="AG40" s="306">
        <f t="shared" ca="1" si="27"/>
        <v>29.909121950138108</v>
      </c>
      <c r="AH40" s="304">
        <f t="shared" ca="1" si="28"/>
        <v>39.63660689816237</v>
      </c>
    </row>
    <row r="41" spans="1:34" x14ac:dyDescent="0.2">
      <c r="A41" s="347">
        <f t="shared" ca="1" si="6"/>
        <v>0.01</v>
      </c>
      <c r="B41" s="304">
        <f t="shared" ca="1" si="7"/>
        <v>4.9699999999999918</v>
      </c>
      <c r="D41" s="306">
        <f t="shared" ca="1" si="8"/>
        <v>5.087543752601424</v>
      </c>
      <c r="E41" s="307">
        <f t="shared" ca="1" si="9"/>
        <v>29.143825874053221</v>
      </c>
      <c r="F41" s="304">
        <f t="shared" ca="1" si="10"/>
        <v>29.584551509390298</v>
      </c>
      <c r="G41" s="306">
        <f t="shared" ca="1" si="11"/>
        <v>21.637592523935542</v>
      </c>
      <c r="H41" s="307">
        <f t="shared" ca="1" si="12"/>
        <v>165.5745806683708</v>
      </c>
      <c r="I41" s="304">
        <f t="shared" ca="1" si="13"/>
        <v>166.98241576207568</v>
      </c>
      <c r="J41" s="306">
        <f t="shared" ca="1" si="14"/>
        <v>74.097472418109447</v>
      </c>
      <c r="K41" s="307">
        <f t="shared" ca="1" si="15"/>
        <v>639.82217949790265</v>
      </c>
      <c r="L41" s="304">
        <f t="shared" ca="1" si="0"/>
        <v>644.09848377107585</v>
      </c>
      <c r="M41" s="306">
        <f t="shared" ca="1" si="16"/>
        <v>1.4408508629929762</v>
      </c>
      <c r="N41" s="304">
        <f t="shared" ca="1" si="17"/>
        <v>82.554673357279952</v>
      </c>
      <c r="P41" s="310">
        <f t="shared" ca="1" si="18"/>
        <v>3</v>
      </c>
      <c r="Q41" s="304">
        <f t="shared" ca="1" si="19"/>
        <v>181.98275862069033</v>
      </c>
      <c r="R41" s="306">
        <f t="shared" ca="1" si="20"/>
        <v>9.6587310809633439E-2</v>
      </c>
      <c r="S41" s="307">
        <f t="shared" ca="1" si="21"/>
        <v>2.9738420373006416</v>
      </c>
      <c r="T41" s="304">
        <f t="shared" ca="1" si="1"/>
        <v>29.173390385919294</v>
      </c>
      <c r="U41" s="311">
        <f t="shared" ca="1" si="2"/>
        <v>0</v>
      </c>
      <c r="V41" s="306">
        <f t="shared" ca="1" si="3"/>
        <v>1.1490514609991667</v>
      </c>
      <c r="W41" s="304">
        <f t="shared" ca="1" si="4"/>
        <v>65.376869367050105</v>
      </c>
      <c r="Y41" s="314" t="str">
        <f t="shared" ca="1" si="22"/>
        <v/>
      </c>
      <c r="Z41" s="315" t="str">
        <f t="shared" ca="1" si="23"/>
        <v/>
      </c>
      <c r="AA41" s="316" t="str">
        <f t="shared" ca="1" si="24"/>
        <v/>
      </c>
      <c r="AC41" s="310" t="e">
        <f t="shared" ca="1" si="25"/>
        <v>#N/A</v>
      </c>
      <c r="AD41" s="323" t="e">
        <f t="shared" ca="1" si="26"/>
        <v>#N/A</v>
      </c>
      <c r="AE41" s="324">
        <f t="shared" ca="1" si="5"/>
        <v>639.82217949790265</v>
      </c>
      <c r="AG41" s="306">
        <f t="shared" ca="1" si="27"/>
        <v>29.557260855326</v>
      </c>
      <c r="AH41" s="304">
        <f t="shared" ca="1" si="28"/>
        <v>39.284649058642387</v>
      </c>
    </row>
    <row r="42" spans="1:34" x14ac:dyDescent="0.2">
      <c r="A42" s="347">
        <f t="shared" ca="1" si="6"/>
        <v>0.01</v>
      </c>
      <c r="B42" s="304">
        <f t="shared" ca="1" si="7"/>
        <v>4.9799999999999915</v>
      </c>
      <c r="D42" s="306">
        <f t="shared" ca="1" si="8"/>
        <v>5.0449692514464921</v>
      </c>
      <c r="E42" s="307">
        <f t="shared" ca="1" si="9"/>
        <v>28.794972682106227</v>
      </c>
      <c r="F42" s="304">
        <f t="shared" ca="1" si="10"/>
        <v>29.233579433782726</v>
      </c>
      <c r="G42" s="306">
        <f t="shared" ca="1" si="11"/>
        <v>21.688042216450008</v>
      </c>
      <c r="H42" s="307">
        <f t="shared" ca="1" si="12"/>
        <v>165.86253039519187</v>
      </c>
      <c r="I42" s="304">
        <f t="shared" ca="1" si="13"/>
        <v>167.27447553132086</v>
      </c>
      <c r="J42" s="306">
        <f t="shared" ca="1" si="14"/>
        <v>74.314100591811382</v>
      </c>
      <c r="K42" s="307">
        <f t="shared" ca="1" si="15"/>
        <v>641.47936505322048</v>
      </c>
      <c r="L42" s="304">
        <f t="shared" ca="1" si="0"/>
        <v>645.76958842597469</v>
      </c>
      <c r="M42" s="306">
        <f t="shared" ca="1" si="16"/>
        <v>1.4407748693036413</v>
      </c>
      <c r="N42" s="304">
        <f t="shared" ca="1" si="17"/>
        <v>82.550319239611426</v>
      </c>
      <c r="P42" s="310">
        <f t="shared" ca="1" si="18"/>
        <v>3</v>
      </c>
      <c r="Q42" s="304">
        <f t="shared" ca="1" si="19"/>
        <v>181.12068965517309</v>
      </c>
      <c r="R42" s="306">
        <f t="shared" ca="1" si="20"/>
        <v>9.6129767887749823E-2</v>
      </c>
      <c r="S42" s="307">
        <f t="shared" ca="1" si="21"/>
        <v>2.9728807396217642</v>
      </c>
      <c r="T42" s="304">
        <f t="shared" ca="1" si="1"/>
        <v>29.163960055689508</v>
      </c>
      <c r="U42" s="311">
        <f t="shared" ca="1" si="2"/>
        <v>0</v>
      </c>
      <c r="V42" s="306">
        <f t="shared" ca="1" si="3"/>
        <v>1.1488608620736167</v>
      </c>
      <c r="W42" s="304">
        <f t="shared" ca="1" si="4"/>
        <v>65.594881189101599</v>
      </c>
      <c r="Y42" s="314" t="str">
        <f t="shared" ca="1" si="22"/>
        <v/>
      </c>
      <c r="Z42" s="315" t="str">
        <f t="shared" ca="1" si="23"/>
        <v/>
      </c>
      <c r="AA42" s="316" t="str">
        <f t="shared" ca="1" si="24"/>
        <v/>
      </c>
      <c r="AC42" s="310" t="e">
        <f t="shared" ca="1" si="25"/>
        <v>#N/A</v>
      </c>
      <c r="AD42" s="323" t="e">
        <f t="shared" ca="1" si="26"/>
        <v>#N/A</v>
      </c>
      <c r="AE42" s="324">
        <f t="shared" ca="1" si="5"/>
        <v>641.47936505322048</v>
      </c>
      <c r="AG42" s="306">
        <f t="shared" ca="1" si="27"/>
        <v>29.205928623672058</v>
      </c>
      <c r="AH42" s="304">
        <f t="shared" ca="1" si="28"/>
        <v>38.933220140828432</v>
      </c>
    </row>
    <row r="43" spans="1:34" x14ac:dyDescent="0.2">
      <c r="A43" s="347">
        <f t="shared" ca="1" si="6"/>
        <v>0.01</v>
      </c>
      <c r="B43" s="304">
        <f t="shared" ca="1" si="7"/>
        <v>4.9899999999999913</v>
      </c>
      <c r="D43" s="306">
        <f t="shared" ca="1" si="8"/>
        <v>5.0024075664455099</v>
      </c>
      <c r="E43" s="307">
        <f t="shared" ca="1" si="9"/>
        <v>28.446656306643632</v>
      </c>
      <c r="F43" s="304">
        <f t="shared" ca="1" si="10"/>
        <v>28.883149698208804</v>
      </c>
      <c r="G43" s="306">
        <f t="shared" ca="1" si="11"/>
        <v>21.738066292114464</v>
      </c>
      <c r="H43" s="307">
        <f t="shared" ca="1" si="12"/>
        <v>166.14699695825831</v>
      </c>
      <c r="I43" s="304">
        <f t="shared" ca="1" si="13"/>
        <v>167.56302731917881</v>
      </c>
      <c r="J43" s="306">
        <f t="shared" ca="1" si="14"/>
        <v>74.531231134354201</v>
      </c>
      <c r="K43" s="307">
        <f t="shared" ca="1" si="15"/>
        <v>643.13941268998769</v>
      </c>
      <c r="L43" s="304">
        <f t="shared" ca="1" si="0"/>
        <v>647.44359489427711</v>
      </c>
      <c r="M43" s="306">
        <f t="shared" ca="1" si="16"/>
        <v>1.4406989623638968</v>
      </c>
      <c r="N43" s="304">
        <f t="shared" ca="1" si="17"/>
        <v>82.545970092328318</v>
      </c>
      <c r="P43" s="310">
        <f t="shared" ca="1" si="18"/>
        <v>3</v>
      </c>
      <c r="Q43" s="304">
        <f t="shared" ca="1" si="19"/>
        <v>180.25862068965588</v>
      </c>
      <c r="R43" s="306">
        <f t="shared" ca="1" si="20"/>
        <v>9.567222496586622E-2</v>
      </c>
      <c r="S43" s="307">
        <f t="shared" ca="1" si="21"/>
        <v>2.9719240173721055</v>
      </c>
      <c r="T43" s="304">
        <f t="shared" ca="1" si="1"/>
        <v>29.154574610420358</v>
      </c>
      <c r="U43" s="311">
        <f t="shared" ca="1" si="2"/>
        <v>0</v>
      </c>
      <c r="V43" s="306">
        <f t="shared" ca="1" si="3"/>
        <v>1.1486699646507335</v>
      </c>
      <c r="W43" s="304">
        <f t="shared" ca="1" si="4"/>
        <v>65.810444285828723</v>
      </c>
      <c r="Y43" s="314" t="str">
        <f t="shared" ca="1" si="22"/>
        <v/>
      </c>
      <c r="Z43" s="315" t="str">
        <f t="shared" ca="1" si="23"/>
        <v/>
      </c>
      <c r="AA43" s="316" t="str">
        <f t="shared" ca="1" si="24"/>
        <v/>
      </c>
      <c r="AC43" s="310" t="e">
        <f t="shared" ca="1" si="25"/>
        <v>#N/A</v>
      </c>
      <c r="AD43" s="323" t="e">
        <f t="shared" ca="1" si="26"/>
        <v>#N/A</v>
      </c>
      <c r="AE43" s="324">
        <f t="shared" ca="1" si="5"/>
        <v>643.13941268998769</v>
      </c>
      <c r="AG43" s="306">
        <f t="shared" ca="1" si="27"/>
        <v>28.855130512027511</v>
      </c>
      <c r="AH43" s="304">
        <f t="shared" ca="1" si="28"/>
        <v>38.582325399403906</v>
      </c>
    </row>
    <row r="44" spans="1:34" x14ac:dyDescent="0.2">
      <c r="A44" s="347">
        <f t="shared" ca="1" si="6"/>
        <v>0.01</v>
      </c>
      <c r="B44" s="304">
        <f t="shared" ca="1" si="7"/>
        <v>4.9999999999999911</v>
      </c>
      <c r="D44" s="306">
        <f t="shared" ca="1" si="8"/>
        <v>4.9598596523728586</v>
      </c>
      <c r="E44" s="307">
        <f t="shared" ca="1" si="9"/>
        <v>28.09888184360323</v>
      </c>
      <c r="F44" s="304">
        <f t="shared" ca="1" si="10"/>
        <v>28.533267752432625</v>
      </c>
      <c r="G44" s="306">
        <f t="shared" ca="1" si="11"/>
        <v>21.787664888638194</v>
      </c>
      <c r="H44" s="307">
        <f t="shared" ca="1" si="12"/>
        <v>166.42798577669436</v>
      </c>
      <c r="I44" s="304">
        <f t="shared" ca="1" si="13"/>
        <v>167.84807651858026</v>
      </c>
      <c r="J44" s="306">
        <f t="shared" ca="1" si="14"/>
        <v>74.748859790257967</v>
      </c>
      <c r="K44" s="307">
        <f t="shared" ca="1" si="15"/>
        <v>644.80228760366242</v>
      </c>
      <c r="L44" s="304">
        <f t="shared" ca="1" si="0"/>
        <v>649.12046812503138</v>
      </c>
      <c r="M44" s="306">
        <f t="shared" ca="1" si="16"/>
        <v>1.4406231403440002</v>
      </c>
      <c r="N44" s="304">
        <f t="shared" ca="1" si="17"/>
        <v>82.541625810594084</v>
      </c>
      <c r="P44" s="310">
        <f t="shared" ca="1" si="18"/>
        <v>3</v>
      </c>
      <c r="Q44" s="304">
        <f t="shared" ca="1" si="19"/>
        <v>179.39655172413865</v>
      </c>
      <c r="R44" s="306">
        <f t="shared" ca="1" si="20"/>
        <v>9.521468204398259E-2</v>
      </c>
      <c r="S44" s="307">
        <f t="shared" ca="1" si="21"/>
        <v>2.9709718705516659</v>
      </c>
      <c r="T44" s="304">
        <f t="shared" ca="1" si="1"/>
        <v>29.145234050111846</v>
      </c>
      <c r="U44" s="311">
        <f t="shared" ca="1" si="2"/>
        <v>0</v>
      </c>
      <c r="V44" s="306">
        <f t="shared" ca="1" si="3"/>
        <v>1.1484787728833057</v>
      </c>
      <c r="W44" s="304">
        <f t="shared" ca="1" si="4"/>
        <v>66.023549903479349</v>
      </c>
      <c r="Y44" s="314" t="str">
        <f t="shared" ca="1" si="22"/>
        <v/>
      </c>
      <c r="Z44" s="315" t="str">
        <f t="shared" ca="1" si="23"/>
        <v/>
      </c>
      <c r="AA44" s="316" t="str">
        <f t="shared" ca="1" si="24"/>
        <v/>
      </c>
      <c r="AC44" s="310">
        <f t="shared" ca="1" si="25"/>
        <v>4.9999999999999911</v>
      </c>
      <c r="AD44" s="323">
        <f t="shared" ca="1" si="26"/>
        <v>74.748859790257967</v>
      </c>
      <c r="AE44" s="324">
        <f t="shared" ca="1" si="5"/>
        <v>644.80228760366242</v>
      </c>
      <c r="AG44" s="306">
        <f t="shared" ca="1" si="27"/>
        <v>28.504871692395007</v>
      </c>
      <c r="AH44" s="304">
        <f t="shared" ca="1" si="28"/>
        <v>38.231970004219072</v>
      </c>
    </row>
    <row r="45" spans="1:34" x14ac:dyDescent="0.2">
      <c r="A45" s="347">
        <f t="shared" ca="1" si="6"/>
        <v>0.01</v>
      </c>
      <c r="B45" s="304">
        <f t="shared" ca="1" si="7"/>
        <v>5.0099999999999909</v>
      </c>
      <c r="D45" s="306">
        <f t="shared" ca="1" si="8"/>
        <v>4.917326451117157</v>
      </c>
      <c r="E45" s="307">
        <f t="shared" ca="1" si="9"/>
        <v>27.75165430526048</v>
      </c>
      <c r="F45" s="304">
        <f t="shared" ca="1" si="10"/>
        <v>28.183938974272902</v>
      </c>
      <c r="G45" s="306">
        <f t="shared" ca="1" si="11"/>
        <v>21.836838153149365</v>
      </c>
      <c r="H45" s="307">
        <f t="shared" ca="1" si="12"/>
        <v>166.70550231974696</v>
      </c>
      <c r="I45" s="304">
        <f t="shared" ca="1" si="13"/>
        <v>168.12962857333028</v>
      </c>
      <c r="J45" s="306">
        <f t="shared" ca="1" si="14"/>
        <v>74.9669823054669</v>
      </c>
      <c r="K45" s="307">
        <f t="shared" ca="1" si="15"/>
        <v>646.46795504414467</v>
      </c>
      <c r="L45" s="304">
        <f t="shared" ca="1" si="0"/>
        <v>650.80017312147857</v>
      </c>
      <c r="M45" s="306">
        <f t="shared" ca="1" si="16"/>
        <v>1.4405474014302151</v>
      </c>
      <c r="N45" s="304">
        <f t="shared" ca="1" si="17"/>
        <v>82.537286290489291</v>
      </c>
      <c r="P45" s="310">
        <f t="shared" ca="1" si="18"/>
        <v>3</v>
      </c>
      <c r="Q45" s="304">
        <f t="shared" ca="1" si="19"/>
        <v>178.53448275862144</v>
      </c>
      <c r="R45" s="306">
        <f t="shared" ca="1" si="20"/>
        <v>9.4757139122098988E-2</v>
      </c>
      <c r="S45" s="307">
        <f t="shared" ca="1" si="21"/>
        <v>2.9700242991604449</v>
      </c>
      <c r="T45" s="304">
        <f t="shared" ca="1" si="1"/>
        <v>29.135938374763967</v>
      </c>
      <c r="U45" s="311">
        <f t="shared" ca="1" si="2"/>
        <v>0</v>
      </c>
      <c r="V45" s="306">
        <f t="shared" ca="1" si="3"/>
        <v>1.1482872909154809</v>
      </c>
      <c r="W45" s="304">
        <f t="shared" ca="1" si="4"/>
        <v>66.234189542895564</v>
      </c>
      <c r="Y45" s="314" t="str">
        <f t="shared" ca="1" si="22"/>
        <v/>
      </c>
      <c r="Z45" s="315" t="str">
        <f t="shared" ca="1" si="23"/>
        <v/>
      </c>
      <c r="AA45" s="316" t="str">
        <f t="shared" ca="1" si="24"/>
        <v/>
      </c>
      <c r="AC45" s="310" t="e">
        <f t="shared" ca="1" si="25"/>
        <v>#N/A</v>
      </c>
      <c r="AD45" s="323" t="e">
        <f t="shared" ca="1" si="26"/>
        <v>#N/A</v>
      </c>
      <c r="AE45" s="324">
        <f t="shared" ca="1" si="5"/>
        <v>646.46795504414467</v>
      </c>
      <c r="AG45" s="306">
        <f t="shared" ca="1" si="27"/>
        <v>28.155157252204063</v>
      </c>
      <c r="AH45" s="304">
        <f t="shared" ca="1" si="28"/>
        <v>37.882159040566179</v>
      </c>
    </row>
    <row r="46" spans="1:34" x14ac:dyDescent="0.2">
      <c r="A46" s="347">
        <f t="shared" ca="1" si="6"/>
        <v>0.01</v>
      </c>
      <c r="B46" s="304">
        <f t="shared" ca="1" si="7"/>
        <v>5.0199999999999907</v>
      </c>
      <c r="D46" s="306">
        <f t="shared" ca="1" si="8"/>
        <v>4.8748088917320445</v>
      </c>
      <c r="E46" s="307">
        <f t="shared" ca="1" si="9"/>
        <v>27.404978620508565</v>
      </c>
      <c r="F46" s="304">
        <f t="shared" ca="1" si="10"/>
        <v>27.835168670612386</v>
      </c>
      <c r="G46" s="306">
        <f t="shared" ca="1" si="11"/>
        <v>21.885586242066687</v>
      </c>
      <c r="H46" s="307">
        <f t="shared" ca="1" si="12"/>
        <v>166.97955210595205</v>
      </c>
      <c r="I46" s="304">
        <f t="shared" ca="1" si="13"/>
        <v>168.40768897726522</v>
      </c>
      <c r="J46" s="306">
        <f t="shared" ca="1" si="14"/>
        <v>75.185594427442979</v>
      </c>
      <c r="K46" s="307">
        <f t="shared" ca="1" si="15"/>
        <v>648.13638031627318</v>
      </c>
      <c r="L46" s="304">
        <f t="shared" ca="1" si="0"/>
        <v>652.4826749415563</v>
      </c>
      <c r="M46" s="306">
        <f t="shared" ca="1" si="16"/>
        <v>1.4404717438244992</v>
      </c>
      <c r="N46" s="304">
        <f t="shared" ca="1" si="17"/>
        <v>82.532951428993712</v>
      </c>
      <c r="P46" s="310">
        <f t="shared" ca="1" si="18"/>
        <v>3</v>
      </c>
      <c r="Q46" s="304">
        <f t="shared" ca="1" si="19"/>
        <v>177.6724137931042</v>
      </c>
      <c r="R46" s="306">
        <f t="shared" ca="1" si="20"/>
        <v>9.4299596200215358E-2</v>
      </c>
      <c r="S46" s="307">
        <f t="shared" ca="1" si="21"/>
        <v>2.9690813031984429</v>
      </c>
      <c r="T46" s="304">
        <f t="shared" ca="1" si="1"/>
        <v>29.126687584376725</v>
      </c>
      <c r="U46" s="311">
        <f t="shared" ca="1" si="2"/>
        <v>0</v>
      </c>
      <c r="V46" s="306">
        <f t="shared" ca="1" si="3"/>
        <v>1.1480955228827026</v>
      </c>
      <c r="W46" s="304">
        <f t="shared" ca="1" si="4"/>
        <v>66.442354958021625</v>
      </c>
      <c r="Y46" s="314" t="str">
        <f t="shared" ca="1" si="22"/>
        <v/>
      </c>
      <c r="Z46" s="315" t="str">
        <f t="shared" ca="1" si="23"/>
        <v/>
      </c>
      <c r="AA46" s="316" t="str">
        <f t="shared" ca="1" si="24"/>
        <v/>
      </c>
      <c r="AC46" s="310" t="e">
        <f t="shared" ca="1" si="25"/>
        <v>#N/A</v>
      </c>
      <c r="AD46" s="323" t="e">
        <f t="shared" ca="1" si="26"/>
        <v>#N/A</v>
      </c>
      <c r="AE46" s="324">
        <f t="shared" ca="1" si="5"/>
        <v>648.13638031627318</v>
      </c>
      <c r="AG46" s="306">
        <f t="shared" ca="1" si="27"/>
        <v>27.805992194594491</v>
      </c>
      <c r="AH46" s="304">
        <f t="shared" ca="1" si="28"/>
        <v>37.532897509462543</v>
      </c>
    </row>
    <row r="47" spans="1:34" x14ac:dyDescent="0.2">
      <c r="A47" s="347">
        <f t="shared" ca="1" si="6"/>
        <v>0.01</v>
      </c>
      <c r="B47" s="304">
        <f t="shared" ca="1" si="7"/>
        <v>5.0299999999999905</v>
      </c>
      <c r="D47" s="306">
        <f t="shared" ca="1" si="8"/>
        <v>4.8323078904874173</v>
      </c>
      <c r="E47" s="307">
        <f t="shared" ca="1" si="9"/>
        <v>27.058859635146362</v>
      </c>
      <c r="F47" s="304">
        <f t="shared" ca="1" si="10"/>
        <v>27.486962078465858</v>
      </c>
      <c r="G47" s="306">
        <f t="shared" ca="1" si="11"/>
        <v>21.933909320971562</v>
      </c>
      <c r="H47" s="307">
        <f t="shared" ca="1" si="12"/>
        <v>167.25014070230353</v>
      </c>
      <c r="I47" s="304">
        <f t="shared" ca="1" si="13"/>
        <v>168.68226327341273</v>
      </c>
      <c r="J47" s="306">
        <f t="shared" ca="1" si="14"/>
        <v>75.404691905258176</v>
      </c>
      <c r="K47" s="307">
        <f t="shared" ca="1" si="15"/>
        <v>649.80752878031444</v>
      </c>
      <c r="L47" s="304">
        <f t="shared" ca="1" si="0"/>
        <v>654.16793869839421</v>
      </c>
      <c r="M47" s="306">
        <f t="shared" ca="1" si="16"/>
        <v>1.4403961657441962</v>
      </c>
      <c r="N47" s="304">
        <f t="shared" ca="1" si="17"/>
        <v>82.528621123968648</v>
      </c>
      <c r="P47" s="310">
        <f t="shared" ca="1" si="18"/>
        <v>3</v>
      </c>
      <c r="Q47" s="304">
        <f t="shared" ca="1" si="19"/>
        <v>176.81034482758699</v>
      </c>
      <c r="R47" s="306">
        <f t="shared" ca="1" si="20"/>
        <v>9.3842053278331755E-2</v>
      </c>
      <c r="S47" s="307">
        <f t="shared" ca="1" si="21"/>
        <v>2.9681428826656595</v>
      </c>
      <c r="T47" s="304">
        <f t="shared" ca="1" si="1"/>
        <v>29.117481678950121</v>
      </c>
      <c r="U47" s="311">
        <f t="shared" ca="1" si="2"/>
        <v>0</v>
      </c>
      <c r="V47" s="306">
        <f t="shared" ca="1" si="3"/>
        <v>1.1479034729116528</v>
      </c>
      <c r="W47" s="304">
        <f t="shared" ca="1" si="4"/>
        <v>66.648038154396801</v>
      </c>
      <c r="Y47" s="314" t="str">
        <f t="shared" ca="1" si="22"/>
        <v/>
      </c>
      <c r="Z47" s="315" t="str">
        <f t="shared" ca="1" si="23"/>
        <v/>
      </c>
      <c r="AA47" s="316" t="str">
        <f t="shared" ca="1" si="24"/>
        <v/>
      </c>
      <c r="AC47" s="310" t="e">
        <f t="shared" ca="1" si="25"/>
        <v>#N/A</v>
      </c>
      <c r="AD47" s="323" t="e">
        <f t="shared" ca="1" si="26"/>
        <v>#N/A</v>
      </c>
      <c r="AE47" s="324">
        <f t="shared" ca="1" si="5"/>
        <v>649.80752878031444</v>
      </c>
      <c r="AG47" s="306">
        <f t="shared" ca="1" si="27"/>
        <v>27.457381438707856</v>
      </c>
      <c r="AH47" s="304">
        <f t="shared" ca="1" si="28"/>
        <v>37.184190327941685</v>
      </c>
    </row>
    <row r="48" spans="1:34" x14ac:dyDescent="0.2">
      <c r="A48" s="347">
        <f t="shared" ca="1" si="6"/>
        <v>0.01</v>
      </c>
      <c r="B48" s="304">
        <f t="shared" ca="1" si="7"/>
        <v>5.0399999999999903</v>
      </c>
      <c r="D48" s="306">
        <f t="shared" ca="1" si="8"/>
        <v>4.7898243509210978</v>
      </c>
      <c r="E48" s="307">
        <f t="shared" ca="1" si="9"/>
        <v>26.713302112173956</v>
      </c>
      <c r="F48" s="304">
        <f t="shared" ca="1" si="10"/>
        <v>27.139324366110412</v>
      </c>
      <c r="G48" s="306">
        <f t="shared" ca="1" si="11"/>
        <v>21.981807564480771</v>
      </c>
      <c r="H48" s="307">
        <f t="shared" ca="1" si="12"/>
        <v>167.51727372342526</v>
      </c>
      <c r="I48" s="304">
        <f t="shared" ca="1" si="13"/>
        <v>168.95335705315489</v>
      </c>
      <c r="J48" s="306">
        <f t="shared" ca="1" si="14"/>
        <v>75.624270489685443</v>
      </c>
      <c r="K48" s="307">
        <f t="shared" ca="1" si="15"/>
        <v>651.4813658524431</v>
      </c>
      <c r="L48" s="304">
        <f t="shared" ca="1" si="0"/>
        <v>655.85592956080063</v>
      </c>
      <c r="M48" s="306">
        <f t="shared" ca="1" si="16"/>
        <v>1.4403206654217353</v>
      </c>
      <c r="N48" s="304">
        <f t="shared" ca="1" si="17"/>
        <v>82.52429527413976</v>
      </c>
      <c r="P48" s="310">
        <f t="shared" ca="1" si="18"/>
        <v>3</v>
      </c>
      <c r="Q48" s="304">
        <f t="shared" ca="1" si="19"/>
        <v>175.94827586206975</v>
      </c>
      <c r="R48" s="306">
        <f t="shared" ca="1" si="20"/>
        <v>9.3384510356448125E-2</v>
      </c>
      <c r="S48" s="307">
        <f t="shared" ca="1" si="21"/>
        <v>2.9672090375620952</v>
      </c>
      <c r="T48" s="304">
        <f t="shared" ca="1" si="1"/>
        <v>29.108320658484157</v>
      </c>
      <c r="U48" s="311">
        <f t="shared" ca="1" si="2"/>
        <v>0</v>
      </c>
      <c r="V48" s="306">
        <f t="shared" ca="1" si="3"/>
        <v>1.1477111451201891</v>
      </c>
      <c r="W48" s="304">
        <f t="shared" ca="1" si="4"/>
        <v>66.851231387633121</v>
      </c>
      <c r="Y48" s="314" t="str">
        <f t="shared" ca="1" si="22"/>
        <v/>
      </c>
      <c r="Z48" s="315" t="str">
        <f t="shared" ca="1" si="23"/>
        <v/>
      </c>
      <c r="AA48" s="316" t="str">
        <f t="shared" ca="1" si="24"/>
        <v/>
      </c>
      <c r="AC48" s="310" t="e">
        <f t="shared" ca="1" si="25"/>
        <v>#N/A</v>
      </c>
      <c r="AD48" s="323" t="e">
        <f t="shared" ca="1" si="26"/>
        <v>#N/A</v>
      </c>
      <c r="AE48" s="324">
        <f t="shared" ca="1" si="5"/>
        <v>651.4813658524431</v>
      </c>
      <c r="AG48" s="306">
        <f t="shared" ca="1" si="27"/>
        <v>27.109329819986378</v>
      </c>
      <c r="AH48" s="304">
        <f t="shared" ca="1" si="28"/>
        <v>36.836042329351933</v>
      </c>
    </row>
    <row r="49" spans="1:34" x14ac:dyDescent="0.2">
      <c r="A49" s="347">
        <f t="shared" ca="1" si="6"/>
        <v>0.01</v>
      </c>
      <c r="B49" s="304">
        <f t="shared" ca="1" si="7"/>
        <v>5.0499999999999901</v>
      </c>
      <c r="D49" s="306">
        <f t="shared" ca="1" si="8"/>
        <v>4.7473591638908852</v>
      </c>
      <c r="E49" s="307">
        <f t="shared" ca="1" si="9"/>
        <v>26.368310732095829</v>
      </c>
      <c r="F49" s="304">
        <f t="shared" ca="1" si="10"/>
        <v>26.79226063428278</v>
      </c>
      <c r="G49" s="306">
        <f t="shared" ca="1" si="11"/>
        <v>22.02928115611968</v>
      </c>
      <c r="H49" s="307">
        <f t="shared" ca="1" si="12"/>
        <v>167.78095683074622</v>
      </c>
      <c r="I49" s="304">
        <f t="shared" ca="1" si="13"/>
        <v>169.22097595539418</v>
      </c>
      <c r="J49" s="306">
        <f t="shared" ca="1" si="14"/>
        <v>75.844325933288445</v>
      </c>
      <c r="K49" s="307">
        <f t="shared" ca="1" si="15"/>
        <v>653.15785700521394</v>
      </c>
      <c r="L49" s="304">
        <f t="shared" ca="1" si="0"/>
        <v>657.5466127537411</v>
      </c>
      <c r="M49" s="306">
        <f t="shared" ca="1" si="16"/>
        <v>1.4402452411043349</v>
      </c>
      <c r="N49" s="304">
        <f t="shared" ca="1" si="17"/>
        <v>82.519973779080061</v>
      </c>
      <c r="P49" s="310">
        <f t="shared" ca="1" si="18"/>
        <v>3</v>
      </c>
      <c r="Q49" s="304">
        <f t="shared" ca="1" si="19"/>
        <v>175.08620689655254</v>
      </c>
      <c r="R49" s="306">
        <f t="shared" ca="1" si="20"/>
        <v>9.2926967434564522E-2</v>
      </c>
      <c r="S49" s="307">
        <f t="shared" ca="1" si="21"/>
        <v>2.9662797678877495</v>
      </c>
      <c r="T49" s="304">
        <f t="shared" ca="1" si="1"/>
        <v>29.099204522978823</v>
      </c>
      <c r="U49" s="311">
        <f t="shared" ca="1" si="2"/>
        <v>0</v>
      </c>
      <c r="V49" s="306">
        <f t="shared" ca="1" si="3"/>
        <v>1.1475185436172901</v>
      </c>
      <c r="W49" s="304">
        <f t="shared" ca="1" si="4"/>
        <v>67.051927161878751</v>
      </c>
      <c r="Y49" s="314" t="str">
        <f t="shared" ca="1" si="22"/>
        <v/>
      </c>
      <c r="Z49" s="315" t="str">
        <f t="shared" ca="1" si="23"/>
        <v/>
      </c>
      <c r="AA49" s="316" t="str">
        <f t="shared" ca="1" si="24"/>
        <v/>
      </c>
      <c r="AC49" s="310" t="e">
        <f t="shared" ca="1" si="25"/>
        <v>#N/A</v>
      </c>
      <c r="AD49" s="323" t="e">
        <f t="shared" ca="1" si="26"/>
        <v>#N/A</v>
      </c>
      <c r="AE49" s="324">
        <f t="shared" ca="1" si="5"/>
        <v>653.15785700521394</v>
      </c>
      <c r="AG49" s="306">
        <f t="shared" ca="1" si="27"/>
        <v>26.761842090479625</v>
      </c>
      <c r="AH49" s="304">
        <f t="shared" ca="1" si="28"/>
        <v>36.488458263662764</v>
      </c>
    </row>
    <row r="50" spans="1:34" x14ac:dyDescent="0.2">
      <c r="A50" s="347">
        <f t="shared" ca="1" si="6"/>
        <v>0.01</v>
      </c>
      <c r="B50" s="304">
        <f t="shared" ca="1" si="7"/>
        <v>5.0599999999999898</v>
      </c>
      <c r="D50" s="306">
        <f t="shared" ca="1" si="8"/>
        <v>4.7049132076270608</v>
      </c>
      <c r="E50" s="307">
        <f t="shared" ca="1" si="9"/>
        <v>26.02389009323128</v>
      </c>
      <c r="F50" s="304">
        <f t="shared" ca="1" si="10"/>
        <v>26.445775917448231</v>
      </c>
      <c r="G50" s="306">
        <f t="shared" ca="1" si="11"/>
        <v>22.076330288195951</v>
      </c>
      <c r="H50" s="307">
        <f t="shared" ca="1" si="12"/>
        <v>168.04119573167853</v>
      </c>
      <c r="I50" s="304">
        <f t="shared" ca="1" si="13"/>
        <v>169.48512566572268</v>
      </c>
      <c r="J50" s="306">
        <f t="shared" ca="1" si="14"/>
        <v>76.064853990510017</v>
      </c>
      <c r="K50" s="307">
        <f t="shared" ca="1" si="15"/>
        <v>654.83696776802606</v>
      </c>
      <c r="L50" s="304">
        <f t="shared" ca="1" si="0"/>
        <v>659.23995355880879</v>
      </c>
      <c r="M50" s="306">
        <f t="shared" ca="1" si="16"/>
        <v>1.4401698910537115</v>
      </c>
      <c r="N50" s="304">
        <f t="shared" ca="1" si="17"/>
        <v>82.515656539193245</v>
      </c>
      <c r="P50" s="310">
        <f t="shared" ca="1" si="18"/>
        <v>3</v>
      </c>
      <c r="Q50" s="304">
        <f t="shared" ca="1" si="19"/>
        <v>174.22413793103533</v>
      </c>
      <c r="R50" s="306">
        <f t="shared" ca="1" si="20"/>
        <v>9.246942451268092E-2</v>
      </c>
      <c r="S50" s="307">
        <f t="shared" ca="1" si="21"/>
        <v>2.9653550736426229</v>
      </c>
      <c r="T50" s="304">
        <f t="shared" ca="1" si="1"/>
        <v>29.09013327243413</v>
      </c>
      <c r="U50" s="311">
        <f t="shared" ca="1" si="2"/>
        <v>0</v>
      </c>
      <c r="V50" s="306">
        <f t="shared" ca="1" si="3"/>
        <v>1.1473256725029946</v>
      </c>
      <c r="W50" s="304">
        <f t="shared" ca="1" si="4"/>
        <v>67.250118228267098</v>
      </c>
      <c r="Y50" s="314" t="str">
        <f t="shared" ca="1" si="22"/>
        <v/>
      </c>
      <c r="Z50" s="315" t="str">
        <f t="shared" ca="1" si="23"/>
        <v/>
      </c>
      <c r="AA50" s="316" t="str">
        <f t="shared" ca="1" si="24"/>
        <v/>
      </c>
      <c r="AC50" s="310" t="e">
        <f t="shared" ca="1" si="25"/>
        <v>#N/A</v>
      </c>
      <c r="AD50" s="323" t="e">
        <f t="shared" ca="1" si="26"/>
        <v>#N/A</v>
      </c>
      <c r="AE50" s="324">
        <f t="shared" ca="1" si="5"/>
        <v>654.83696776802606</v>
      </c>
      <c r="AG50" s="306">
        <f t="shared" ca="1" si="27"/>
        <v>26.414922919158315</v>
      </c>
      <c r="AH50" s="304">
        <f t="shared" ca="1" si="28"/>
        <v>36.141442797778325</v>
      </c>
    </row>
    <row r="51" spans="1:34" x14ac:dyDescent="0.2">
      <c r="A51" s="347">
        <f t="shared" ca="1" si="6"/>
        <v>0.01</v>
      </c>
      <c r="B51" s="304">
        <f t="shared" ca="1" si="7"/>
        <v>5.0699999999999896</v>
      </c>
      <c r="D51" s="306">
        <f t="shared" ca="1" si="8"/>
        <v>4.6624873477853113</v>
      </c>
      <c r="E51" s="307">
        <f t="shared" ca="1" si="9"/>
        <v>25.68004471203222</v>
      </c>
      <c r="F51" s="304">
        <f t="shared" ca="1" si="10"/>
        <v>26.099875185146615</v>
      </c>
      <c r="G51" s="306">
        <f t="shared" ca="1" si="11"/>
        <v>22.122955161673804</v>
      </c>
      <c r="H51" s="307">
        <f t="shared" ca="1" si="12"/>
        <v>168.29799617879885</v>
      </c>
      <c r="I51" s="304">
        <f t="shared" ca="1" si="13"/>
        <v>169.74581191559463</v>
      </c>
      <c r="J51" s="306">
        <f t="shared" ca="1" si="14"/>
        <v>76.285850417759363</v>
      </c>
      <c r="K51" s="307">
        <f t="shared" ca="1" si="15"/>
        <v>656.51866372757843</v>
      </c>
      <c r="L51" s="304">
        <f t="shared" ca="1" si="0"/>
        <v>660.93591731468644</v>
      </c>
      <c r="M51" s="306">
        <f t="shared" ca="1" si="16"/>
        <v>1.4400946135457957</v>
      </c>
      <c r="N51" s="304">
        <f t="shared" ca="1" si="17"/>
        <v>82.5113434556974</v>
      </c>
      <c r="P51" s="310">
        <f t="shared" ca="1" si="18"/>
        <v>3</v>
      </c>
      <c r="Q51" s="304">
        <f t="shared" ca="1" si="19"/>
        <v>173.36206896551809</v>
      </c>
      <c r="R51" s="306">
        <f t="shared" ca="1" si="20"/>
        <v>9.201188159079729E-2</v>
      </c>
      <c r="S51" s="307">
        <f t="shared" ca="1" si="21"/>
        <v>2.9644349548267148</v>
      </c>
      <c r="T51" s="304">
        <f t="shared" ca="1" si="1"/>
        <v>29.081106906850074</v>
      </c>
      <c r="U51" s="311">
        <f t="shared" ca="1" si="2"/>
        <v>0</v>
      </c>
      <c r="V51" s="306">
        <f t="shared" ca="1" si="3"/>
        <v>1.1471325358683497</v>
      </c>
      <c r="W51" s="304">
        <f t="shared" ca="1" si="4"/>
        <v>67.445797583352984</v>
      </c>
      <c r="Y51" s="314" t="str">
        <f t="shared" ca="1" si="22"/>
        <v/>
      </c>
      <c r="Z51" s="315" t="str">
        <f t="shared" ca="1" si="23"/>
        <v/>
      </c>
      <c r="AA51" s="316" t="str">
        <f t="shared" ca="1" si="24"/>
        <v/>
      </c>
      <c r="AC51" s="310" t="e">
        <f t="shared" ca="1" si="25"/>
        <v>#N/A</v>
      </c>
      <c r="AD51" s="323" t="e">
        <f t="shared" ca="1" si="26"/>
        <v>#N/A</v>
      </c>
      <c r="AE51" s="324">
        <f t="shared" ca="1" si="5"/>
        <v>656.51866372757843</v>
      </c>
      <c r="AG51" s="306">
        <f t="shared" ca="1" si="27"/>
        <v>26.068576892235605</v>
      </c>
      <c r="AH51" s="304">
        <f t="shared" ca="1" si="28"/>
        <v>35.795000515858419</v>
      </c>
    </row>
    <row r="52" spans="1:34" x14ac:dyDescent="0.2">
      <c r="A52" s="347">
        <f t="shared" ca="1" si="6"/>
        <v>0.01</v>
      </c>
      <c r="B52" s="304">
        <f t="shared" ca="1" si="7"/>
        <v>5.0799999999999894</v>
      </c>
      <c r="D52" s="306">
        <f t="shared" ca="1" si="8"/>
        <v>4.6200824374999963</v>
      </c>
      <c r="E52" s="307">
        <f t="shared" ca="1" si="9"/>
        <v>25.336779023407907</v>
      </c>
      <c r="F52" s="304">
        <f t="shared" ca="1" si="10"/>
        <v>25.754563343421275</v>
      </c>
      <c r="G52" s="306">
        <f t="shared" ca="1" si="11"/>
        <v>22.169155986048803</v>
      </c>
      <c r="H52" s="307">
        <f t="shared" ca="1" si="12"/>
        <v>168.55136396903293</v>
      </c>
      <c r="I52" s="304">
        <f t="shared" ca="1" si="13"/>
        <v>170.00304048150193</v>
      </c>
      <c r="J52" s="306">
        <f t="shared" ca="1" si="14"/>
        <v>76.507310973497979</v>
      </c>
      <c r="K52" s="307">
        <f t="shared" ca="1" si="15"/>
        <v>658.2029105283176</v>
      </c>
      <c r="L52" s="304">
        <f t="shared" ca="1" si="0"/>
        <v>662.6344694175998</v>
      </c>
      <c r="M52" s="306">
        <f t="shared" ca="1" si="16"/>
        <v>1.4400194068704499</v>
      </c>
      <c r="N52" s="304">
        <f t="shared" ca="1" si="17"/>
        <v>82.507034430608883</v>
      </c>
      <c r="P52" s="310">
        <f t="shared" ca="1" si="18"/>
        <v>3</v>
      </c>
      <c r="Q52" s="304">
        <f t="shared" ca="1" si="19"/>
        <v>172.50000000000085</v>
      </c>
      <c r="R52" s="306">
        <f t="shared" ca="1" si="20"/>
        <v>9.1554338668913673E-2</v>
      </c>
      <c r="S52" s="307">
        <f t="shared" ca="1" si="21"/>
        <v>2.9635194114400258</v>
      </c>
      <c r="T52" s="304">
        <f t="shared" ca="1" si="1"/>
        <v>29.072125426226656</v>
      </c>
      <c r="U52" s="311">
        <f t="shared" ca="1" si="2"/>
        <v>0</v>
      </c>
      <c r="V52" s="306">
        <f t="shared" ca="1" si="3"/>
        <v>1.1469391377953535</v>
      </c>
      <c r="W52" s="304">
        <f t="shared" ca="1" si="4"/>
        <v>67.638958467535005</v>
      </c>
      <c r="Y52" s="314" t="str">
        <f t="shared" ca="1" si="22"/>
        <v/>
      </c>
      <c r="Z52" s="315" t="str">
        <f t="shared" ca="1" si="23"/>
        <v/>
      </c>
      <c r="AA52" s="316" t="str">
        <f t="shared" ca="1" si="24"/>
        <v/>
      </c>
      <c r="AC52" s="310" t="e">
        <f t="shared" ca="1" si="25"/>
        <v>#N/A</v>
      </c>
      <c r="AD52" s="323" t="e">
        <f t="shared" ca="1" si="26"/>
        <v>#N/A</v>
      </c>
      <c r="AE52" s="324">
        <f t="shared" ca="1" si="5"/>
        <v>658.2029105283176</v>
      </c>
      <c r="AG52" s="306">
        <f t="shared" ca="1" si="27"/>
        <v>25.722808513495274</v>
      </c>
      <c r="AH52" s="304">
        <f t="shared" ca="1" si="28"/>
        <v>35.449135919646366</v>
      </c>
    </row>
    <row r="53" spans="1:34" x14ac:dyDescent="0.2">
      <c r="A53" s="347">
        <f t="shared" ca="1" si="6"/>
        <v>0.01</v>
      </c>
      <c r="B53" s="304">
        <f t="shared" ca="1" si="7"/>
        <v>5.0899999999999892</v>
      </c>
      <c r="D53" s="306">
        <f t="shared" ca="1" si="8"/>
        <v>4.5776993174379594</v>
      </c>
      <c r="E53" s="307">
        <f t="shared" ca="1" si="9"/>
        <v>24.994097381056712</v>
      </c>
      <c r="F53" s="304">
        <f t="shared" ca="1" si="10"/>
        <v>25.409845236337389</v>
      </c>
      <c r="G53" s="306">
        <f t="shared" ca="1" si="11"/>
        <v>22.214932979223182</v>
      </c>
      <c r="H53" s="307">
        <f t="shared" ca="1" si="12"/>
        <v>168.8013049428435</v>
      </c>
      <c r="I53" s="304">
        <f t="shared" ca="1" si="13"/>
        <v>170.25681718415336</v>
      </c>
      <c r="J53" s="306">
        <f t="shared" ca="1" si="14"/>
        <v>76.729231418324346</v>
      </c>
      <c r="K53" s="307">
        <f t="shared" ca="1" si="15"/>
        <v>659.88967387287698</v>
      </c>
      <c r="L53" s="304">
        <f t="shared" ca="1" si="0"/>
        <v>664.33557532176371</v>
      </c>
      <c r="M53" s="306">
        <f t="shared" ca="1" si="16"/>
        <v>1.4399442693311952</v>
      </c>
      <c r="N53" s="304">
        <f t="shared" ca="1" si="17"/>
        <v>82.502729366726584</v>
      </c>
      <c r="P53" s="310">
        <f t="shared" ca="1" si="18"/>
        <v>3</v>
      </c>
      <c r="Q53" s="304">
        <f t="shared" ca="1" si="19"/>
        <v>171.63793103448364</v>
      </c>
      <c r="R53" s="306">
        <f t="shared" ca="1" si="20"/>
        <v>9.1096795747030057E-2</v>
      </c>
      <c r="S53" s="307">
        <f t="shared" ca="1" si="21"/>
        <v>2.9626084434825555</v>
      </c>
      <c r="T53" s="304">
        <f t="shared" ca="1" si="1"/>
        <v>29.06318883056387</v>
      </c>
      <c r="U53" s="311">
        <f t="shared" ca="1" si="2"/>
        <v>0</v>
      </c>
      <c r="V53" s="306">
        <f t="shared" ca="1" si="3"/>
        <v>1.1467454823569019</v>
      </c>
      <c r="W53" s="304">
        <f t="shared" ca="1" si="4"/>
        <v>67.829594363465887</v>
      </c>
      <c r="Y53" s="314" t="str">
        <f t="shared" ca="1" si="22"/>
        <v/>
      </c>
      <c r="Z53" s="315" t="str">
        <f t="shared" ca="1" si="23"/>
        <v/>
      </c>
      <c r="AA53" s="316" t="str">
        <f t="shared" ca="1" si="24"/>
        <v/>
      </c>
      <c r="AC53" s="310" t="e">
        <f t="shared" ca="1" si="25"/>
        <v>#N/A</v>
      </c>
      <c r="AD53" s="323" t="e">
        <f t="shared" ca="1" si="26"/>
        <v>#N/A</v>
      </c>
      <c r="AE53" s="324">
        <f t="shared" ca="1" si="5"/>
        <v>659.88967387287698</v>
      </c>
      <c r="AG53" s="306">
        <f t="shared" ca="1" si="27"/>
        <v>25.377622204626938</v>
      </c>
      <c r="AH53" s="304">
        <f t="shared" ca="1" si="28"/>
        <v>35.103853428803951</v>
      </c>
    </row>
    <row r="54" spans="1:34" x14ac:dyDescent="0.2">
      <c r="A54" s="347">
        <f t="shared" ca="1" si="6"/>
        <v>0.01</v>
      </c>
      <c r="B54" s="304">
        <f t="shared" ca="1" si="7"/>
        <v>5.099999999999989</v>
      </c>
      <c r="D54" s="306">
        <f t="shared" ca="1" si="8"/>
        <v>4.5353388158525769</v>
      </c>
      <c r="E54" s="307">
        <f t="shared" ca="1" si="9"/>
        <v>24.652004057804561</v>
      </c>
      <c r="F54" s="304">
        <f t="shared" ca="1" si="10"/>
        <v>25.065725647596793</v>
      </c>
      <c r="G54" s="306">
        <f t="shared" ca="1" si="11"/>
        <v>22.260286367381706</v>
      </c>
      <c r="H54" s="307">
        <f t="shared" ca="1" si="12"/>
        <v>169.04782498342155</v>
      </c>
      <c r="I54" s="304">
        <f t="shared" ca="1" si="13"/>
        <v>170.50714788765708</v>
      </c>
      <c r="J54" s="306">
        <f t="shared" ca="1" si="14"/>
        <v>76.951607515057376</v>
      </c>
      <c r="K54" s="307">
        <f t="shared" ca="1" si="15"/>
        <v>661.57891952250827</v>
      </c>
      <c r="L54" s="304">
        <f t="shared" ca="1" si="0"/>
        <v>666.03920053981881</v>
      </c>
      <c r="M54" s="306">
        <f t="shared" ca="1" si="16"/>
        <v>1.4398691992449391</v>
      </c>
      <c r="N54" s="304">
        <f t="shared" ca="1" si="17"/>
        <v>82.498428167616424</v>
      </c>
      <c r="P54" s="310">
        <f t="shared" ca="1" si="18"/>
        <v>3</v>
      </c>
      <c r="Q54" s="304">
        <f t="shared" ca="1" si="19"/>
        <v>170.77586206896643</v>
      </c>
      <c r="R54" s="306">
        <f t="shared" ca="1" si="20"/>
        <v>9.0639252825146455E-2</v>
      </c>
      <c r="S54" s="307">
        <f t="shared" ca="1" si="21"/>
        <v>2.9617020509543042</v>
      </c>
      <c r="T54" s="304">
        <f t="shared" ca="1" si="1"/>
        <v>29.054297119861726</v>
      </c>
      <c r="U54" s="311">
        <f t="shared" ca="1" si="2"/>
        <v>0</v>
      </c>
      <c r="V54" s="306">
        <f t="shared" ca="1" si="3"/>
        <v>1.1465515736167369</v>
      </c>
      <c r="W54" s="304">
        <f t="shared" ca="1" si="4"/>
        <v>68.017698994450669</v>
      </c>
      <c r="Y54" s="314" t="str">
        <f t="shared" ca="1" si="22"/>
        <v/>
      </c>
      <c r="Z54" s="315" t="str">
        <f t="shared" ca="1" si="23"/>
        <v/>
      </c>
      <c r="AA54" s="316" t="str">
        <f t="shared" ca="1" si="24"/>
        <v/>
      </c>
      <c r="AC54" s="310" t="e">
        <f t="shared" ca="1" si="25"/>
        <v>#N/A</v>
      </c>
      <c r="AD54" s="323" t="e">
        <f t="shared" ca="1" si="26"/>
        <v>#N/A</v>
      </c>
      <c r="AE54" s="324">
        <f t="shared" ca="1" si="5"/>
        <v>661.57891952250827</v>
      </c>
      <c r="AG54" s="306">
        <f t="shared" ca="1" si="27"/>
        <v>25.033022305567961</v>
      </c>
      <c r="AH54" s="304">
        <f t="shared" ca="1" si="28"/>
        <v>34.759157381253033</v>
      </c>
    </row>
    <row r="55" spans="1:34" x14ac:dyDescent="0.2">
      <c r="A55" s="347">
        <f t="shared" ca="1" si="6"/>
        <v>0.01</v>
      </c>
      <c r="B55" s="304">
        <f t="shared" ca="1" si="7"/>
        <v>5.1099999999999888</v>
      </c>
      <c r="D55" s="306">
        <f t="shared" ca="1" si="8"/>
        <v>4.4930017486383482</v>
      </c>
      <c r="E55" s="307">
        <f t="shared" ca="1" si="9"/>
        <v>24.310503245949953</v>
      </c>
      <c r="F55" s="304">
        <f t="shared" ca="1" si="10"/>
        <v>24.722209302257159</v>
      </c>
      <c r="G55" s="306">
        <f t="shared" ca="1" si="11"/>
        <v>22.305216384868089</v>
      </c>
      <c r="H55" s="307">
        <f t="shared" ca="1" si="12"/>
        <v>169.29093001588106</v>
      </c>
      <c r="I55" s="304">
        <f t="shared" ca="1" si="13"/>
        <v>170.75403849870645</v>
      </c>
      <c r="J55" s="306">
        <f t="shared" ca="1" si="14"/>
        <v>77.174435028818621</v>
      </c>
      <c r="K55" s="307">
        <f t="shared" ca="1" si="15"/>
        <v>663.27061329750484</v>
      </c>
      <c r="L55" s="304">
        <f t="shared" ca="1" si="0"/>
        <v>667.74531064326129</v>
      </c>
      <c r="M55" s="306">
        <f t="shared" ca="1" si="16"/>
        <v>1.4397941949417099</v>
      </c>
      <c r="N55" s="304">
        <f t="shared" ca="1" si="17"/>
        <v>82.49413073759608</v>
      </c>
      <c r="P55" s="310">
        <f t="shared" ca="1" si="18"/>
        <v>3</v>
      </c>
      <c r="Q55" s="304">
        <f t="shared" ca="1" si="19"/>
        <v>169.91379310344919</v>
      </c>
      <c r="R55" s="306">
        <f t="shared" ca="1" si="20"/>
        <v>9.0181709903262838E-2</v>
      </c>
      <c r="S55" s="307">
        <f t="shared" ca="1" si="21"/>
        <v>2.9608002338552715</v>
      </c>
      <c r="T55" s="304">
        <f t="shared" ca="1" si="1"/>
        <v>29.045450294120215</v>
      </c>
      <c r="U55" s="311">
        <f t="shared" ca="1" si="2"/>
        <v>0</v>
      </c>
      <c r="V55" s="306">
        <f t="shared" ca="1" si="3"/>
        <v>1.1463574156293954</v>
      </c>
      <c r="W55" s="304">
        <f t="shared" ca="1" si="4"/>
        <v>68.203266322832832</v>
      </c>
      <c r="Y55" s="314" t="str">
        <f t="shared" ca="1" si="22"/>
        <v/>
      </c>
      <c r="Z55" s="315" t="str">
        <f t="shared" ca="1" si="23"/>
        <v/>
      </c>
      <c r="AA55" s="316" t="str">
        <f t="shared" ca="1" si="24"/>
        <v/>
      </c>
      <c r="AC55" s="310" t="e">
        <f t="shared" ca="1" si="25"/>
        <v>#N/A</v>
      </c>
      <c r="AD55" s="323" t="e">
        <f t="shared" ca="1" si="26"/>
        <v>#N/A</v>
      </c>
      <c r="AE55" s="324">
        <f t="shared" ca="1" si="5"/>
        <v>663.27061329750484</v>
      </c>
      <c r="AG55" s="306">
        <f t="shared" ca="1" si="27"/>
        <v>24.689013074851978</v>
      </c>
      <c r="AH55" s="304">
        <f t="shared" ca="1" si="28"/>
        <v>34.415052033523772</v>
      </c>
    </row>
    <row r="56" spans="1:34" x14ac:dyDescent="0.2">
      <c r="A56" s="347">
        <f t="shared" ca="1" si="6"/>
        <v>0.01</v>
      </c>
      <c r="B56" s="304">
        <f t="shared" ca="1" si="7"/>
        <v>5.1199999999999886</v>
      </c>
      <c r="D56" s="306">
        <f t="shared" ca="1" si="8"/>
        <v>4.4506889193858257</v>
      </c>
      <c r="E56" s="307">
        <f t="shared" ca="1" si="9"/>
        <v>23.969599057615632</v>
      </c>
      <c r="F56" s="304">
        <f t="shared" ca="1" si="10"/>
        <v>24.379300868564545</v>
      </c>
      <c r="G56" s="306">
        <f t="shared" ca="1" si="11"/>
        <v>22.349723274061947</v>
      </c>
      <c r="H56" s="307">
        <f t="shared" ca="1" si="12"/>
        <v>169.53062600645723</v>
      </c>
      <c r="I56" s="304">
        <f t="shared" ca="1" si="13"/>
        <v>170.99749496576965</v>
      </c>
      <c r="J56" s="306">
        <f t="shared" ca="1" si="14"/>
        <v>77.397709727113266</v>
      </c>
      <c r="K56" s="307">
        <f t="shared" ca="1" si="15"/>
        <v>664.96472107761656</v>
      </c>
      <c r="L56" s="304">
        <f t="shared" ca="1" si="0"/>
        <v>669.45387126286369</v>
      </c>
      <c r="M56" s="306">
        <f t="shared" ca="1" si="16"/>
        <v>1.4397192547643967</v>
      </c>
      <c r="N56" s="304">
        <f t="shared" ca="1" si="17"/>
        <v>82.489836981720075</v>
      </c>
      <c r="P56" s="310">
        <f t="shared" ca="1" si="18"/>
        <v>3</v>
      </c>
      <c r="Q56" s="304">
        <f t="shared" ca="1" si="19"/>
        <v>169.05172413793198</v>
      </c>
      <c r="R56" s="306">
        <f t="shared" ca="1" si="20"/>
        <v>8.9724166981379222E-2</v>
      </c>
      <c r="S56" s="307">
        <f t="shared" ca="1" si="21"/>
        <v>2.9599029921854578</v>
      </c>
      <c r="T56" s="304">
        <f t="shared" ca="1" si="1"/>
        <v>29.036648353339341</v>
      </c>
      <c r="U56" s="311">
        <f t="shared" ca="1" si="2"/>
        <v>0</v>
      </c>
      <c r="V56" s="306">
        <f t="shared" ca="1" si="3"/>
        <v>1.1461630124401585</v>
      </c>
      <c r="W56" s="304">
        <f t="shared" ca="1" si="4"/>
        <v>68.386290548369587</v>
      </c>
      <c r="Y56" s="314" t="str">
        <f t="shared" ca="1" si="22"/>
        <v/>
      </c>
      <c r="Z56" s="315" t="str">
        <f t="shared" ca="1" si="23"/>
        <v/>
      </c>
      <c r="AA56" s="316" t="str">
        <f t="shared" ca="1" si="24"/>
        <v/>
      </c>
      <c r="AC56" s="310" t="e">
        <f t="shared" ca="1" si="25"/>
        <v>#N/A</v>
      </c>
      <c r="AD56" s="323" t="e">
        <f t="shared" ca="1" si="26"/>
        <v>#N/A</v>
      </c>
      <c r="AE56" s="324">
        <f t="shared" ca="1" si="5"/>
        <v>664.96472107761656</v>
      </c>
      <c r="AG56" s="306">
        <f t="shared" ca="1" si="27"/>
        <v>24.345598689964014</v>
      </c>
      <c r="AH56" s="304">
        <f t="shared" ca="1" si="28"/>
        <v>34.071541561109484</v>
      </c>
    </row>
    <row r="57" spans="1:34" x14ac:dyDescent="0.2">
      <c r="A57" s="347">
        <f t="shared" ca="1" si="6"/>
        <v>0.01</v>
      </c>
      <c r="B57" s="304">
        <f t="shared" ca="1" si="7"/>
        <v>5.1299999999999883</v>
      </c>
      <c r="D57" s="306">
        <f t="shared" ca="1" si="8"/>
        <v>4.4084011194369035</v>
      </c>
      <c r="E57" s="307">
        <f t="shared" ca="1" si="9"/>
        <v>23.629295525106336</v>
      </c>
      <c r="F57" s="304">
        <f t="shared" ca="1" si="10"/>
        <v>24.03700495990844</v>
      </c>
      <c r="G57" s="306">
        <f t="shared" ca="1" si="11"/>
        <v>22.393807285256315</v>
      </c>
      <c r="H57" s="307">
        <f t="shared" ca="1" si="12"/>
        <v>169.76691896170828</v>
      </c>
      <c r="I57" s="304">
        <f t="shared" ca="1" si="13"/>
        <v>171.23752327828274</v>
      </c>
      <c r="J57" s="306">
        <f t="shared" ca="1" si="14"/>
        <v>77.621427379909861</v>
      </c>
      <c r="K57" s="307">
        <f t="shared" ca="1" si="15"/>
        <v>666.66120880245739</v>
      </c>
      <c r="L57" s="304">
        <f t="shared" ca="1" si="0"/>
        <v>671.16484808908785</v>
      </c>
      <c r="M57" s="306">
        <f t="shared" ca="1" si="16"/>
        <v>1.439644377068491</v>
      </c>
      <c r="N57" s="304">
        <f t="shared" ca="1" si="17"/>
        <v>82.485546805765011</v>
      </c>
      <c r="P57" s="310">
        <f t="shared" ca="1" si="18"/>
        <v>3</v>
      </c>
      <c r="Q57" s="304">
        <f t="shared" ca="1" si="19"/>
        <v>168.18965517241475</v>
      </c>
      <c r="R57" s="306">
        <f t="shared" ca="1" si="20"/>
        <v>8.9266624059495606E-2</v>
      </c>
      <c r="S57" s="307">
        <f t="shared" ca="1" si="21"/>
        <v>2.9590103259448628</v>
      </c>
      <c r="T57" s="304">
        <f t="shared" ca="1" si="1"/>
        <v>29.027891297519105</v>
      </c>
      <c r="U57" s="311">
        <f t="shared" ca="1" si="2"/>
        <v>0</v>
      </c>
      <c r="V57" s="306">
        <f t="shared" ca="1" si="3"/>
        <v>1.1459683680850035</v>
      </c>
      <c r="W57" s="304">
        <f t="shared" ca="1" si="4"/>
        <v>68.566766106596248</v>
      </c>
      <c r="Y57" s="314" t="str">
        <f t="shared" ca="1" si="22"/>
        <v/>
      </c>
      <c r="Z57" s="315" t="str">
        <f t="shared" ca="1" si="23"/>
        <v/>
      </c>
      <c r="AA57" s="316" t="str">
        <f t="shared" ca="1" si="24"/>
        <v/>
      </c>
      <c r="AC57" s="310" t="e">
        <f t="shared" ca="1" si="25"/>
        <v>#N/A</v>
      </c>
      <c r="AD57" s="323" t="e">
        <f t="shared" ca="1" si="26"/>
        <v>#N/A</v>
      </c>
      <c r="AE57" s="324">
        <f t="shared" ca="1" si="5"/>
        <v>666.66120880245739</v>
      </c>
      <c r="AG57" s="306">
        <f t="shared" ca="1" si="27"/>
        <v>24.002783247701718</v>
      </c>
      <c r="AH57" s="304">
        <f t="shared" ca="1" si="28"/>
        <v>33.728630058827605</v>
      </c>
    </row>
    <row r="58" spans="1:34" x14ac:dyDescent="0.2">
      <c r="A58" s="347">
        <f t="shared" ca="1" si="6"/>
        <v>0.01</v>
      </c>
      <c r="B58" s="304">
        <f t="shared" ca="1" si="7"/>
        <v>5.1399999999999881</v>
      </c>
      <c r="D58" s="306">
        <f t="shared" ca="1" si="8"/>
        <v>4.3661391279405608</v>
      </c>
      <c r="E58" s="307">
        <f t="shared" ca="1" si="9"/>
        <v>23.289596601272827</v>
      </c>
      <c r="F58" s="304">
        <f t="shared" ca="1" si="10"/>
        <v>23.695326136910467</v>
      </c>
      <c r="G58" s="306">
        <f t="shared" ca="1" si="11"/>
        <v>22.437468676535723</v>
      </c>
      <c r="H58" s="307">
        <f t="shared" ca="1" si="12"/>
        <v>169.99981492772102</v>
      </c>
      <c r="I58" s="304">
        <f t="shared" ca="1" si="13"/>
        <v>171.4741294658466</v>
      </c>
      <c r="J58" s="306">
        <f t="shared" ca="1" si="14"/>
        <v>77.845583759718821</v>
      </c>
      <c r="K58" s="307">
        <f t="shared" ca="1" si="15"/>
        <v>668.36004247190453</v>
      </c>
      <c r="L58" s="304">
        <f t="shared" ca="1" si="0"/>
        <v>672.87820687248995</v>
      </c>
      <c r="M58" s="306">
        <f t="shared" ca="1" si="16"/>
        <v>1.439569560221835</v>
      </c>
      <c r="N58" s="304">
        <f t="shared" ca="1" si="17"/>
        <v>82.48126011621514</v>
      </c>
      <c r="P58" s="310">
        <f t="shared" ca="1" si="18"/>
        <v>3</v>
      </c>
      <c r="Q58" s="304">
        <f t="shared" ca="1" si="19"/>
        <v>167.32758620689754</v>
      </c>
      <c r="R58" s="306">
        <f t="shared" ca="1" si="20"/>
        <v>8.8809081137611989E-2</v>
      </c>
      <c r="S58" s="307">
        <f t="shared" ca="1" si="21"/>
        <v>2.9581222351334868</v>
      </c>
      <c r="T58" s="304">
        <f t="shared" ca="1" si="1"/>
        <v>29.019179126659509</v>
      </c>
      <c r="U58" s="311">
        <f t="shared" ca="1" si="2"/>
        <v>0</v>
      </c>
      <c r="V58" s="306">
        <f t="shared" ca="1" si="3"/>
        <v>1.1457734865905536</v>
      </c>
      <c r="W58" s="304">
        <f t="shared" ca="1" si="4"/>
        <v>68.744687667180301</v>
      </c>
      <c r="Y58" s="314" t="str">
        <f t="shared" ca="1" si="22"/>
        <v/>
      </c>
      <c r="Z58" s="315" t="str">
        <f t="shared" ca="1" si="23"/>
        <v/>
      </c>
      <c r="AA58" s="316" t="str">
        <f t="shared" ca="1" si="24"/>
        <v/>
      </c>
      <c r="AC58" s="310" t="e">
        <f t="shared" ca="1" si="25"/>
        <v>#N/A</v>
      </c>
      <c r="AD58" s="323" t="e">
        <f t="shared" ca="1" si="26"/>
        <v>#N/A</v>
      </c>
      <c r="AE58" s="324">
        <f t="shared" ca="1" si="5"/>
        <v>668.36004247190453</v>
      </c>
      <c r="AG58" s="306">
        <f t="shared" ca="1" si="27"/>
        <v>23.660570764542946</v>
      </c>
      <c r="AH58" s="304">
        <f t="shared" ca="1" si="28"/>
        <v>33.386321541186973</v>
      </c>
    </row>
    <row r="59" spans="1:34" x14ac:dyDescent="0.2">
      <c r="A59" s="347">
        <f t="shared" ca="1" si="6"/>
        <v>0.01</v>
      </c>
      <c r="B59" s="304">
        <f t="shared" ca="1" si="7"/>
        <v>5.1499999999999879</v>
      </c>
      <c r="D59" s="306">
        <f t="shared" ca="1" si="8"/>
        <v>4.3239037119089492</v>
      </c>
      <c r="E59" s="307">
        <f t="shared" ca="1" si="9"/>
        <v>22.950506159881954</v>
      </c>
      <c r="F59" s="304">
        <f t="shared" ca="1" si="10"/>
        <v>23.354268909658455</v>
      </c>
      <c r="G59" s="306">
        <f t="shared" ca="1" si="11"/>
        <v>22.480707713654812</v>
      </c>
      <c r="H59" s="307">
        <f t="shared" ca="1" si="12"/>
        <v>170.22931998931983</v>
      </c>
      <c r="I59" s="304">
        <f t="shared" ca="1" si="13"/>
        <v>171.70731959742724</v>
      </c>
      <c r="J59" s="306">
        <f t="shared" ca="1" si="14"/>
        <v>78.07017464166978</v>
      </c>
      <c r="K59" s="307">
        <f t="shared" ca="1" si="15"/>
        <v>670.06118814648971</v>
      </c>
      <c r="L59" s="304">
        <f t="shared" ca="1" si="0"/>
        <v>674.59391342411789</v>
      </c>
      <c r="M59" s="306">
        <f t="shared" ca="1" si="16"/>
        <v>1.4394948026043735</v>
      </c>
      <c r="N59" s="304">
        <f t="shared" ca="1" si="17"/>
        <v>82.47697682024814</v>
      </c>
      <c r="P59" s="310">
        <f t="shared" ca="1" si="18"/>
        <v>3</v>
      </c>
      <c r="Q59" s="304">
        <f t="shared" ca="1" si="19"/>
        <v>166.46551724138033</v>
      </c>
      <c r="R59" s="306">
        <f t="shared" ca="1" si="20"/>
        <v>8.8351538215728387E-2</v>
      </c>
      <c r="S59" s="307">
        <f t="shared" ca="1" si="21"/>
        <v>2.9572387197513295</v>
      </c>
      <c r="T59" s="304">
        <f t="shared" ca="1" si="1"/>
        <v>29.010511840760543</v>
      </c>
      <c r="U59" s="311">
        <f t="shared" ca="1" si="2"/>
        <v>0</v>
      </c>
      <c r="V59" s="306">
        <f t="shared" ca="1" si="3"/>
        <v>1.1455783719740353</v>
      </c>
      <c r="W59" s="304">
        <f t="shared" ca="1" si="4"/>
        <v>68.920050132265601</v>
      </c>
      <c r="Y59" s="314" t="str">
        <f t="shared" ca="1" si="22"/>
        <v/>
      </c>
      <c r="Z59" s="315" t="str">
        <f t="shared" ca="1" si="23"/>
        <v/>
      </c>
      <c r="AA59" s="316" t="str">
        <f t="shared" ca="1" si="24"/>
        <v/>
      </c>
      <c r="AC59" s="310" t="e">
        <f t="shared" ca="1" si="25"/>
        <v>#N/A</v>
      </c>
      <c r="AD59" s="323" t="e">
        <f t="shared" ca="1" si="26"/>
        <v>#N/A</v>
      </c>
      <c r="AE59" s="324">
        <f t="shared" ca="1" si="5"/>
        <v>670.06118814648971</v>
      </c>
      <c r="AG59" s="306">
        <f t="shared" ca="1" si="27"/>
        <v>23.318965177019244</v>
      </c>
      <c r="AH59" s="304">
        <f t="shared" ca="1" si="28"/>
        <v>33.044619942761081</v>
      </c>
    </row>
    <row r="60" spans="1:34" x14ac:dyDescent="0.2">
      <c r="A60" s="347">
        <f t="shared" ca="1" si="6"/>
        <v>0.01</v>
      </c>
      <c r="B60" s="304">
        <f t="shared" ca="1" si="7"/>
        <v>5.1599999999999877</v>
      </c>
      <c r="D60" s="306">
        <f t="shared" ca="1" si="8"/>
        <v>4.2816956262738328</v>
      </c>
      <c r="E60" s="307">
        <f t="shared" ca="1" si="9"/>
        <v>22.612027995992442</v>
      </c>
      <c r="F60" s="304">
        <f t="shared" ca="1" si="10"/>
        <v>23.013837740098854</v>
      </c>
      <c r="G60" s="306">
        <f t="shared" ca="1" si="11"/>
        <v>22.523524669917549</v>
      </c>
      <c r="H60" s="307">
        <f t="shared" ca="1" si="12"/>
        <v>170.45544026927976</v>
      </c>
      <c r="I60" s="304">
        <f t="shared" ca="1" si="13"/>
        <v>171.9370997805604</v>
      </c>
      <c r="J60" s="306">
        <f t="shared" ca="1" si="14"/>
        <v>78.295195803587646</v>
      </c>
      <c r="K60" s="307">
        <f t="shared" ca="1" si="15"/>
        <v>671.76461194778267</v>
      </c>
      <c r="L60" s="304">
        <f t="shared" ca="1" si="0"/>
        <v>676.31193361589976</v>
      </c>
      <c r="M60" s="306">
        <f t="shared" ca="1" si="16"/>
        <v>1.439420102607909</v>
      </c>
      <c r="N60" s="304">
        <f t="shared" ca="1" si="17"/>
        <v>82.472696825721087</v>
      </c>
      <c r="P60" s="310">
        <f t="shared" ca="1" si="18"/>
        <v>3</v>
      </c>
      <c r="Q60" s="304">
        <f t="shared" ca="1" si="19"/>
        <v>165.60344827586309</v>
      </c>
      <c r="R60" s="306">
        <f t="shared" ca="1" si="20"/>
        <v>8.7893995293844757E-2</v>
      </c>
      <c r="S60" s="307">
        <f t="shared" ca="1" si="21"/>
        <v>2.9563597797983912</v>
      </c>
      <c r="T60" s="304">
        <f t="shared" ca="1" si="1"/>
        <v>29.001889439822218</v>
      </c>
      <c r="U60" s="311">
        <f t="shared" ca="1" si="2"/>
        <v>0</v>
      </c>
      <c r="V60" s="306">
        <f t="shared" ca="1" si="3"/>
        <v>1.1453830282432289</v>
      </c>
      <c r="W60" s="304">
        <f t="shared" ca="1" si="4"/>
        <v>69.092848634807069</v>
      </c>
      <c r="Y60" s="314" t="str">
        <f t="shared" ca="1" si="22"/>
        <v/>
      </c>
      <c r="Z60" s="315" t="str">
        <f t="shared" ca="1" si="23"/>
        <v/>
      </c>
      <c r="AA60" s="316" t="str">
        <f t="shared" ca="1" si="24"/>
        <v/>
      </c>
      <c r="AC60" s="310" t="e">
        <f t="shared" ca="1" si="25"/>
        <v>#N/A</v>
      </c>
      <c r="AD60" s="323" t="e">
        <f t="shared" ca="1" si="26"/>
        <v>#N/A</v>
      </c>
      <c r="AE60" s="324">
        <f t="shared" ca="1" si="5"/>
        <v>671.76461194778267</v>
      </c>
      <c r="AG60" s="306">
        <f t="shared" ca="1" si="27"/>
        <v>22.97797034209524</v>
      </c>
      <c r="AH60" s="304">
        <f t="shared" ca="1" si="28"/>
        <v>32.703529118567161</v>
      </c>
    </row>
    <row r="61" spans="1:34" x14ac:dyDescent="0.2">
      <c r="A61" s="347">
        <f t="shared" ca="1" si="6"/>
        <v>0.01</v>
      </c>
      <c r="B61" s="304">
        <f t="shared" ca="1" si="7"/>
        <v>5.1699999999999875</v>
      </c>
      <c r="D61" s="306">
        <f t="shared" ca="1" si="8"/>
        <v>4.2395156139434578</v>
      </c>
      <c r="E61" s="307">
        <f t="shared" ca="1" si="9"/>
        <v>22.27416582633662</v>
      </c>
      <c r="F61" s="304">
        <f t="shared" ca="1" si="10"/>
        <v>22.674037044602635</v>
      </c>
      <c r="G61" s="306">
        <f t="shared" ca="1" si="11"/>
        <v>22.565919826056984</v>
      </c>
      <c r="H61" s="307">
        <f t="shared" ca="1" si="12"/>
        <v>170.67818192754314</v>
      </c>
      <c r="I61" s="304">
        <f t="shared" ca="1" si="13"/>
        <v>172.1634761605595</v>
      </c>
      <c r="J61" s="306">
        <f t="shared" ca="1" si="14"/>
        <v>78.520643026067518</v>
      </c>
      <c r="K61" s="307">
        <f t="shared" ca="1" si="15"/>
        <v>673.47028005876678</v>
      </c>
      <c r="L61" s="304">
        <f t="shared" ca="1" si="0"/>
        <v>678.03223338102509</v>
      </c>
      <c r="M61" s="306">
        <f t="shared" ca="1" si="16"/>
        <v>1.4393454586358625</v>
      </c>
      <c r="N61" s="304">
        <f t="shared" ca="1" si="17"/>
        <v>82.468420041156733</v>
      </c>
      <c r="P61" s="310">
        <f t="shared" ca="1" si="18"/>
        <v>3</v>
      </c>
      <c r="Q61" s="304">
        <f t="shared" ca="1" si="19"/>
        <v>164.74137931034588</v>
      </c>
      <c r="R61" s="306">
        <f t="shared" ca="1" si="20"/>
        <v>8.7436452371961154E-2</v>
      </c>
      <c r="S61" s="307">
        <f t="shared" ca="1" si="21"/>
        <v>2.9554854152746715</v>
      </c>
      <c r="T61" s="304">
        <f t="shared" ca="1" si="1"/>
        <v>28.99331192384453</v>
      </c>
      <c r="U61" s="311">
        <f t="shared" ca="1" si="2"/>
        <v>0</v>
      </c>
      <c r="V61" s="306">
        <f t="shared" ca="1" si="3"/>
        <v>1.1451874593964257</v>
      </c>
      <c r="W61" s="304">
        <f t="shared" ca="1" si="4"/>
        <v>69.263078536896415</v>
      </c>
      <c r="Y61" s="314" t="str">
        <f t="shared" ca="1" si="22"/>
        <v/>
      </c>
      <c r="Z61" s="315" t="str">
        <f t="shared" ca="1" si="23"/>
        <v/>
      </c>
      <c r="AA61" s="316" t="str">
        <f t="shared" ca="1" si="24"/>
        <v/>
      </c>
      <c r="AC61" s="310" t="e">
        <f t="shared" ca="1" si="25"/>
        <v>#N/A</v>
      </c>
      <c r="AD61" s="323" t="e">
        <f t="shared" ca="1" si="26"/>
        <v>#N/A</v>
      </c>
      <c r="AE61" s="324">
        <f t="shared" ca="1" si="5"/>
        <v>673.47028005876678</v>
      </c>
      <c r="AG61" s="306">
        <f t="shared" ca="1" si="27"/>
        <v>22.637590037553814</v>
      </c>
      <c r="AH61" s="304">
        <f t="shared" ca="1" si="28"/>
        <v>32.36305284445114</v>
      </c>
    </row>
    <row r="62" spans="1:34" x14ac:dyDescent="0.2">
      <c r="A62" s="347">
        <f t="shared" ca="1" si="6"/>
        <v>0.01</v>
      </c>
      <c r="B62" s="304">
        <f t="shared" ca="1" si="7"/>
        <v>5.1799999999999873</v>
      </c>
      <c r="D62" s="306">
        <f t="shared" ca="1" si="8"/>
        <v>4.1973644058597213</v>
      </c>
      <c r="E62" s="307">
        <f t="shared" ca="1" si="9"/>
        <v>21.936923289707437</v>
      </c>
      <c r="F62" s="304">
        <f t="shared" ca="1" si="10"/>
        <v>22.334871196720314</v>
      </c>
      <c r="G62" s="306">
        <f t="shared" ca="1" si="11"/>
        <v>22.607893470115581</v>
      </c>
      <c r="H62" s="307">
        <f t="shared" ca="1" si="12"/>
        <v>170.8975511604402</v>
      </c>
      <c r="I62" s="304">
        <f t="shared" ca="1" si="13"/>
        <v>172.3864549197279</v>
      </c>
      <c r="J62" s="306">
        <f t="shared" ca="1" si="14"/>
        <v>78.746512092548386</v>
      </c>
      <c r="K62" s="307">
        <f t="shared" ca="1" si="15"/>
        <v>675.1781587242067</v>
      </c>
      <c r="L62" s="304">
        <f t="shared" ca="1" si="0"/>
        <v>679.75477871431838</v>
      </c>
      <c r="M62" s="306">
        <f t="shared" ca="1" si="16"/>
        <v>1.4392708691030374</v>
      </c>
      <c r="N62" s="304">
        <f t="shared" ca="1" si="17"/>
        <v>82.464146375729996</v>
      </c>
      <c r="P62" s="310">
        <f t="shared" ca="1" si="18"/>
        <v>3</v>
      </c>
      <c r="Q62" s="304">
        <f t="shared" ca="1" si="19"/>
        <v>163.87931034482864</v>
      </c>
      <c r="R62" s="306">
        <f t="shared" ca="1" si="20"/>
        <v>8.6978909450077538E-2</v>
      </c>
      <c r="S62" s="307">
        <f t="shared" ca="1" si="21"/>
        <v>2.9546156261801708</v>
      </c>
      <c r="T62" s="304">
        <f t="shared" ca="1" si="1"/>
        <v>28.984779292827476</v>
      </c>
      <c r="U62" s="311">
        <f t="shared" ca="1" si="2"/>
        <v>0</v>
      </c>
      <c r="V62" s="306">
        <f t="shared" ca="1" si="3"/>
        <v>1.1449916694223843</v>
      </c>
      <c r="W62" s="304">
        <f t="shared" ca="1" si="4"/>
        <v>69.430735428079259</v>
      </c>
      <c r="Y62" s="314" t="str">
        <f t="shared" ca="1" si="22"/>
        <v/>
      </c>
      <c r="Z62" s="315" t="str">
        <f t="shared" ca="1" si="23"/>
        <v/>
      </c>
      <c r="AA62" s="316" t="str">
        <f t="shared" ca="1" si="24"/>
        <v/>
      </c>
      <c r="AC62" s="310" t="e">
        <f t="shared" ca="1" si="25"/>
        <v>#N/A</v>
      </c>
      <c r="AD62" s="323" t="e">
        <f t="shared" ca="1" si="26"/>
        <v>#N/A</v>
      </c>
      <c r="AE62" s="324">
        <f t="shared" ca="1" si="5"/>
        <v>675.1781587242067</v>
      </c>
      <c r="AG62" s="306">
        <f t="shared" ca="1" si="27"/>
        <v>22.297827962386698</v>
      </c>
      <c r="AH62" s="304">
        <f t="shared" ca="1" si="28"/>
        <v>32.02319481747795</v>
      </c>
    </row>
    <row r="63" spans="1:34" x14ac:dyDescent="0.2">
      <c r="A63" s="347">
        <f t="shared" ca="1" si="6"/>
        <v>0.01</v>
      </c>
      <c r="B63" s="304">
        <f t="shared" ca="1" si="7"/>
        <v>5.1899999999999871</v>
      </c>
      <c r="D63" s="306">
        <f t="shared" ca="1" si="8"/>
        <v>4.1552427210557195</v>
      </c>
      <c r="E63" s="307">
        <f t="shared" ca="1" si="9"/>
        <v>21.600303947351208</v>
      </c>
      <c r="F63" s="304">
        <f t="shared" ca="1" si="10"/>
        <v>21.996344530145066</v>
      </c>
      <c r="G63" s="306">
        <f t="shared" ca="1" si="11"/>
        <v>22.649445897326139</v>
      </c>
      <c r="H63" s="307">
        <f t="shared" ca="1" si="12"/>
        <v>171.11355419991372</v>
      </c>
      <c r="I63" s="304">
        <f t="shared" ca="1" si="13"/>
        <v>172.60604227657475</v>
      </c>
      <c r="J63" s="306">
        <f t="shared" ca="1" si="14"/>
        <v>78.972798789385592</v>
      </c>
      <c r="K63" s="307">
        <f t="shared" ca="1" si="15"/>
        <v>676.88821425100843</v>
      </c>
      <c r="L63" s="304">
        <f t="shared" ca="1" si="0"/>
        <v>681.47953567260402</v>
      </c>
      <c r="M63" s="306">
        <f t="shared" ca="1" si="16"/>
        <v>1.439196332435386</v>
      </c>
      <c r="N63" s="304">
        <f t="shared" ca="1" si="17"/>
        <v>82.459875739254613</v>
      </c>
      <c r="P63" s="310">
        <f t="shared" ca="1" si="18"/>
        <v>3</v>
      </c>
      <c r="Q63" s="304">
        <f t="shared" ca="1" si="19"/>
        <v>163.01724137931143</v>
      </c>
      <c r="R63" s="306">
        <f t="shared" ca="1" si="20"/>
        <v>8.6521366528193921E-2</v>
      </c>
      <c r="S63" s="307">
        <f t="shared" ca="1" si="21"/>
        <v>2.9537504125148888</v>
      </c>
      <c r="T63" s="304">
        <f t="shared" ca="1" si="1"/>
        <v>28.976291546771062</v>
      </c>
      <c r="U63" s="311">
        <f t="shared" ca="1" si="2"/>
        <v>0</v>
      </c>
      <c r="V63" s="306">
        <f t="shared" ca="1" si="3"/>
        <v>1.1447956623002886</v>
      </c>
      <c r="W63" s="304">
        <f t="shared" ca="1" si="4"/>
        <v>69.595815123664067</v>
      </c>
      <c r="Y63" s="314" t="str">
        <f t="shared" ca="1" si="22"/>
        <v/>
      </c>
      <c r="Z63" s="315" t="str">
        <f t="shared" ca="1" si="23"/>
        <v/>
      </c>
      <c r="AA63" s="316" t="str">
        <f t="shared" ca="1" si="24"/>
        <v/>
      </c>
      <c r="AC63" s="310" t="e">
        <f t="shared" ca="1" si="25"/>
        <v>#N/A</v>
      </c>
      <c r="AD63" s="323" t="e">
        <f t="shared" ca="1" si="26"/>
        <v>#N/A</v>
      </c>
      <c r="AE63" s="324">
        <f t="shared" ca="1" si="5"/>
        <v>676.88821425100843</v>
      </c>
      <c r="AG63" s="306">
        <f t="shared" ca="1" si="27"/>
        <v>21.958687737190729</v>
      </c>
      <c r="AH63" s="304">
        <f t="shared" ca="1" si="28"/>
        <v>31.683958656327544</v>
      </c>
    </row>
    <row r="64" spans="1:34" x14ac:dyDescent="0.2">
      <c r="A64" s="347">
        <f t="shared" ca="1" si="6"/>
        <v>0.01</v>
      </c>
      <c r="B64" s="304">
        <f t="shared" ca="1" si="7"/>
        <v>5.1999999999999869</v>
      </c>
      <c r="D64" s="306">
        <f t="shared" ca="1" si="8"/>
        <v>4.1131512667136709</v>
      </c>
      <c r="E64" s="307">
        <f t="shared" ca="1" si="9"/>
        <v>21.264311283365302</v>
      </c>
      <c r="F64" s="304">
        <f t="shared" ca="1" si="10"/>
        <v>21.658461341903426</v>
      </c>
      <c r="G64" s="306">
        <f t="shared" ca="1" si="11"/>
        <v>22.690577409993274</v>
      </c>
      <c r="H64" s="307">
        <f t="shared" ca="1" si="12"/>
        <v>171.32619731274738</v>
      </c>
      <c r="I64" s="304">
        <f t="shared" ca="1" si="13"/>
        <v>172.82224448503538</v>
      </c>
      <c r="J64" s="306">
        <f t="shared" ca="1" si="14"/>
        <v>79.199498905922184</v>
      </c>
      <c r="K64" s="307">
        <f t="shared" ca="1" si="15"/>
        <v>678.60041300857176</v>
      </c>
      <c r="L64" s="304">
        <f t="shared" ca="1" si="0"/>
        <v>683.2064703750641</v>
      </c>
      <c r="M64" s="306">
        <f t="shared" ca="1" si="16"/>
        <v>1.4391218470697826</v>
      </c>
      <c r="N64" s="304">
        <f t="shared" ca="1" si="17"/>
        <v>82.455608042170041</v>
      </c>
      <c r="P64" s="310">
        <f t="shared" ca="1" si="18"/>
        <v>3</v>
      </c>
      <c r="Q64" s="304">
        <f t="shared" ca="1" si="19"/>
        <v>162.15517241379419</v>
      </c>
      <c r="R64" s="306">
        <f t="shared" ca="1" si="20"/>
        <v>8.6063823606310305E-2</v>
      </c>
      <c r="S64" s="307">
        <f t="shared" ca="1" si="21"/>
        <v>2.9528897742788258</v>
      </c>
      <c r="T64" s="304">
        <f t="shared" ca="1" si="1"/>
        <v>28.967848685675282</v>
      </c>
      <c r="U64" s="311">
        <f t="shared" ca="1" si="2"/>
        <v>0</v>
      </c>
      <c r="V64" s="306">
        <f t="shared" ca="1" si="3"/>
        <v>1.1445994419997061</v>
      </c>
      <c r="W64" s="304">
        <f t="shared" ca="1" si="4"/>
        <v>69.758313663023486</v>
      </c>
      <c r="Y64" s="314" t="str">
        <f t="shared" ca="1" si="22"/>
        <v/>
      </c>
      <c r="Z64" s="315" t="str">
        <f t="shared" ca="1" si="23"/>
        <v/>
      </c>
      <c r="AA64" s="316" t="str">
        <f t="shared" ca="1" si="24"/>
        <v/>
      </c>
      <c r="AC64" s="310" t="e">
        <f t="shared" ca="1" si="25"/>
        <v>#N/A</v>
      </c>
      <c r="AD64" s="323" t="e">
        <f t="shared" ca="1" si="26"/>
        <v>#N/A</v>
      </c>
      <c r="AE64" s="324">
        <f t="shared" ca="1" si="5"/>
        <v>678.60041300857176</v>
      </c>
      <c r="AG64" s="306">
        <f t="shared" ca="1" si="27"/>
        <v>21.620172904569131</v>
      </c>
      <c r="AH64" s="304">
        <f t="shared" ca="1" si="28"/>
        <v>31.345347901695916</v>
      </c>
    </row>
    <row r="65" spans="1:34" x14ac:dyDescent="0.2">
      <c r="A65" s="347">
        <f t="shared" ca="1" si="6"/>
        <v>0.01</v>
      </c>
      <c r="B65" s="304">
        <f t="shared" ca="1" si="7"/>
        <v>5.2099999999999866</v>
      </c>
      <c r="D65" s="306">
        <f t="shared" ca="1" si="8"/>
        <v>4.0710907382231216</v>
      </c>
      <c r="E65" s="307">
        <f t="shared" ca="1" si="9"/>
        <v>20.928948705101298</v>
      </c>
      <c r="F65" s="304">
        <f t="shared" ca="1" si="10"/>
        <v>21.321225895797067</v>
      </c>
      <c r="G65" s="306">
        <f t="shared" ca="1" si="11"/>
        <v>22.731288317375505</v>
      </c>
      <c r="H65" s="307">
        <f t="shared" ca="1" si="12"/>
        <v>171.53548679979841</v>
      </c>
      <c r="I65" s="304">
        <f t="shared" ca="1" si="13"/>
        <v>173.03506783369511</v>
      </c>
      <c r="J65" s="306">
        <f t="shared" ca="1" si="14"/>
        <v>79.426608234559026</v>
      </c>
      <c r="K65" s="307">
        <f t="shared" ca="1" si="15"/>
        <v>680.31472142913447</v>
      </c>
      <c r="L65" s="304">
        <f t="shared" ca="1" si="0"/>
        <v>684.93554900358833</v>
      </c>
      <c r="M65" s="306">
        <f t="shared" ca="1" si="16"/>
        <v>1.439047411453797</v>
      </c>
      <c r="N65" s="304">
        <f t="shared" ca="1" si="17"/>
        <v>82.451343195528608</v>
      </c>
      <c r="P65" s="310">
        <f t="shared" ca="1" si="18"/>
        <v>3</v>
      </c>
      <c r="Q65" s="304">
        <f t="shared" ca="1" si="19"/>
        <v>161.29310344827698</v>
      </c>
      <c r="R65" s="306">
        <f t="shared" ca="1" si="20"/>
        <v>8.5606280684426689E-2</v>
      </c>
      <c r="S65" s="307">
        <f t="shared" ca="1" si="21"/>
        <v>2.9520337114719815</v>
      </c>
      <c r="T65" s="304">
        <f t="shared" ca="1" si="1"/>
        <v>28.959450709540139</v>
      </c>
      <c r="U65" s="311">
        <f t="shared" ca="1" si="2"/>
        <v>0</v>
      </c>
      <c r="V65" s="306">
        <f t="shared" ca="1" si="3"/>
        <v>1.1444030124805471</v>
      </c>
      <c r="W65" s="304">
        <f t="shared" ca="1" si="4"/>
        <v>69.918227307887918</v>
      </c>
      <c r="Y65" s="314" t="str">
        <f t="shared" ca="1" si="22"/>
        <v/>
      </c>
      <c r="Z65" s="315" t="str">
        <f t="shared" ca="1" si="23"/>
        <v/>
      </c>
      <c r="AA65" s="316" t="str">
        <f t="shared" ca="1" si="24"/>
        <v/>
      </c>
      <c r="AC65" s="310" t="e">
        <f t="shared" ca="1" si="25"/>
        <v>#N/A</v>
      </c>
      <c r="AD65" s="323" t="e">
        <f t="shared" ca="1" si="26"/>
        <v>#N/A</v>
      </c>
      <c r="AE65" s="324">
        <f t="shared" ca="1" si="5"/>
        <v>680.31472142913447</v>
      </c>
      <c r="AG65" s="306">
        <f t="shared" ca="1" si="27"/>
        <v>21.282286929538127</v>
      </c>
      <c r="AH65" s="304">
        <f t="shared" ca="1" si="28"/>
        <v>31.007366016701493</v>
      </c>
    </row>
    <row r="66" spans="1:34" x14ac:dyDescent="0.2">
      <c r="A66" s="347">
        <f t="shared" ca="1" si="6"/>
        <v>0.01</v>
      </c>
      <c r="B66" s="304">
        <f t="shared" ca="1" si="7"/>
        <v>5.2199999999999864</v>
      </c>
      <c r="D66" s="306">
        <f t="shared" ca="1" si="8"/>
        <v>4.0290618192395486</v>
      </c>
      <c r="E66" s="307">
        <f t="shared" ca="1" si="9"/>
        <v>20.594219543572855</v>
      </c>
      <c r="F66" s="304">
        <f t="shared" ca="1" si="10"/>
        <v>20.984642426120395</v>
      </c>
      <c r="G66" s="306">
        <f t="shared" ca="1" si="11"/>
        <v>22.771578935567899</v>
      </c>
      <c r="H66" s="307">
        <f t="shared" ca="1" si="12"/>
        <v>171.74142899523414</v>
      </c>
      <c r="I66" s="304">
        <f t="shared" ca="1" si="13"/>
        <v>173.24451864501762</v>
      </c>
      <c r="J66" s="306">
        <f t="shared" ca="1" si="14"/>
        <v>79.654122570823745</v>
      </c>
      <c r="K66" s="307">
        <f t="shared" ca="1" si="15"/>
        <v>682.03110600810965</v>
      </c>
      <c r="L66" s="304">
        <f t="shared" ca="1" si="0"/>
        <v>686.66673780311589</v>
      </c>
      <c r="M66" s="306">
        <f t="shared" ca="1" si="16"/>
        <v>1.4389730240454741</v>
      </c>
      <c r="N66" s="304">
        <f t="shared" ca="1" si="17"/>
        <v>82.447081110982793</v>
      </c>
      <c r="P66" s="310">
        <f t="shared" ca="1" si="18"/>
        <v>3</v>
      </c>
      <c r="Q66" s="304">
        <f t="shared" ca="1" si="19"/>
        <v>160.43103448275974</v>
      </c>
      <c r="R66" s="306">
        <f t="shared" ca="1" si="20"/>
        <v>8.5148737762543072E-2</v>
      </c>
      <c r="S66" s="307">
        <f t="shared" ca="1" si="21"/>
        <v>2.9511822240943562</v>
      </c>
      <c r="T66" s="304">
        <f t="shared" ca="1" si="1"/>
        <v>28.951097618365637</v>
      </c>
      <c r="U66" s="311">
        <f t="shared" ca="1" si="2"/>
        <v>0</v>
      </c>
      <c r="V66" s="306">
        <f t="shared" ca="1" si="3"/>
        <v>1.1442063776930278</v>
      </c>
      <c r="W66" s="304">
        <f t="shared" ca="1" si="4"/>
        <v>70.075552540632756</v>
      </c>
      <c r="Y66" s="314" t="str">
        <f t="shared" ca="1" si="22"/>
        <v/>
      </c>
      <c r="Z66" s="315" t="str">
        <f t="shared" ca="1" si="23"/>
        <v/>
      </c>
      <c r="AA66" s="316" t="str">
        <f t="shared" ca="1" si="24"/>
        <v/>
      </c>
      <c r="AC66" s="310" t="e">
        <f t="shared" ca="1" si="25"/>
        <v>#N/A</v>
      </c>
      <c r="AD66" s="323" t="e">
        <f t="shared" ca="1" si="26"/>
        <v>#N/A</v>
      </c>
      <c r="AE66" s="324">
        <f t="shared" ca="1" si="5"/>
        <v>682.03110600810965</v>
      </c>
      <c r="AG66" s="306">
        <f t="shared" ca="1" si="27"/>
        <v>20.945033199938507</v>
      </c>
      <c r="AH66" s="304">
        <f t="shared" ca="1" si="28"/>
        <v>30.670016387296428</v>
      </c>
    </row>
    <row r="67" spans="1:34" x14ac:dyDescent="0.2">
      <c r="A67" s="347">
        <f t="shared" ca="1" si="6"/>
        <v>0.01</v>
      </c>
      <c r="B67" s="304">
        <f t="shared" ca="1" si="7"/>
        <v>5.2299999999999862</v>
      </c>
      <c r="D67" s="306">
        <f t="shared" ca="1" si="8"/>
        <v>3.9505732247678482</v>
      </c>
      <c r="E67" s="307">
        <f t="shared" ca="1" si="9"/>
        <v>19.984907629887637</v>
      </c>
      <c r="F67" s="304">
        <f t="shared" ca="1" si="10"/>
        <v>20.371636207712765</v>
      </c>
      <c r="G67" s="306">
        <f t="shared" ca="1" si="11"/>
        <v>22.811084667815578</v>
      </c>
      <c r="H67" s="307">
        <f t="shared" ca="1" si="12"/>
        <v>171.94127807153302</v>
      </c>
      <c r="I67" s="304">
        <f t="shared" ca="1" si="13"/>
        <v>173.44782699300239</v>
      </c>
      <c r="J67" s="306">
        <f t="shared" ca="1" si="14"/>
        <v>79.882035888840662</v>
      </c>
      <c r="K67" s="307">
        <f t="shared" ca="1" si="15"/>
        <v>683.74951954344351</v>
      </c>
      <c r="L67" s="304">
        <f t="shared" ca="1" si="0"/>
        <v>688.399989202234</v>
      </c>
      <c r="M67" s="306">
        <f t="shared" ca="1" si="16"/>
        <v>1.4388986821231857</v>
      </c>
      <c r="N67" s="304">
        <f t="shared" ca="1" si="17"/>
        <v>82.442821632594772</v>
      </c>
      <c r="P67" s="310">
        <f t="shared" ca="1" si="18"/>
        <v>4</v>
      </c>
      <c r="Q67" s="304">
        <f t="shared" ca="1" si="19"/>
        <v>158.75000000000333</v>
      </c>
      <c r="R67" s="306">
        <f t="shared" ca="1" si="20"/>
        <v>8.4256529064871175E-2</v>
      </c>
      <c r="S67" s="307">
        <f t="shared" ca="1" si="21"/>
        <v>2.9503396588037076</v>
      </c>
      <c r="T67" s="304">
        <f t="shared" ca="1" si="1"/>
        <v>28.942832052864372</v>
      </c>
      <c r="U67" s="311">
        <f t="shared" ca="1" si="2"/>
        <v>0</v>
      </c>
      <c r="V67" s="306">
        <f t="shared" ca="1" si="3"/>
        <v>1.14400954315374</v>
      </c>
      <c r="W67" s="304">
        <f t="shared" ca="1" si="4"/>
        <v>70.228037940106503</v>
      </c>
      <c r="Y67" s="314" t="str">
        <f t="shared" ca="1" si="22"/>
        <v/>
      </c>
      <c r="Z67" s="315" t="str">
        <f t="shared" ca="1" si="23"/>
        <v/>
      </c>
      <c r="AA67" s="316" t="str">
        <f t="shared" ca="1" si="24"/>
        <v/>
      </c>
      <c r="AC67" s="310" t="e">
        <f t="shared" ca="1" si="25"/>
        <v>#N/A</v>
      </c>
      <c r="AD67" s="323" t="e">
        <f t="shared" ca="1" si="26"/>
        <v>#N/A</v>
      </c>
      <c r="AE67" s="324">
        <f t="shared" ca="1" si="5"/>
        <v>683.74951954344351</v>
      </c>
      <c r="AG67" s="306">
        <f t="shared" ca="1" si="27"/>
        <v>20.330786868589328</v>
      </c>
      <c r="AH67" s="304">
        <f t="shared" ca="1" si="28"/>
        <v>30.055674164420086</v>
      </c>
    </row>
    <row r="68" spans="1:34" x14ac:dyDescent="0.2">
      <c r="A68" s="347">
        <f t="shared" ca="1" si="6"/>
        <v>0.01</v>
      </c>
      <c r="B68" s="304">
        <f t="shared" ca="1" si="7"/>
        <v>5.239999999999986</v>
      </c>
      <c r="D68" s="306">
        <f t="shared" ca="1" si="8"/>
        <v>3.835628094844556</v>
      </c>
      <c r="E68" s="307">
        <f t="shared" ca="1" si="9"/>
        <v>19.10150536849099</v>
      </c>
      <c r="F68" s="304">
        <f t="shared" ca="1" si="10"/>
        <v>19.482801395704136</v>
      </c>
      <c r="G68" s="306">
        <f t="shared" ca="1" si="11"/>
        <v>22.849440948764023</v>
      </c>
      <c r="H68" s="307">
        <f t="shared" ca="1" si="12"/>
        <v>172.13229312521793</v>
      </c>
      <c r="I68" s="304">
        <f t="shared" ca="1" si="13"/>
        <v>173.6422278370587</v>
      </c>
      <c r="J68" s="306">
        <f t="shared" ca="1" si="14"/>
        <v>80.110338516923562</v>
      </c>
      <c r="K68" s="307">
        <f t="shared" ca="1" si="15"/>
        <v>685.46988739942731</v>
      </c>
      <c r="L68" s="304">
        <f t="shared" ref="L68:L131" ca="1" si="29">SQRT(pos_x^2+pos_z^2)</f>
        <v>690.13522795802828</v>
      </c>
      <c r="M68" s="306">
        <f t="shared" ca="1" si="16"/>
        <v>1.4388243817950417</v>
      </c>
      <c r="N68" s="304">
        <f t="shared" ca="1" si="17"/>
        <v>82.438564537375683</v>
      </c>
      <c r="P68" s="310">
        <f t="shared" ca="1" si="18"/>
        <v>4</v>
      </c>
      <c r="Q68" s="304">
        <f t="shared" ca="1" si="19"/>
        <v>156.25000000000338</v>
      </c>
      <c r="R68" s="306">
        <f t="shared" ca="1" si="20"/>
        <v>8.2929654591408691E-2</v>
      </c>
      <c r="S68" s="307">
        <f t="shared" ca="1" si="21"/>
        <v>2.9495103622577936</v>
      </c>
      <c r="T68" s="304">
        <f t="shared" ref="T68:T131" ca="1" si="30">m*g</f>
        <v>28.934696653748958</v>
      </c>
      <c r="U68" s="311">
        <f t="shared" ref="U68:U131" ca="1" si="31">IF(pos_xz&lt;L_rampe,Poids*COS(Beta),0)</f>
        <v>0</v>
      </c>
      <c r="V68" s="306">
        <f t="shared" ref="V68:V131" ca="1" si="32">Rho_moyen*(20000-Alt_rampe-pos_z)/(20000+Alt_rampe+pos_z)</f>
        <v>1.1438125175173515</v>
      </c>
      <c r="W68" s="304">
        <f t="shared" ref="W68:W131" ca="1" si="33">1/2*Rho*Sref*Cx*vit_xz^2</f>
        <v>70.373427686376203</v>
      </c>
      <c r="Y68" s="314" t="str">
        <f t="shared" ca="1" si="22"/>
        <v/>
      </c>
      <c r="Z68" s="315" t="str">
        <f t="shared" ca="1" si="23"/>
        <v/>
      </c>
      <c r="AA68" s="316" t="str">
        <f t="shared" ca="1" si="24"/>
        <v/>
      </c>
      <c r="AC68" s="310" t="e">
        <f t="shared" ca="1" si="25"/>
        <v>#N/A</v>
      </c>
      <c r="AD68" s="323" t="e">
        <f t="shared" ca="1" si="26"/>
        <v>#N/A</v>
      </c>
      <c r="AE68" s="324">
        <f t="shared" ref="AE68:AE131" ca="1" si="34">IF(t&lt;T_para, pos_z, NA())</f>
        <v>685.46988739942731</v>
      </c>
      <c r="AG68" s="306">
        <f t="shared" ca="1" si="27"/>
        <v>19.440036475696957</v>
      </c>
      <c r="AH68" s="304">
        <f t="shared" ca="1" si="28"/>
        <v>29.164827884872633</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3.7207844468125386</v>
      </c>
      <c r="E69" s="307">
        <f t="shared" ref="E69:E132" ca="1" si="38">IF(AND(L68&lt;L_rampe,Poussee&lt;Poids*SIN(M68)),0,(-W68+Poussee)/m*SIN(M68)+U68/m*COS(M68)-Poids/m)</f>
        <v>18.219883115767509</v>
      </c>
      <c r="F69" s="304">
        <f t="shared" ref="F69:F132" ca="1" si="39">SQRT(acc_x^2+acc_z^2)</f>
        <v>18.595923683750481</v>
      </c>
      <c r="G69" s="306">
        <f t="shared" ref="G69:G132" ca="1" si="40">G68+acc_x*pas</f>
        <v>22.886648793232148</v>
      </c>
      <c r="H69" s="307">
        <f t="shared" ref="H69:H132" ca="1" si="41">H68+acc_z*pas</f>
        <v>172.3144919563756</v>
      </c>
      <c r="I69" s="304">
        <f t="shared" ref="I69:I132" ca="1" si="42">SQRT(vit_x^2+vit_z^2)</f>
        <v>173.82773895776413</v>
      </c>
      <c r="J69" s="306">
        <f t="shared" ref="J69:J132" ca="1" si="43">J68+0.5*(vit_x+G68)*pas*(K68&gt;=0)</f>
        <v>80.339018965633542</v>
      </c>
      <c r="K69" s="307">
        <f t="shared" ref="K69:K132" ca="1" si="44">K68+0.5*(vit_z+H68)*pas</f>
        <v>687.19212132483528</v>
      </c>
      <c r="L69" s="304">
        <f t="shared" ca="1" si="29"/>
        <v>691.87236509293211</v>
      </c>
      <c r="M69" s="306">
        <f t="shared" ref="M69:M132" ca="1" si="45">IF(AND(L68&gt;L_rampe,G69&gt;0),ATAN2(G69,H69),$M$4)</f>
        <v>1.4387501191940228</v>
      </c>
      <c r="N69" s="304">
        <f t="shared" ref="N69:N132" ca="1" si="46">DEGREES(Beta)</f>
        <v>82.434309603761648</v>
      </c>
      <c r="P69" s="310">
        <f t="shared" ref="P69:P132" ca="1" si="47">MATCH(t-pas/2-T_ini,CdP_t)</f>
        <v>4</v>
      </c>
      <c r="Q69" s="304">
        <f t="shared" ref="Q69:Q132" ca="1" si="48">(INDEX(CdP,2,i_P+1)-INDEX(CdP,2,i_P+0))/(INDEX(CdP,1,i_P+1)-INDEX(CdP,1,i_P+0))*(t-pas/2-T_ini-INDEX(CdP,1,i_P+0))+INDEX(CdP,2,i_P+0)</f>
        <v>153.75000000000344</v>
      </c>
      <c r="R69" s="306">
        <f t="shared" ref="R69:R132" ca="1" si="49">Poussee/(g*ISP)</f>
        <v>8.1602780117946208E-2</v>
      </c>
      <c r="S69" s="307">
        <f t="shared" ref="S69:S132" ca="1" si="50">S68-Débit*pas</f>
        <v>2.9486943344566141</v>
      </c>
      <c r="T69" s="304">
        <f t="shared" ca="1" si="30"/>
        <v>28.926691421019385</v>
      </c>
      <c r="U69" s="311">
        <f t="shared" ca="1" si="31"/>
        <v>0</v>
      </c>
      <c r="V69" s="306">
        <f t="shared" ca="1" si="32"/>
        <v>1.1436153109918512</v>
      </c>
      <c r="W69" s="304">
        <f t="shared" ca="1" si="33"/>
        <v>70.511716141036786</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687.19212132483528</v>
      </c>
      <c r="AG69" s="306">
        <f t="shared" ref="AG69:AG132" ca="1" si="56">IF(AND(L68&lt;L_rampe,Poussee&lt;Poids*SIN(M68)),0,(-W68+Poussee)/m-Poids*SIN(M68)/m)</f>
        <v>18.551064138118285</v>
      </c>
      <c r="AH69" s="304">
        <f t="shared" ref="AH69:AH132" ca="1" si="57">IF(AND(L68&lt;L_rampe,Poussee&lt;Poids*SIN(M68)), g*SIN(M68), (-W68+Poussee)/m)</f>
        <v>28.275759660586143</v>
      </c>
    </row>
    <row r="70" spans="1:34" x14ac:dyDescent="0.2">
      <c r="A70" s="347">
        <f t="shared" ca="1" si="35"/>
        <v>0.01</v>
      </c>
      <c r="B70" s="304">
        <f t="shared" ca="1" si="36"/>
        <v>5.2599999999999856</v>
      </c>
      <c r="D70" s="306">
        <f t="shared" ca="1" si="37"/>
        <v>3.6060449173835396</v>
      </c>
      <c r="E70" s="307">
        <f t="shared" ca="1" si="38"/>
        <v>17.340056066511693</v>
      </c>
      <c r="F70" s="304">
        <f t="shared" ca="1" si="39"/>
        <v>17.711044699168838</v>
      </c>
      <c r="G70" s="306">
        <f t="shared" ca="1" si="40"/>
        <v>22.922709242405983</v>
      </c>
      <c r="H70" s="307">
        <f t="shared" ca="1" si="41"/>
        <v>172.48789251704073</v>
      </c>
      <c r="I70" s="304">
        <f t="shared" ca="1" si="42"/>
        <v>174.00437828969157</v>
      </c>
      <c r="J70" s="306">
        <f t="shared" ca="1" si="43"/>
        <v>80.56806575581173</v>
      </c>
      <c r="K70" s="307">
        <f t="shared" ca="1" si="44"/>
        <v>688.91613324720231</v>
      </c>
      <c r="L70" s="304">
        <f t="shared" ca="1" si="29"/>
        <v>693.61131180792449</v>
      </c>
      <c r="M70" s="306">
        <f t="shared" ca="1" si="45"/>
        <v>1.4386758904767492</v>
      </c>
      <c r="N70" s="304">
        <f t="shared" ca="1" si="46"/>
        <v>82.430056611543193</v>
      </c>
      <c r="P70" s="310">
        <f t="shared" ca="1" si="47"/>
        <v>4</v>
      </c>
      <c r="Q70" s="304">
        <f t="shared" ca="1" si="48"/>
        <v>151.2500000000035</v>
      </c>
      <c r="R70" s="306">
        <f t="shared" ca="1" si="49"/>
        <v>8.0275905644483739E-2</v>
      </c>
      <c r="S70" s="307">
        <f t="shared" ca="1" si="50"/>
        <v>2.9478915754001691</v>
      </c>
      <c r="T70" s="304">
        <f t="shared" ca="1" si="30"/>
        <v>28.918816354675659</v>
      </c>
      <c r="U70" s="311">
        <f t="shared" ca="1" si="31"/>
        <v>0</v>
      </c>
      <c r="V70" s="306">
        <f t="shared" ca="1" si="32"/>
        <v>1.1434179337581021</v>
      </c>
      <c r="W70" s="304">
        <f t="shared" ca="1" si="33"/>
        <v>70.642898977342455</v>
      </c>
      <c r="Y70" s="314" t="str">
        <f t="shared" ca="1" si="51"/>
        <v/>
      </c>
      <c r="Z70" s="315" t="str">
        <f t="shared" ca="1" si="52"/>
        <v/>
      </c>
      <c r="AA70" s="316" t="str">
        <f t="shared" ca="1" si="53"/>
        <v/>
      </c>
      <c r="AC70" s="310" t="e">
        <f t="shared" ca="1" si="54"/>
        <v>#N/A</v>
      </c>
      <c r="AD70" s="323" t="e">
        <f t="shared" ca="1" si="55"/>
        <v>#N/A</v>
      </c>
      <c r="AE70" s="324">
        <f t="shared" ca="1" si="34"/>
        <v>688.91613324720231</v>
      </c>
      <c r="AG70" s="306">
        <f t="shared" ca="1" si="56"/>
        <v>17.663885255384109</v>
      </c>
      <c r="AH70" s="304">
        <f t="shared" ca="1" si="57"/>
        <v>27.388484886187406</v>
      </c>
    </row>
    <row r="71" spans="1:34" x14ac:dyDescent="0.2">
      <c r="A71" s="347">
        <f t="shared" ca="1" si="35"/>
        <v>0.01</v>
      </c>
      <c r="B71" s="304">
        <f t="shared" ca="1" si="36"/>
        <v>5.2699999999999854</v>
      </c>
      <c r="D71" s="306">
        <f t="shared" ca="1" si="37"/>
        <v>3.4578821630927883</v>
      </c>
      <c r="E71" s="307">
        <f t="shared" ca="1" si="38"/>
        <v>16.209734429155041</v>
      </c>
      <c r="F71" s="304">
        <f t="shared" ca="1" si="39"/>
        <v>16.574451403216024</v>
      </c>
      <c r="G71" s="306">
        <f t="shared" ca="1" si="40"/>
        <v>22.957288064036909</v>
      </c>
      <c r="H71" s="307">
        <f t="shared" ca="1" si="41"/>
        <v>172.64998986133227</v>
      </c>
      <c r="I71" s="304">
        <f t="shared" ca="1" si="42"/>
        <v>174.16961868929181</v>
      </c>
      <c r="J71" s="306">
        <f t="shared" ca="1" si="43"/>
        <v>80.797465742343945</v>
      </c>
      <c r="K71" s="307">
        <f t="shared" ca="1" si="44"/>
        <v>690.64182265909415</v>
      </c>
      <c r="L71" s="304">
        <f t="shared" ca="1" si="29"/>
        <v>695.35196675946838</v>
      </c>
      <c r="M71" s="306">
        <f t="shared" ca="1" si="45"/>
        <v>1.4386016907379675</v>
      </c>
      <c r="N71" s="304">
        <f t="shared" ca="1" si="46"/>
        <v>82.42580527967003</v>
      </c>
      <c r="P71" s="310">
        <f t="shared" ca="1" si="47"/>
        <v>5</v>
      </c>
      <c r="Q71" s="304">
        <f t="shared" ca="1" si="48"/>
        <v>148.00000000000568</v>
      </c>
      <c r="R71" s="306">
        <f t="shared" ca="1" si="49"/>
        <v>7.8550968828983631E-2</v>
      </c>
      <c r="S71" s="307">
        <f t="shared" ca="1" si="50"/>
        <v>2.9471060657118793</v>
      </c>
      <c r="T71" s="304">
        <f t="shared" ca="1" si="30"/>
        <v>28.911110504633537</v>
      </c>
      <c r="U71" s="311">
        <f t="shared" ca="1" si="31"/>
        <v>0</v>
      </c>
      <c r="V71" s="306">
        <f t="shared" ca="1" si="32"/>
        <v>1.1432203974135917</v>
      </c>
      <c r="W71" s="304">
        <f t="shared" ca="1" si="33"/>
        <v>70.76490499650329</v>
      </c>
      <c r="Y71" s="314" t="str">
        <f t="shared" ca="1" si="51"/>
        <v/>
      </c>
      <c r="Z71" s="315" t="str">
        <f t="shared" ca="1" si="52"/>
        <v/>
      </c>
      <c r="AA71" s="316" t="str">
        <f t="shared" ca="1" si="53"/>
        <v/>
      </c>
      <c r="AC71" s="310" t="e">
        <f t="shared" ca="1" si="54"/>
        <v>#N/A</v>
      </c>
      <c r="AD71" s="323" t="e">
        <f t="shared" ca="1" si="55"/>
        <v>#N/A</v>
      </c>
      <c r="AE71" s="324">
        <f t="shared" ca="1" si="34"/>
        <v>690.64182265909415</v>
      </c>
      <c r="AG71" s="306">
        <f t="shared" ca="1" si="56"/>
        <v>16.523992014603714</v>
      </c>
      <c r="AH71" s="304">
        <f t="shared" ca="1" si="57"/>
        <v>26.248495743901049</v>
      </c>
    </row>
    <row r="72" spans="1:34" x14ac:dyDescent="0.2">
      <c r="A72" s="347">
        <f t="shared" ca="1" si="35"/>
        <v>0.01</v>
      </c>
      <c r="B72" s="304">
        <f t="shared" ca="1" si="36"/>
        <v>5.2799999999999851</v>
      </c>
      <c r="D72" s="306">
        <f t="shared" ca="1" si="37"/>
        <v>3.2763048659354328</v>
      </c>
      <c r="E72" s="307">
        <f t="shared" ca="1" si="38"/>
        <v>14.829408640452419</v>
      </c>
      <c r="F72" s="304">
        <f t="shared" ca="1" si="39"/>
        <v>15.187018608011154</v>
      </c>
      <c r="G72" s="306">
        <f t="shared" ca="1" si="40"/>
        <v>22.990051112696264</v>
      </c>
      <c r="H72" s="307">
        <f t="shared" ca="1" si="41"/>
        <v>172.79828394773679</v>
      </c>
      <c r="I72" s="304">
        <f t="shared" ca="1" si="42"/>
        <v>174.32093788597817</v>
      </c>
      <c r="J72" s="306">
        <f t="shared" ca="1" si="43"/>
        <v>81.027202438227604</v>
      </c>
      <c r="K72" s="307">
        <f t="shared" ca="1" si="44"/>
        <v>692.36906402813952</v>
      </c>
      <c r="L72" s="304">
        <f t="shared" ca="1" si="29"/>
        <v>697.09420336003905</v>
      </c>
      <c r="M72" s="306">
        <f t="shared" ca="1" si="45"/>
        <v>1.4385275140160658</v>
      </c>
      <c r="N72" s="304">
        <f t="shared" ca="1" si="46"/>
        <v>82.421555266566955</v>
      </c>
      <c r="P72" s="310">
        <f t="shared" ca="1" si="47"/>
        <v>5</v>
      </c>
      <c r="Q72" s="304">
        <f t="shared" ca="1" si="48"/>
        <v>144.00000000000577</v>
      </c>
      <c r="R72" s="306">
        <f t="shared" ca="1" si="49"/>
        <v>7.6427969671443663E-2</v>
      </c>
      <c r="S72" s="307">
        <f t="shared" ca="1" si="50"/>
        <v>2.9463417860151648</v>
      </c>
      <c r="T72" s="304">
        <f t="shared" ca="1" si="30"/>
        <v>28.903612920808769</v>
      </c>
      <c r="U72" s="311">
        <f t="shared" ca="1" si="31"/>
        <v>0</v>
      </c>
      <c r="V72" s="306">
        <f t="shared" ca="1" si="32"/>
        <v>1.1430227164120219</v>
      </c>
      <c r="W72" s="304">
        <f t="shared" ca="1" si="33"/>
        <v>70.875662374124687</v>
      </c>
      <c r="Y72" s="314" t="str">
        <f t="shared" ca="1" si="51"/>
        <v/>
      </c>
      <c r="Z72" s="315" t="str">
        <f t="shared" ca="1" si="52"/>
        <v/>
      </c>
      <c r="AA72" s="316" t="str">
        <f t="shared" ca="1" si="53"/>
        <v/>
      </c>
      <c r="AC72" s="310" t="e">
        <f t="shared" ca="1" si="54"/>
        <v>#N/A</v>
      </c>
      <c r="AD72" s="323" t="e">
        <f t="shared" ca="1" si="55"/>
        <v>#N/A</v>
      </c>
      <c r="AE72" s="324">
        <f t="shared" ca="1" si="34"/>
        <v>692.36906402813952</v>
      </c>
      <c r="AG72" s="306">
        <f t="shared" ca="1" si="56"/>
        <v>15.131871711323807</v>
      </c>
      <c r="AH72" s="304">
        <f t="shared" ca="1" si="57"/>
        <v>24.856279523004918</v>
      </c>
    </row>
    <row r="73" spans="1:34" x14ac:dyDescent="0.2">
      <c r="A73" s="347">
        <f t="shared" ca="1" si="35"/>
        <v>0.01</v>
      </c>
      <c r="B73" s="304">
        <f t="shared" ca="1" si="36"/>
        <v>5.2899999999999849</v>
      </c>
      <c r="D73" s="306">
        <f t="shared" ca="1" si="37"/>
        <v>3.0352035575910672</v>
      </c>
      <c r="E73" s="307">
        <f t="shared" ca="1" si="38"/>
        <v>13.003257944179142</v>
      </c>
      <c r="F73" s="304">
        <f t="shared" ca="1" si="39"/>
        <v>13.352796628379819</v>
      </c>
      <c r="G73" s="306">
        <f t="shared" ca="1" si="40"/>
        <v>23.020403148272173</v>
      </c>
      <c r="H73" s="307">
        <f t="shared" ca="1" si="41"/>
        <v>172.92831652717859</v>
      </c>
      <c r="I73" s="304">
        <f t="shared" ca="1" si="42"/>
        <v>174.45383807194685</v>
      </c>
      <c r="J73" s="306">
        <f t="shared" ca="1" si="43"/>
        <v>81.257254709532447</v>
      </c>
      <c r="K73" s="307">
        <f t="shared" ca="1" si="44"/>
        <v>694.09769703051404</v>
      </c>
      <c r="L73" s="304">
        <f t="shared" ca="1" si="29"/>
        <v>698.83785992602975</v>
      </c>
      <c r="M73" s="306">
        <f t="shared" ca="1" si="45"/>
        <v>1.4384533524551304</v>
      </c>
      <c r="N73" s="304">
        <f t="shared" ca="1" si="46"/>
        <v>82.41730612212325</v>
      </c>
      <c r="P73" s="310">
        <f t="shared" ca="1" si="47"/>
        <v>6</v>
      </c>
      <c r="Q73" s="304">
        <f t="shared" ca="1" si="48"/>
        <v>138.66666666667643</v>
      </c>
      <c r="R73" s="306">
        <f t="shared" ca="1" si="49"/>
        <v>7.3597304128059093E-2</v>
      </c>
      <c r="S73" s="307">
        <f t="shared" ca="1" si="50"/>
        <v>2.9456058129738842</v>
      </c>
      <c r="T73" s="304">
        <f t="shared" ca="1" si="30"/>
        <v>28.896393025273806</v>
      </c>
      <c r="U73" s="311">
        <f t="shared" ca="1" si="31"/>
        <v>0</v>
      </c>
      <c r="V73" s="306">
        <f t="shared" ca="1" si="32"/>
        <v>1.14282490917839</v>
      </c>
      <c r="W73" s="304">
        <f t="shared" ca="1" si="33"/>
        <v>70.971488888176594</v>
      </c>
      <c r="Y73" s="314" t="str">
        <f t="shared" ca="1" si="51"/>
        <v/>
      </c>
      <c r="Z73" s="315" t="str">
        <f t="shared" ca="1" si="52"/>
        <v/>
      </c>
      <c r="AA73" s="316" t="str">
        <f t="shared" ca="1" si="53"/>
        <v/>
      </c>
      <c r="AC73" s="310" t="e">
        <f t="shared" ca="1" si="54"/>
        <v>#N/A</v>
      </c>
      <c r="AD73" s="323" t="e">
        <f t="shared" ca="1" si="55"/>
        <v>#N/A</v>
      </c>
      <c r="AE73" s="324">
        <f t="shared" ca="1" si="34"/>
        <v>694.09769703051404</v>
      </c>
      <c r="AG73" s="306">
        <f t="shared" ca="1" si="56"/>
        <v>13.289970622609513</v>
      </c>
      <c r="AH73" s="304">
        <f t="shared" ca="1" si="57"/>
        <v>23.014282492914397</v>
      </c>
    </row>
    <row r="74" spans="1:34" x14ac:dyDescent="0.2">
      <c r="A74" s="347">
        <f t="shared" ca="1" si="35"/>
        <v>0.01</v>
      </c>
      <c r="B74" s="304">
        <f t="shared" ca="1" si="36"/>
        <v>5.2999999999999847</v>
      </c>
      <c r="D74" s="306">
        <f t="shared" ca="1" si="37"/>
        <v>2.7346002481760743</v>
      </c>
      <c r="E74" s="307">
        <f t="shared" ca="1" si="38"/>
        <v>10.732203985136847</v>
      </c>
      <c r="F74" s="304">
        <f t="shared" ca="1" si="39"/>
        <v>11.075118098508561</v>
      </c>
      <c r="G74" s="306">
        <f t="shared" ca="1" si="40"/>
        <v>23.047749150753933</v>
      </c>
      <c r="H74" s="307">
        <f t="shared" ca="1" si="41"/>
        <v>173.03563856702996</v>
      </c>
      <c r="I74" s="304">
        <f t="shared" ca="1" si="42"/>
        <v>174.56383060421166</v>
      </c>
      <c r="J74" s="306">
        <f t="shared" ca="1" si="43"/>
        <v>81.487595471027575</v>
      </c>
      <c r="K74" s="307">
        <f t="shared" ca="1" si="44"/>
        <v>695.82751680598506</v>
      </c>
      <c r="L74" s="304">
        <f t="shared" ca="1" si="29"/>
        <v>700.58272984711323</v>
      </c>
      <c r="M74" s="306">
        <f t="shared" ca="1" si="45"/>
        <v>1.4383791963108497</v>
      </c>
      <c r="N74" s="304">
        <f t="shared" ca="1" si="46"/>
        <v>82.413057288030998</v>
      </c>
      <c r="P74" s="310">
        <f t="shared" ca="1" si="47"/>
        <v>6</v>
      </c>
      <c r="Q74" s="304">
        <f t="shared" ca="1" si="48"/>
        <v>132.00000000000992</v>
      </c>
      <c r="R74" s="306">
        <f t="shared" ca="1" si="49"/>
        <v>7.0058972198825814E-2</v>
      </c>
      <c r="S74" s="307">
        <f t="shared" ca="1" si="50"/>
        <v>2.944905223251896</v>
      </c>
      <c r="T74" s="304">
        <f t="shared" ca="1" si="30"/>
        <v>28.889520240101103</v>
      </c>
      <c r="U74" s="311">
        <f t="shared" ca="1" si="31"/>
        <v>0</v>
      </c>
      <c r="V74" s="306">
        <f t="shared" ca="1" si="32"/>
        <v>1.1426269992204805</v>
      </c>
      <c r="W74" s="304">
        <f t="shared" ca="1" si="33"/>
        <v>71.048705581511982</v>
      </c>
      <c r="Y74" s="314" t="str">
        <f t="shared" ca="1" si="51"/>
        <v/>
      </c>
      <c r="Z74" s="315" t="str">
        <f t="shared" ca="1" si="52"/>
        <v/>
      </c>
      <c r="AA74" s="316" t="str">
        <f t="shared" ca="1" si="53"/>
        <v/>
      </c>
      <c r="AC74" s="310" t="e">
        <f t="shared" ca="1" si="54"/>
        <v>#N/A</v>
      </c>
      <c r="AD74" s="323" t="e">
        <f t="shared" ca="1" si="55"/>
        <v>#N/A</v>
      </c>
      <c r="AE74" s="324">
        <f t="shared" ca="1" si="34"/>
        <v>695.82751680598506</v>
      </c>
      <c r="AG74" s="306">
        <f t="shared" ca="1" si="56"/>
        <v>10.999205228990217</v>
      </c>
      <c r="AH74" s="304">
        <f t="shared" ca="1" si="57"/>
        <v>20.723421124039746</v>
      </c>
    </row>
    <row r="75" spans="1:34" x14ac:dyDescent="0.2">
      <c r="A75" s="347">
        <f t="shared" ca="1" si="35"/>
        <v>0.01</v>
      </c>
      <c r="B75" s="304">
        <f t="shared" ca="1" si="36"/>
        <v>5.3099999999999845</v>
      </c>
      <c r="D75" s="306">
        <f t="shared" ca="1" si="37"/>
        <v>2.4343213495148315</v>
      </c>
      <c r="E75" s="307">
        <f t="shared" ca="1" si="38"/>
        <v>8.4661599163306516</v>
      </c>
      <c r="F75" s="304">
        <f t="shared" ca="1" si="39"/>
        <v>8.8091874858915062</v>
      </c>
      <c r="G75" s="306">
        <f t="shared" ca="1" si="40"/>
        <v>23.07209236424908</v>
      </c>
      <c r="H75" s="307">
        <f t="shared" ca="1" si="41"/>
        <v>173.12030016619326</v>
      </c>
      <c r="I75" s="304">
        <f t="shared" ca="1" si="42"/>
        <v>174.65096557333229</v>
      </c>
      <c r="J75" s="306">
        <f t="shared" ca="1" si="43"/>
        <v>81.718194678602586</v>
      </c>
      <c r="K75" s="307">
        <f t="shared" ca="1" si="44"/>
        <v>697.55829649965119</v>
      </c>
      <c r="L75" s="304">
        <f t="shared" ca="1" si="29"/>
        <v>702.32858432291164</v>
      </c>
      <c r="M75" s="306">
        <f t="shared" ca="1" si="45"/>
        <v>1.438305035875298</v>
      </c>
      <c r="N75" s="304">
        <f t="shared" ca="1" si="46"/>
        <v>82.408808208067029</v>
      </c>
      <c r="P75" s="310">
        <f t="shared" ca="1" si="47"/>
        <v>6</v>
      </c>
      <c r="Q75" s="304">
        <f t="shared" ca="1" si="48"/>
        <v>125.33333333334338</v>
      </c>
      <c r="R75" s="306">
        <f t="shared" ca="1" si="49"/>
        <v>6.6520640269592521E-2</v>
      </c>
      <c r="S75" s="307">
        <f t="shared" ca="1" si="50"/>
        <v>2.9442400168492</v>
      </c>
      <c r="T75" s="304">
        <f t="shared" ca="1" si="30"/>
        <v>28.882994565290655</v>
      </c>
      <c r="U75" s="311">
        <f t="shared" ca="1" si="31"/>
        <v>0</v>
      </c>
      <c r="V75" s="306">
        <f t="shared" ca="1" si="32"/>
        <v>1.1424290125462206</v>
      </c>
      <c r="W75" s="304">
        <f t="shared" ca="1" si="33"/>
        <v>71.107329241159391</v>
      </c>
      <c r="Y75" s="314" t="str">
        <f t="shared" ca="1" si="51"/>
        <v/>
      </c>
      <c r="Z75" s="315" t="str">
        <f t="shared" ca="1" si="52"/>
        <v/>
      </c>
      <c r="AA75" s="316" t="str">
        <f t="shared" ca="1" si="53"/>
        <v/>
      </c>
      <c r="AC75" s="310" t="e">
        <f t="shared" ca="1" si="54"/>
        <v>#N/A</v>
      </c>
      <c r="AD75" s="323" t="e">
        <f t="shared" ca="1" si="55"/>
        <v>#N/A</v>
      </c>
      <c r="AE75" s="324">
        <f t="shared" ca="1" si="34"/>
        <v>697.55829649965119</v>
      </c>
      <c r="AG75" s="306">
        <f t="shared" ca="1" si="56"/>
        <v>8.7134488850527756</v>
      </c>
      <c r="AH75" s="304">
        <f t="shared" ca="1" si="57"/>
        <v>18.437568758380127</v>
      </c>
    </row>
    <row r="76" spans="1:34" x14ac:dyDescent="0.2">
      <c r="A76" s="347">
        <f t="shared" ca="1" si="35"/>
        <v>0.01</v>
      </c>
      <c r="B76" s="304">
        <f t="shared" ca="1" si="36"/>
        <v>5.3199999999999843</v>
      </c>
      <c r="D76" s="306">
        <f t="shared" ca="1" si="37"/>
        <v>2.1343787480960779</v>
      </c>
      <c r="E76" s="307">
        <f t="shared" ca="1" si="38"/>
        <v>6.2052050236802625</v>
      </c>
      <c r="F76" s="304">
        <f t="shared" ca="1" si="39"/>
        <v>6.5620227084513312</v>
      </c>
      <c r="G76" s="306">
        <f t="shared" ca="1" si="40"/>
        <v>23.093436151730042</v>
      </c>
      <c r="H76" s="307">
        <f t="shared" ca="1" si="41"/>
        <v>173.18235221643008</v>
      </c>
      <c r="I76" s="304">
        <f t="shared" ca="1" si="42"/>
        <v>174.71529387122831</v>
      </c>
      <c r="J76" s="306">
        <f t="shared" ca="1" si="43"/>
        <v>81.949022321182483</v>
      </c>
      <c r="K76" s="307">
        <f t="shared" ca="1" si="44"/>
        <v>699.28980976156436</v>
      </c>
      <c r="L76" s="304">
        <f t="shared" ca="1" si="29"/>
        <v>704.07519505785922</v>
      </c>
      <c r="M76" s="306">
        <f t="shared" ca="1" si="45"/>
        <v>1.4382308614695929</v>
      </c>
      <c r="N76" s="304">
        <f t="shared" ca="1" si="46"/>
        <v>82.404558327672234</v>
      </c>
      <c r="P76" s="310">
        <f t="shared" ca="1" si="47"/>
        <v>6</v>
      </c>
      <c r="Q76" s="304">
        <f t="shared" ca="1" si="48"/>
        <v>118.66666666667686</v>
      </c>
      <c r="R76" s="306">
        <f t="shared" ca="1" si="49"/>
        <v>6.2982308340359242E-2</v>
      </c>
      <c r="S76" s="307">
        <f t="shared" ca="1" si="50"/>
        <v>2.9436101937657964</v>
      </c>
      <c r="T76" s="304">
        <f t="shared" ca="1" si="30"/>
        <v>28.876816000842464</v>
      </c>
      <c r="U76" s="311">
        <f t="shared" ca="1" si="31"/>
        <v>0</v>
      </c>
      <c r="V76" s="306">
        <f t="shared" ca="1" si="32"/>
        <v>1.1422309750884363</v>
      </c>
      <c r="W76" s="304">
        <f t="shared" ca="1" si="33"/>
        <v>71.147384711615118</v>
      </c>
      <c r="Y76" s="314" t="str">
        <f t="shared" ca="1" si="51"/>
        <v/>
      </c>
      <c r="Z76" s="315" t="str">
        <f t="shared" ca="1" si="52"/>
        <v/>
      </c>
      <c r="AA76" s="316" t="str">
        <f t="shared" ca="1" si="53"/>
        <v/>
      </c>
      <c r="AC76" s="310" t="e">
        <f t="shared" ca="1" si="54"/>
        <v>#N/A</v>
      </c>
      <c r="AD76" s="323" t="e">
        <f t="shared" ca="1" si="55"/>
        <v>#N/A</v>
      </c>
      <c r="AE76" s="324">
        <f t="shared" ca="1" si="34"/>
        <v>699.28980976156436</v>
      </c>
      <c r="AG76" s="306">
        <f t="shared" ca="1" si="56"/>
        <v>6.4327817268031655</v>
      </c>
      <c r="AH76" s="304">
        <f t="shared" ca="1" si="57"/>
        <v>16.156805519372874</v>
      </c>
    </row>
    <row r="77" spans="1:34" x14ac:dyDescent="0.2">
      <c r="A77" s="347">
        <f t="shared" ca="1" si="35"/>
        <v>0.01</v>
      </c>
      <c r="B77" s="304">
        <f t="shared" ca="1" si="36"/>
        <v>5.3299999999999841</v>
      </c>
      <c r="D77" s="306">
        <f t="shared" ca="1" si="37"/>
        <v>1.8347838647037107</v>
      </c>
      <c r="E77" s="307">
        <f t="shared" ca="1" si="38"/>
        <v>3.9494155936961572</v>
      </c>
      <c r="F77" s="304">
        <f t="shared" ca="1" si="39"/>
        <v>4.3548037110652249</v>
      </c>
      <c r="G77" s="306">
        <f t="shared" ca="1" si="40"/>
        <v>23.111783990377081</v>
      </c>
      <c r="H77" s="307">
        <f t="shared" ca="1" si="41"/>
        <v>173.22184637236703</v>
      </c>
      <c r="I77" s="304">
        <f t="shared" ca="1" si="42"/>
        <v>174.75686716083513</v>
      </c>
      <c r="J77" s="306">
        <f t="shared" ca="1" si="43"/>
        <v>82.180048421893019</v>
      </c>
      <c r="K77" s="307">
        <f t="shared" ca="1" si="44"/>
        <v>701.0218307545083</v>
      </c>
      <c r="L77" s="304">
        <f t="shared" ca="1" si="29"/>
        <v>705.8223342690618</v>
      </c>
      <c r="M77" s="306">
        <f t="shared" ca="1" si="45"/>
        <v>1.4381566634366207</v>
      </c>
      <c r="N77" s="304">
        <f t="shared" ca="1" si="46"/>
        <v>82.400307093534764</v>
      </c>
      <c r="P77" s="310">
        <f t="shared" ca="1" si="47"/>
        <v>6</v>
      </c>
      <c r="Q77" s="304">
        <f t="shared" ca="1" si="48"/>
        <v>112.00000000001033</v>
      </c>
      <c r="R77" s="306">
        <f t="shared" ca="1" si="49"/>
        <v>5.9443976411125948E-2</v>
      </c>
      <c r="S77" s="307">
        <f t="shared" ca="1" si="50"/>
        <v>2.943015754001685</v>
      </c>
      <c r="T77" s="304">
        <f t="shared" ca="1" si="30"/>
        <v>28.870984546756532</v>
      </c>
      <c r="U77" s="311">
        <f t="shared" ca="1" si="31"/>
        <v>0</v>
      </c>
      <c r="V77" s="306">
        <f t="shared" ca="1" si="32"/>
        <v>1.1420329127040034</v>
      </c>
      <c r="W77" s="304">
        <f t="shared" ca="1" si="33"/>
        <v>71.168904806328896</v>
      </c>
      <c r="Y77" s="314" t="str">
        <f t="shared" ca="1" si="51"/>
        <v/>
      </c>
      <c r="Z77" s="315" t="str">
        <f t="shared" ca="1" si="52"/>
        <v/>
      </c>
      <c r="AA77" s="316" t="str">
        <f t="shared" ca="1" si="53"/>
        <v/>
      </c>
      <c r="AC77" s="310" t="e">
        <f t="shared" ca="1" si="54"/>
        <v>#N/A</v>
      </c>
      <c r="AD77" s="323" t="e">
        <f t="shared" ca="1" si="55"/>
        <v>#N/A</v>
      </c>
      <c r="AE77" s="324">
        <f t="shared" ca="1" si="34"/>
        <v>701.0218307545083</v>
      </c>
      <c r="AG77" s="306">
        <f t="shared" ca="1" si="56"/>
        <v>4.157280855811333</v>
      </c>
      <c r="AH77" s="304">
        <f t="shared" ca="1" si="57"/>
        <v>13.881208496028941</v>
      </c>
    </row>
    <row r="78" spans="1:34" x14ac:dyDescent="0.2">
      <c r="A78" s="347">
        <f t="shared" ca="1" si="35"/>
        <v>0.01</v>
      </c>
      <c r="B78" s="304">
        <f t="shared" ca="1" si="36"/>
        <v>5.3399999999999839</v>
      </c>
      <c r="D78" s="306">
        <f t="shared" ca="1" si="37"/>
        <v>1.5355476565389019</v>
      </c>
      <c r="E78" s="307">
        <f t="shared" ca="1" si="38"/>
        <v>1.6988649309451329</v>
      </c>
      <c r="F78" s="304">
        <f t="shared" ca="1" si="39"/>
        <v>2.2899887901684859</v>
      </c>
      <c r="G78" s="306">
        <f t="shared" ca="1" si="40"/>
        <v>23.12713946694247</v>
      </c>
      <c r="H78" s="307">
        <f t="shared" ca="1" si="41"/>
        <v>173.23883502167646</v>
      </c>
      <c r="I78" s="304">
        <f t="shared" ca="1" si="42"/>
        <v>174.77573784593514</v>
      </c>
      <c r="J78" s="306">
        <f t="shared" ca="1" si="43"/>
        <v>82.411243039179624</v>
      </c>
      <c r="K78" s="307">
        <f t="shared" ca="1" si="44"/>
        <v>702.75413416147853</v>
      </c>
      <c r="L78" s="304">
        <f t="shared" ca="1" si="29"/>
        <v>707.56977469385458</v>
      </c>
      <c r="M78" s="306">
        <f t="shared" ca="1" si="45"/>
        <v>1.4380824321338155</v>
      </c>
      <c r="N78" s="304">
        <f t="shared" ca="1" si="46"/>
        <v>82.396053953176263</v>
      </c>
      <c r="P78" s="310">
        <f t="shared" ca="1" si="47"/>
        <v>6</v>
      </c>
      <c r="Q78" s="304">
        <f t="shared" ca="1" si="48"/>
        <v>105.3333333333438</v>
      </c>
      <c r="R78" s="306">
        <f t="shared" ca="1" si="49"/>
        <v>5.5905644481892662E-2</v>
      </c>
      <c r="S78" s="307">
        <f t="shared" ca="1" si="50"/>
        <v>2.942456697556866</v>
      </c>
      <c r="T78" s="304">
        <f t="shared" ca="1" si="30"/>
        <v>28.865500203032855</v>
      </c>
      <c r="U78" s="311">
        <f t="shared" ca="1" si="31"/>
        <v>0</v>
      </c>
      <c r="V78" s="306">
        <f t="shared" ca="1" si="32"/>
        <v>1.1418348511730343</v>
      </c>
      <c r="W78" s="304">
        <f t="shared" ca="1" si="33"/>
        <v>71.171930218264848</v>
      </c>
      <c r="Y78" s="314" t="str">
        <f t="shared" ca="1" si="51"/>
        <v/>
      </c>
      <c r="Z78" s="315" t="str">
        <f t="shared" ca="1" si="52"/>
        <v/>
      </c>
      <c r="AA78" s="316" t="str">
        <f t="shared" ca="1" si="53"/>
        <v/>
      </c>
      <c r="AC78" s="310" t="e">
        <f t="shared" ca="1" si="54"/>
        <v>#N/A</v>
      </c>
      <c r="AD78" s="323" t="e">
        <f t="shared" ca="1" si="55"/>
        <v>#N/A</v>
      </c>
      <c r="AE78" s="324">
        <f t="shared" ca="1" si="34"/>
        <v>702.75413416147853</v>
      </c>
      <c r="AG78" s="306">
        <f t="shared" ca="1" si="56"/>
        <v>1.8870203567848201</v>
      </c>
      <c r="AH78" s="304">
        <f t="shared" ca="1" si="57"/>
        <v>11.610851760497196</v>
      </c>
    </row>
    <row r="79" spans="1:34" x14ac:dyDescent="0.2">
      <c r="A79" s="347">
        <f t="shared" ca="1" si="35"/>
        <v>0.01</v>
      </c>
      <c r="B79" s="304">
        <f t="shared" ca="1" si="36"/>
        <v>5.3499999999999837</v>
      </c>
      <c r="D79" s="306">
        <f t="shared" ca="1" si="37"/>
        <v>1.2366806193795985</v>
      </c>
      <c r="E79" s="307">
        <f t="shared" ca="1" si="38"/>
        <v>-0.54637662360104855</v>
      </c>
      <c r="F79" s="304">
        <f t="shared" ca="1" si="39"/>
        <v>1.352000876170866</v>
      </c>
      <c r="G79" s="306">
        <f t="shared" ca="1" si="40"/>
        <v>23.139506273136266</v>
      </c>
      <c r="H79" s="307">
        <f t="shared" ca="1" si="41"/>
        <v>173.23337125544046</v>
      </c>
      <c r="I79" s="304">
        <f t="shared" ca="1" si="42"/>
        <v>174.77195904117394</v>
      </c>
      <c r="J79" s="306">
        <f t="shared" ca="1" si="43"/>
        <v>82.642576267880017</v>
      </c>
      <c r="K79" s="307">
        <f t="shared" ca="1" si="44"/>
        <v>704.48649519286414</v>
      </c>
      <c r="L79" s="304">
        <f t="shared" ca="1" si="29"/>
        <v>709.31728959705879</v>
      </c>
      <c r="M79" s="306">
        <f t="shared" ca="1" si="45"/>
        <v>1.4380081579259776</v>
      </c>
      <c r="N79" s="304">
        <f t="shared" ca="1" si="46"/>
        <v>82.39179835454047</v>
      </c>
      <c r="P79" s="310">
        <f t="shared" ca="1" si="47"/>
        <v>6</v>
      </c>
      <c r="Q79" s="304">
        <f t="shared" ca="1" si="48"/>
        <v>98.666666666677287</v>
      </c>
      <c r="R79" s="306">
        <f t="shared" ca="1" si="49"/>
        <v>5.2367312552659383E-2</v>
      </c>
      <c r="S79" s="307">
        <f t="shared" ca="1" si="50"/>
        <v>2.9419330244313393</v>
      </c>
      <c r="T79" s="304">
        <f t="shared" ca="1" si="30"/>
        <v>28.860362969671439</v>
      </c>
      <c r="U79" s="311">
        <f t="shared" ca="1" si="31"/>
        <v>0</v>
      </c>
      <c r="V79" s="306">
        <f t="shared" ca="1" si="32"/>
        <v>1.1416368161981096</v>
      </c>
      <c r="W79" s="304">
        <f t="shared" ca="1" si="33"/>
        <v>71.156509429627974</v>
      </c>
      <c r="Y79" s="314" t="str">
        <f t="shared" ca="1" si="51"/>
        <v/>
      </c>
      <c r="Z79" s="315" t="str">
        <f t="shared" ca="1" si="52"/>
        <v/>
      </c>
      <c r="AA79" s="316" t="str">
        <f t="shared" ca="1" si="53"/>
        <v/>
      </c>
      <c r="AC79" s="310" t="e">
        <f t="shared" ca="1" si="54"/>
        <v>#N/A</v>
      </c>
      <c r="AD79" s="323" t="e">
        <f t="shared" ca="1" si="55"/>
        <v>#N/A</v>
      </c>
      <c r="AE79" s="324">
        <f t="shared" ca="1" si="34"/>
        <v>704.48649519286414</v>
      </c>
      <c r="AG79" s="306">
        <f t="shared" ca="1" si="56"/>
        <v>-0.37792868397724177</v>
      </c>
      <c r="AH79" s="304">
        <f t="shared" ca="1" si="57"/>
        <v>9.3458063865090981</v>
      </c>
    </row>
    <row r="80" spans="1:34" x14ac:dyDescent="0.2">
      <c r="A80" s="347">
        <f t="shared" ca="1" si="35"/>
        <v>0.01</v>
      </c>
      <c r="B80" s="304">
        <f t="shared" ca="1" si="36"/>
        <v>5.3599999999999834</v>
      </c>
      <c r="D80" s="306">
        <f t="shared" ca="1" si="37"/>
        <v>0.93819278977402432</v>
      </c>
      <c r="E80" s="307">
        <f t="shared" ca="1" si="38"/>
        <v>-2.7862416733677042</v>
      </c>
      <c r="F80" s="304">
        <f t="shared" ca="1" si="39"/>
        <v>2.9399572060142019</v>
      </c>
      <c r="G80" s="306">
        <f t="shared" ca="1" si="40"/>
        <v>23.148888201034005</v>
      </c>
      <c r="H80" s="307">
        <f t="shared" ca="1" si="41"/>
        <v>173.20550883870678</v>
      </c>
      <c r="I80" s="304">
        <f t="shared" ca="1" si="42"/>
        <v>174.74558454226906</v>
      </c>
      <c r="J80" s="306">
        <f t="shared" ca="1" si="43"/>
        <v>82.874018240250862</v>
      </c>
      <c r="K80" s="307">
        <f t="shared" ca="1" si="44"/>
        <v>706.21868959333483</v>
      </c>
      <c r="L80" s="304">
        <f t="shared" ca="1" si="29"/>
        <v>711.06465277794007</v>
      </c>
      <c r="M80" s="306">
        <f t="shared" ca="1" si="45"/>
        <v>1.43793383117812</v>
      </c>
      <c r="N80" s="304">
        <f t="shared" ca="1" si="46"/>
        <v>82.387539745583311</v>
      </c>
      <c r="P80" s="310">
        <f t="shared" ca="1" si="47"/>
        <v>6</v>
      </c>
      <c r="Q80" s="304">
        <f t="shared" ca="1" si="48"/>
        <v>92.000000000010758</v>
      </c>
      <c r="R80" s="306">
        <f t="shared" ca="1" si="49"/>
        <v>4.882898062342609E-2</v>
      </c>
      <c r="S80" s="307">
        <f t="shared" ca="1" si="50"/>
        <v>2.9414447346251049</v>
      </c>
      <c r="T80" s="304">
        <f t="shared" ca="1" si="30"/>
        <v>28.855572846672281</v>
      </c>
      <c r="U80" s="311">
        <f t="shared" ca="1" si="31"/>
        <v>0</v>
      </c>
      <c r="V80" s="306">
        <f t="shared" ca="1" si="32"/>
        <v>1.1414388334035486</v>
      </c>
      <c r="W80" s="304">
        <f t="shared" ca="1" si="33"/>
        <v>71.122698620842868</v>
      </c>
      <c r="Y80" s="314" t="str">
        <f t="shared" ca="1" si="51"/>
        <v/>
      </c>
      <c r="Z80" s="315" t="str">
        <f t="shared" ca="1" si="52"/>
        <v/>
      </c>
      <c r="AA80" s="316" t="str">
        <f t="shared" ca="1" si="53"/>
        <v/>
      </c>
      <c r="AC80" s="310" t="e">
        <f t="shared" ca="1" si="54"/>
        <v>#N/A</v>
      </c>
      <c r="AD80" s="323" t="e">
        <f t="shared" ca="1" si="55"/>
        <v>#N/A</v>
      </c>
      <c r="AE80" s="324">
        <f t="shared" ca="1" si="34"/>
        <v>706.21868959333483</v>
      </c>
      <c r="AG80" s="306">
        <f t="shared" ca="1" si="56"/>
        <v>-2.6374981592836866</v>
      </c>
      <c r="AH80" s="304">
        <f t="shared" ca="1" si="57"/>
        <v>7.0861404686698437</v>
      </c>
    </row>
    <row r="81" spans="1:34" x14ac:dyDescent="0.2">
      <c r="A81" s="347">
        <f t="shared" ca="1" si="35"/>
        <v>0.01</v>
      </c>
      <c r="B81" s="304">
        <f t="shared" ca="1" si="36"/>
        <v>5.3699999999999832</v>
      </c>
      <c r="D81" s="306">
        <f t="shared" ca="1" si="37"/>
        <v>0.6400937472646967</v>
      </c>
      <c r="E81" s="307">
        <f t="shared" ca="1" si="38"/>
        <v>-5.0206657461629574</v>
      </c>
      <c r="F81" s="304">
        <f t="shared" ca="1" si="39"/>
        <v>5.0613046282536089</v>
      </c>
      <c r="G81" s="306">
        <f t="shared" ca="1" si="40"/>
        <v>23.155289138506653</v>
      </c>
      <c r="H81" s="307">
        <f t="shared" ca="1" si="41"/>
        <v>173.15530218124513</v>
      </c>
      <c r="I81" s="304">
        <f t="shared" ca="1" si="42"/>
        <v>174.69666879642025</v>
      </c>
      <c r="J81" s="306">
        <f t="shared" ca="1" si="43"/>
        <v>83.105539126948571</v>
      </c>
      <c r="K81" s="307">
        <f t="shared" ca="1" si="44"/>
        <v>707.95049364843464</v>
      </c>
      <c r="L81" s="304">
        <f t="shared" ca="1" si="29"/>
        <v>712.81163857687045</v>
      </c>
      <c r="M81" s="306">
        <f t="shared" ca="1" si="45"/>
        <v>1.4378594422483282</v>
      </c>
      <c r="N81" s="304">
        <f t="shared" ca="1" si="46"/>
        <v>82.383277573863737</v>
      </c>
      <c r="P81" s="310">
        <f t="shared" ca="1" si="47"/>
        <v>6</v>
      </c>
      <c r="Q81" s="304">
        <f t="shared" ca="1" si="48"/>
        <v>85.333333333344228</v>
      </c>
      <c r="R81" s="306">
        <f t="shared" ca="1" si="49"/>
        <v>4.5290648694192803E-2</v>
      </c>
      <c r="S81" s="307">
        <f t="shared" ca="1" si="50"/>
        <v>2.9409918281381628</v>
      </c>
      <c r="T81" s="304">
        <f t="shared" ca="1" si="30"/>
        <v>28.85112983403538</v>
      </c>
      <c r="U81" s="311">
        <f t="shared" ca="1" si="31"/>
        <v>0</v>
      </c>
      <c r="V81" s="306">
        <f t="shared" ca="1" si="32"/>
        <v>1.1412409283347156</v>
      </c>
      <c r="W81" s="304">
        <f t="shared" ca="1" si="33"/>
        <v>71.070561578870937</v>
      </c>
      <c r="Y81" s="314" t="str">
        <f t="shared" ca="1" si="51"/>
        <v/>
      </c>
      <c r="Z81" s="315" t="str">
        <f t="shared" ca="1" si="52"/>
        <v/>
      </c>
      <c r="AA81" s="316" t="str">
        <f t="shared" ca="1" si="53"/>
        <v/>
      </c>
      <c r="AC81" s="310" t="e">
        <f t="shared" ca="1" si="54"/>
        <v>#N/A</v>
      </c>
      <c r="AD81" s="323" t="e">
        <f t="shared" ca="1" si="55"/>
        <v>#N/A</v>
      </c>
      <c r="AE81" s="324">
        <f t="shared" ca="1" si="34"/>
        <v>707.95049364843464</v>
      </c>
      <c r="AG81" s="306">
        <f t="shared" ca="1" si="56"/>
        <v>-4.891622920937639</v>
      </c>
      <c r="AH81" s="304">
        <f t="shared" ca="1" si="57"/>
        <v>4.8319191425627341</v>
      </c>
    </row>
    <row r="82" spans="1:34" x14ac:dyDescent="0.2">
      <c r="A82" s="347">
        <f t="shared" ca="1" si="35"/>
        <v>0.01</v>
      </c>
      <c r="B82" s="304">
        <f t="shared" ca="1" si="36"/>
        <v>5.379999999999983</v>
      </c>
      <c r="D82" s="306">
        <f t="shared" ca="1" si="37"/>
        <v>0.34239261663921788</v>
      </c>
      <c r="E82" s="307">
        <f t="shared" ca="1" si="38"/>
        <v>-7.2495872733803139</v>
      </c>
      <c r="F82" s="304">
        <f t="shared" ca="1" si="39"/>
        <v>7.257668243884317</v>
      </c>
      <c r="G82" s="306">
        <f t="shared" ca="1" si="40"/>
        <v>23.158713064673044</v>
      </c>
      <c r="H82" s="307">
        <f t="shared" ca="1" si="41"/>
        <v>173.08280630851132</v>
      </c>
      <c r="I82" s="304">
        <f t="shared" ca="1" si="42"/>
        <v>174.62526687292851</v>
      </c>
      <c r="J82" s="306">
        <f t="shared" ca="1" si="43"/>
        <v>83.337109137964475</v>
      </c>
      <c r="K82" s="307">
        <f t="shared" ca="1" si="44"/>
        <v>709.6816841908834</v>
      </c>
      <c r="L82" s="304">
        <f t="shared" ca="1" si="29"/>
        <v>714.55802188169559</v>
      </c>
      <c r="M82" s="306">
        <f t="shared" ca="1" si="45"/>
        <v>1.4377849814806181</v>
      </c>
      <c r="N82" s="304">
        <f t="shared" ca="1" si="46"/>
        <v>82.379011286134642</v>
      </c>
      <c r="P82" s="310">
        <f t="shared" ca="1" si="47"/>
        <v>6</v>
      </c>
      <c r="Q82" s="304">
        <f t="shared" ca="1" si="48"/>
        <v>78.666666666677713</v>
      </c>
      <c r="R82" s="306">
        <f t="shared" ca="1" si="49"/>
        <v>4.1752316764959524E-2</v>
      </c>
      <c r="S82" s="307">
        <f t="shared" ca="1" si="50"/>
        <v>2.9405743049705131</v>
      </c>
      <c r="T82" s="304">
        <f t="shared" ca="1" si="30"/>
        <v>28.847033931760734</v>
      </c>
      <c r="U82" s="311">
        <f t="shared" ca="1" si="31"/>
        <v>0</v>
      </c>
      <c r="V82" s="306">
        <f t="shared" ca="1" si="32"/>
        <v>1.1410431264573735</v>
      </c>
      <c r="W82" s="304">
        <f t="shared" ca="1" si="33"/>
        <v>71.000169604951409</v>
      </c>
      <c r="Y82" s="314" t="str">
        <f t="shared" ca="1" si="51"/>
        <v/>
      </c>
      <c r="Z82" s="315" t="str">
        <f t="shared" ca="1" si="52"/>
        <v/>
      </c>
      <c r="AA82" s="316" t="str">
        <f t="shared" ca="1" si="53"/>
        <v/>
      </c>
      <c r="AC82" s="310" t="e">
        <f t="shared" ca="1" si="54"/>
        <v>#N/A</v>
      </c>
      <c r="AD82" s="323" t="e">
        <f t="shared" ca="1" si="55"/>
        <v>#N/A</v>
      </c>
      <c r="AE82" s="324">
        <f t="shared" ca="1" si="34"/>
        <v>709.6816841908834</v>
      </c>
      <c r="AG82" s="306">
        <f t="shared" ca="1" si="56"/>
        <v>-7.1402407588430599</v>
      </c>
      <c r="AH82" s="304">
        <f t="shared" ca="1" si="57"/>
        <v>2.5832046056333025</v>
      </c>
    </row>
    <row r="83" spans="1:34" x14ac:dyDescent="0.2">
      <c r="A83" s="347">
        <f t="shared" ca="1" si="35"/>
        <v>0.01</v>
      </c>
      <c r="B83" s="304">
        <f t="shared" ca="1" si="36"/>
        <v>5.3899999999999828</v>
      </c>
      <c r="D83" s="306">
        <f t="shared" ca="1" si="37"/>
        <v>4.5098070203894898E-2</v>
      </c>
      <c r="E83" s="307">
        <f t="shared" ca="1" si="38"/>
        <v>-9.472947568451227</v>
      </c>
      <c r="F83" s="304">
        <f t="shared" ca="1" si="39"/>
        <v>9.4730549175312042</v>
      </c>
      <c r="G83" s="306">
        <f t="shared" ca="1" si="40"/>
        <v>23.159164045375082</v>
      </c>
      <c r="H83" s="307">
        <f t="shared" ca="1" si="41"/>
        <v>172.98807683282681</v>
      </c>
      <c r="I83" s="304">
        <f t="shared" ca="1" si="42"/>
        <v>174.53143443403135</v>
      </c>
      <c r="J83" s="306">
        <f t="shared" ca="1" si="43"/>
        <v>83.568698523514712</v>
      </c>
      <c r="K83" s="307">
        <f t="shared" ca="1" si="44"/>
        <v>711.41203860659004</v>
      </c>
      <c r="L83" s="304">
        <f t="shared" ca="1" si="29"/>
        <v>716.30357813380942</v>
      </c>
      <c r="M83" s="306">
        <f t="shared" ca="1" si="45"/>
        <v>1.4377104391977844</v>
      </c>
      <c r="N83" s="304">
        <f t="shared" ca="1" si="46"/>
        <v>82.374740327933011</v>
      </c>
      <c r="P83" s="310">
        <f t="shared" ca="1" si="47"/>
        <v>6</v>
      </c>
      <c r="Q83" s="304">
        <f t="shared" ca="1" si="48"/>
        <v>72.000000000011184</v>
      </c>
      <c r="R83" s="306">
        <f t="shared" ca="1" si="49"/>
        <v>3.8213984835726238E-2</v>
      </c>
      <c r="S83" s="307">
        <f t="shared" ca="1" si="50"/>
        <v>2.9401921651221556</v>
      </c>
      <c r="T83" s="304">
        <f t="shared" ca="1" si="30"/>
        <v>28.843285139848348</v>
      </c>
      <c r="U83" s="311">
        <f t="shared" ca="1" si="31"/>
        <v>0</v>
      </c>
      <c r="V83" s="306">
        <f t="shared" ca="1" si="32"/>
        <v>1.1408454531570698</v>
      </c>
      <c r="W83" s="304">
        <f t="shared" ca="1" si="33"/>
        <v>70.911601421848246</v>
      </c>
      <c r="Y83" s="314" t="str">
        <f t="shared" ca="1" si="51"/>
        <v/>
      </c>
      <c r="Z83" s="315" t="str">
        <f t="shared" ca="1" si="52"/>
        <v/>
      </c>
      <c r="AA83" s="316" t="str">
        <f t="shared" ca="1" si="53"/>
        <v/>
      </c>
      <c r="AC83" s="310" t="e">
        <f t="shared" ca="1" si="54"/>
        <v>#N/A</v>
      </c>
      <c r="AD83" s="323" t="e">
        <f t="shared" ca="1" si="55"/>
        <v>#N/A</v>
      </c>
      <c r="AE83" s="324">
        <f t="shared" ca="1" si="34"/>
        <v>711.41203860659004</v>
      </c>
      <c r="AG83" s="306">
        <f t="shared" ca="1" si="56"/>
        <v>-9.3832923793648586</v>
      </c>
      <c r="AH83" s="304">
        <f t="shared" ca="1" si="57"/>
        <v>0.34005613881983615</v>
      </c>
    </row>
    <row r="84" spans="1:34" x14ac:dyDescent="0.2">
      <c r="A84" s="347">
        <f t="shared" ca="1" si="35"/>
        <v>0.01</v>
      </c>
      <c r="B84" s="304">
        <f t="shared" ca="1" si="36"/>
        <v>5.3999999999999826</v>
      </c>
      <c r="D84" s="306">
        <f t="shared" ca="1" si="37"/>
        <v>-0.25178166992389406</v>
      </c>
      <c r="E84" s="307">
        <f t="shared" ca="1" si="38"/>
        <v>-11.690690804579802</v>
      </c>
      <c r="F84" s="304">
        <f t="shared" ca="1" si="39"/>
        <v>11.693401793216395</v>
      </c>
      <c r="G84" s="306">
        <f t="shared" ca="1" si="40"/>
        <v>23.156646228675843</v>
      </c>
      <c r="H84" s="307">
        <f t="shared" ca="1" si="41"/>
        <v>172.87116992478101</v>
      </c>
      <c r="I84" s="304">
        <f t="shared" ca="1" si="42"/>
        <v>174.41522770596197</v>
      </c>
      <c r="J84" s="306">
        <f t="shared" ca="1" si="43"/>
        <v>83.800277574884973</v>
      </c>
      <c r="K84" s="307">
        <f t="shared" ca="1" si="44"/>
        <v>713.14133484037814</v>
      </c>
      <c r="L84" s="304">
        <f t="shared" ca="1" si="29"/>
        <v>718.04808333393942</v>
      </c>
      <c r="M84" s="306">
        <f t="shared" ca="1" si="45"/>
        <v>1.4376358056942191</v>
      </c>
      <c r="N84" s="304">
        <f t="shared" ca="1" si="46"/>
        <v>82.370464143168434</v>
      </c>
      <c r="P84" s="310">
        <f t="shared" ca="1" si="47"/>
        <v>6</v>
      </c>
      <c r="Q84" s="304">
        <f t="shared" ca="1" si="48"/>
        <v>65.333333333344655</v>
      </c>
      <c r="R84" s="306">
        <f t="shared" ca="1" si="49"/>
        <v>3.4675652906492944E-2</v>
      </c>
      <c r="S84" s="307">
        <f t="shared" ca="1" si="50"/>
        <v>2.9398454085930905</v>
      </c>
      <c r="T84" s="304">
        <f t="shared" ca="1" si="30"/>
        <v>28.839883458298221</v>
      </c>
      <c r="U84" s="311">
        <f t="shared" ca="1" si="31"/>
        <v>0</v>
      </c>
      <c r="V84" s="306">
        <f t="shared" ca="1" si="32"/>
        <v>1.1406479337385651</v>
      </c>
      <c r="W84" s="304">
        <f t="shared" ca="1" si="33"/>
        <v>70.804943080685533</v>
      </c>
      <c r="Y84" s="314" t="str">
        <f t="shared" ca="1" si="51"/>
        <v/>
      </c>
      <c r="Z84" s="315" t="str">
        <f t="shared" ca="1" si="52"/>
        <v/>
      </c>
      <c r="AA84" s="316" t="str">
        <f t="shared" ca="1" si="53"/>
        <v/>
      </c>
      <c r="AC84" s="310" t="e">
        <f t="shared" ca="1" si="54"/>
        <v>#N/A</v>
      </c>
      <c r="AD84" s="323" t="e">
        <f t="shared" ca="1" si="55"/>
        <v>#N/A</v>
      </c>
      <c r="AE84" s="324">
        <f t="shared" ca="1" si="34"/>
        <v>713.14133484037814</v>
      </c>
      <c r="AG84" s="306">
        <f t="shared" ca="1" si="56"/>
        <v>-11.620721382975063</v>
      </c>
      <c r="AH84" s="304">
        <f t="shared" ca="1" si="57"/>
        <v>-1.8974698711022224</v>
      </c>
    </row>
    <row r="85" spans="1:34" x14ac:dyDescent="0.2">
      <c r="A85" s="347">
        <f t="shared" ca="1" si="35"/>
        <v>0.01</v>
      </c>
      <c r="B85" s="304">
        <f t="shared" ca="1" si="36"/>
        <v>5.4099999999999824</v>
      </c>
      <c r="D85" s="306">
        <f t="shared" ca="1" si="37"/>
        <v>-0.47672717159978606</v>
      </c>
      <c r="E85" s="307">
        <f t="shared" ca="1" si="38"/>
        <v>-13.368908447948396</v>
      </c>
      <c r="F85" s="304">
        <f t="shared" ca="1" si="39"/>
        <v>13.377405648546638</v>
      </c>
      <c r="G85" s="306">
        <f t="shared" ca="1" si="40"/>
        <v>23.151878956959845</v>
      </c>
      <c r="H85" s="307">
        <f t="shared" ca="1" si="41"/>
        <v>172.73748084030154</v>
      </c>
      <c r="I85" s="304">
        <f t="shared" ca="1" si="42"/>
        <v>174.28208968878948</v>
      </c>
      <c r="J85" s="306">
        <f t="shared" ca="1" si="43"/>
        <v>84.031820200813158</v>
      </c>
      <c r="K85" s="307">
        <f t="shared" ca="1" si="44"/>
        <v>714.86937809420351</v>
      </c>
      <c r="L85" s="304">
        <f t="shared" ca="1" si="29"/>
        <v>719.79134097532392</v>
      </c>
      <c r="M85" s="306">
        <f t="shared" ca="1" si="45"/>
        <v>1.4375610735383844</v>
      </c>
      <c r="N85" s="304">
        <f t="shared" ca="1" si="46"/>
        <v>82.366182306045189</v>
      </c>
      <c r="P85" s="310">
        <f t="shared" ca="1" si="47"/>
        <v>7</v>
      </c>
      <c r="Q85" s="304">
        <f t="shared" ca="1" si="48"/>
        <v>60.250000000006018</v>
      </c>
      <c r="R85" s="306">
        <f t="shared" ca="1" si="49"/>
        <v>3.1977674810449698E-2</v>
      </c>
      <c r="S85" s="307">
        <f t="shared" ca="1" si="50"/>
        <v>2.9395256318449858</v>
      </c>
      <c r="T85" s="304">
        <f t="shared" ca="1" si="30"/>
        <v>28.836746448399314</v>
      </c>
      <c r="U85" s="311">
        <f t="shared" ca="1" si="31"/>
        <v>0</v>
      </c>
      <c r="V85" s="306">
        <f t="shared" ca="1" si="32"/>
        <v>1.1404505903772233</v>
      </c>
      <c r="W85" s="304">
        <f t="shared" ca="1" si="33"/>
        <v>70.684656670678663</v>
      </c>
      <c r="Y85" s="314" t="str">
        <f t="shared" ca="1" si="51"/>
        <v/>
      </c>
      <c r="Z85" s="315" t="str">
        <f t="shared" ca="1" si="52"/>
        <v/>
      </c>
      <c r="AA85" s="316" t="str">
        <f t="shared" ca="1" si="53"/>
        <v/>
      </c>
      <c r="AC85" s="310" t="e">
        <f t="shared" ca="1" si="54"/>
        <v>#N/A</v>
      </c>
      <c r="AD85" s="323" t="e">
        <f t="shared" ca="1" si="55"/>
        <v>#N/A</v>
      </c>
      <c r="AE85" s="324">
        <f t="shared" ca="1" si="34"/>
        <v>714.86937809420351</v>
      </c>
      <c r="AG85" s="306">
        <f t="shared" ca="1" si="56"/>
        <v>-13.313850384607701</v>
      </c>
      <c r="AH85" s="304">
        <f t="shared" ca="1" si="57"/>
        <v>-3.5906960518846476</v>
      </c>
    </row>
    <row r="86" spans="1:34" x14ac:dyDescent="0.2">
      <c r="A86" s="347">
        <f t="shared" ca="1" si="35"/>
        <v>0.01</v>
      </c>
      <c r="B86" s="304">
        <f t="shared" ca="1" si="36"/>
        <v>5.4199999999999822</v>
      </c>
      <c r="D86" s="306">
        <f t="shared" ca="1" si="37"/>
        <v>-0.62979180978416016</v>
      </c>
      <c r="E86" s="307">
        <f t="shared" ca="1" si="38"/>
        <v>-14.508912381073355</v>
      </c>
      <c r="F86" s="304">
        <f t="shared" ca="1" si="39"/>
        <v>14.52257470992437</v>
      </c>
      <c r="G86" s="306">
        <f t="shared" ca="1" si="40"/>
        <v>23.145581038862002</v>
      </c>
      <c r="H86" s="307">
        <f t="shared" ca="1" si="41"/>
        <v>172.59239171649082</v>
      </c>
      <c r="I86" s="304">
        <f t="shared" ca="1" si="42"/>
        <v>174.13745030878664</v>
      </c>
      <c r="J86" s="306">
        <f t="shared" ca="1" si="43"/>
        <v>84.263307500792266</v>
      </c>
      <c r="K86" s="307">
        <f t="shared" ca="1" si="44"/>
        <v>716.59602745698749</v>
      </c>
      <c r="L86" s="304">
        <f t="shared" ca="1" si="29"/>
        <v>721.53320890871589</v>
      </c>
      <c r="M86" s="306">
        <f t="shared" ca="1" si="45"/>
        <v>1.4374862375823665</v>
      </c>
      <c r="N86" s="304">
        <f t="shared" ca="1" si="46"/>
        <v>82.361894521609543</v>
      </c>
      <c r="P86" s="310">
        <f t="shared" ca="1" si="47"/>
        <v>7</v>
      </c>
      <c r="Q86" s="304">
        <f t="shared" ca="1" si="48"/>
        <v>56.750000000006082</v>
      </c>
      <c r="R86" s="306">
        <f t="shared" ca="1" si="49"/>
        <v>3.0120050547602212E-2</v>
      </c>
      <c r="S86" s="307">
        <f t="shared" ca="1" si="50"/>
        <v>2.9392244313395097</v>
      </c>
      <c r="T86" s="304">
        <f t="shared" ca="1" si="30"/>
        <v>28.833791671440594</v>
      </c>
      <c r="U86" s="311">
        <f t="shared" ca="1" si="31"/>
        <v>0</v>
      </c>
      <c r="V86" s="306">
        <f t="shared" ca="1" si="32"/>
        <v>1.1402534390812693</v>
      </c>
      <c r="W86" s="304">
        <f t="shared" ca="1" si="33"/>
        <v>70.555181711160131</v>
      </c>
      <c r="Y86" s="314" t="str">
        <f t="shared" ca="1" si="51"/>
        <v/>
      </c>
      <c r="Z86" s="315" t="str">
        <f t="shared" ca="1" si="52"/>
        <v/>
      </c>
      <c r="AA86" s="316" t="str">
        <f t="shared" ca="1" si="53"/>
        <v/>
      </c>
      <c r="AC86" s="310" t="e">
        <f t="shared" ca="1" si="54"/>
        <v>#N/A</v>
      </c>
      <c r="AD86" s="323" t="e">
        <f t="shared" ca="1" si="55"/>
        <v>#N/A</v>
      </c>
      <c r="AE86" s="324">
        <f t="shared" ca="1" si="34"/>
        <v>716.59602745698749</v>
      </c>
      <c r="AG86" s="306">
        <f t="shared" ca="1" si="56"/>
        <v>-14.463986762431096</v>
      </c>
      <c r="AH86" s="304">
        <f t="shared" ca="1" si="57"/>
        <v>-4.7409297915784059</v>
      </c>
    </row>
    <row r="87" spans="1:34" x14ac:dyDescent="0.2">
      <c r="A87" s="347">
        <f t="shared" ca="1" si="35"/>
        <v>0.01</v>
      </c>
      <c r="B87" s="304">
        <f t="shared" ca="1" si="36"/>
        <v>5.429999999999982</v>
      </c>
      <c r="D87" s="306">
        <f t="shared" ca="1" si="37"/>
        <v>-0.78263827518513962</v>
      </c>
      <c r="E87" s="307">
        <f t="shared" ca="1" si="38"/>
        <v>-15.645991394481481</v>
      </c>
      <c r="F87" s="304">
        <f t="shared" ca="1" si="39"/>
        <v>15.665553593345283</v>
      </c>
      <c r="G87" s="306">
        <f t="shared" ca="1" si="40"/>
        <v>23.13775465611015</v>
      </c>
      <c r="H87" s="307">
        <f t="shared" ca="1" si="41"/>
        <v>172.43593180254601</v>
      </c>
      <c r="I87" s="304">
        <f t="shared" ca="1" si="42"/>
        <v>173.98133884741387</v>
      </c>
      <c r="J87" s="306">
        <f t="shared" ca="1" si="43"/>
        <v>84.494724179267124</v>
      </c>
      <c r="K87" s="307">
        <f t="shared" ca="1" si="44"/>
        <v>718.32116907458271</v>
      </c>
      <c r="L87" s="304">
        <f t="shared" ca="1" si="29"/>
        <v>723.27357227732693</v>
      </c>
      <c r="M87" s="306">
        <f t="shared" ca="1" si="45"/>
        <v>1.4374112926545661</v>
      </c>
      <c r="N87" s="304">
        <f t="shared" ca="1" si="46"/>
        <v>82.357600493550663</v>
      </c>
      <c r="P87" s="310">
        <f t="shared" ca="1" si="47"/>
        <v>7</v>
      </c>
      <c r="Q87" s="304">
        <f t="shared" ca="1" si="48"/>
        <v>53.250000000006153</v>
      </c>
      <c r="R87" s="306">
        <f t="shared" ca="1" si="49"/>
        <v>2.8262426284754737E-2</v>
      </c>
      <c r="S87" s="307">
        <f t="shared" ca="1" si="50"/>
        <v>2.9389418070766622</v>
      </c>
      <c r="T87" s="304">
        <f t="shared" ca="1" si="30"/>
        <v>28.831019127422056</v>
      </c>
      <c r="U87" s="311">
        <f t="shared" ca="1" si="31"/>
        <v>0</v>
      </c>
      <c r="V87" s="306">
        <f t="shared" ca="1" si="32"/>
        <v>1.1400564927596721</v>
      </c>
      <c r="W87" s="304">
        <f t="shared" ca="1" si="33"/>
        <v>70.41657065414887</v>
      </c>
      <c r="Y87" s="314" t="str">
        <f t="shared" ca="1" si="51"/>
        <v/>
      </c>
      <c r="Z87" s="315" t="str">
        <f t="shared" ca="1" si="52"/>
        <v/>
      </c>
      <c r="AA87" s="316" t="str">
        <f t="shared" ca="1" si="53"/>
        <v/>
      </c>
      <c r="AC87" s="310" t="e">
        <f t="shared" ca="1" si="54"/>
        <v>#N/A</v>
      </c>
      <c r="AD87" s="323" t="e">
        <f t="shared" ca="1" si="55"/>
        <v>#N/A</v>
      </c>
      <c r="AE87" s="324">
        <f t="shared" ca="1" si="34"/>
        <v>718.32116907458271</v>
      </c>
      <c r="AG87" s="306">
        <f t="shared" ca="1" si="56"/>
        <v>-15.611194997693353</v>
      </c>
      <c r="AH87" s="304">
        <f t="shared" ca="1" si="57"/>
        <v>-5.8882355783584837</v>
      </c>
    </row>
    <row r="88" spans="1:34" x14ac:dyDescent="0.2">
      <c r="A88" s="347">
        <f t="shared" ca="1" si="35"/>
        <v>0.01</v>
      </c>
      <c r="B88" s="304">
        <f t="shared" ca="1" si="36"/>
        <v>5.4399999999999817</v>
      </c>
      <c r="D88" s="306">
        <f t="shared" ca="1" si="37"/>
        <v>-0.93526567171347796</v>
      </c>
      <c r="E88" s="307">
        <f t="shared" ca="1" si="38"/>
        <v>-16.78014079290789</v>
      </c>
      <c r="F88" s="304">
        <f t="shared" ca="1" si="39"/>
        <v>16.806184781398098</v>
      </c>
      <c r="G88" s="306">
        <f t="shared" ca="1" si="40"/>
        <v>23.128401999393017</v>
      </c>
      <c r="H88" s="307">
        <f t="shared" ca="1" si="41"/>
        <v>172.26813039461692</v>
      </c>
      <c r="I88" s="304">
        <f t="shared" ca="1" si="42"/>
        <v>173.81378463373457</v>
      </c>
      <c r="J88" s="306">
        <f t="shared" ca="1" si="43"/>
        <v>84.726054962544637</v>
      </c>
      <c r="K88" s="307">
        <f t="shared" ca="1" si="44"/>
        <v>720.04468938556852</v>
      </c>
      <c r="L88" s="304">
        <f t="shared" ca="1" si="29"/>
        <v>725.01231651736509</v>
      </c>
      <c r="M88" s="306">
        <f t="shared" ca="1" si="45"/>
        <v>1.4373362335576458</v>
      </c>
      <c r="N88" s="304">
        <f t="shared" ca="1" si="46"/>
        <v>82.353299924083075</v>
      </c>
      <c r="P88" s="310">
        <f t="shared" ca="1" si="47"/>
        <v>7</v>
      </c>
      <c r="Q88" s="304">
        <f t="shared" ca="1" si="48"/>
        <v>49.750000000006224</v>
      </c>
      <c r="R88" s="306">
        <f t="shared" ca="1" si="49"/>
        <v>2.6404802021907259E-2</v>
      </c>
      <c r="S88" s="307">
        <f t="shared" ca="1" si="50"/>
        <v>2.9386777590564432</v>
      </c>
      <c r="T88" s="304">
        <f t="shared" ca="1" si="30"/>
        <v>28.82842881634371</v>
      </c>
      <c r="U88" s="311">
        <f t="shared" ca="1" si="31"/>
        <v>0</v>
      </c>
      <c r="V88" s="306">
        <f t="shared" ca="1" si="32"/>
        <v>1.1398597642794488</v>
      </c>
      <c r="W88" s="304">
        <f t="shared" ca="1" si="33"/>
        <v>70.268877694434977</v>
      </c>
      <c r="Y88" s="314" t="str">
        <f t="shared" ca="1" si="51"/>
        <v/>
      </c>
      <c r="Z88" s="315" t="str">
        <f t="shared" ca="1" si="52"/>
        <v/>
      </c>
      <c r="AA88" s="316" t="str">
        <f t="shared" ca="1" si="53"/>
        <v/>
      </c>
      <c r="AC88" s="310" t="e">
        <f t="shared" ca="1" si="54"/>
        <v>#N/A</v>
      </c>
      <c r="AD88" s="323" t="e">
        <f t="shared" ca="1" si="55"/>
        <v>#N/A</v>
      </c>
      <c r="AE88" s="324">
        <f t="shared" ca="1" si="34"/>
        <v>720.04468938556852</v>
      </c>
      <c r="AG88" s="306">
        <f t="shared" ca="1" si="56"/>
        <v>-16.755470330125611</v>
      </c>
      <c r="AH88" s="304">
        <f t="shared" ca="1" si="57"/>
        <v>-7.0326086589290799</v>
      </c>
    </row>
    <row r="89" spans="1:34" x14ac:dyDescent="0.2">
      <c r="A89" s="347">
        <f t="shared" ca="1" si="35"/>
        <v>0.01</v>
      </c>
      <c r="B89" s="304">
        <f t="shared" ca="1" si="36"/>
        <v>5.4499999999999815</v>
      </c>
      <c r="D89" s="306">
        <f t="shared" ca="1" si="37"/>
        <v>-1.0876732171512351</v>
      </c>
      <c r="E89" s="307">
        <f t="shared" ca="1" si="38"/>
        <v>-17.911356574650455</v>
      </c>
      <c r="F89" s="304">
        <f t="shared" ca="1" si="39"/>
        <v>17.944350848430883</v>
      </c>
      <c r="G89" s="306">
        <f t="shared" ca="1" si="40"/>
        <v>23.117525267221506</v>
      </c>
      <c r="H89" s="307">
        <f t="shared" ca="1" si="41"/>
        <v>172.08901682887043</v>
      </c>
      <c r="I89" s="304">
        <f t="shared" ca="1" si="42"/>
        <v>173.63481703738992</v>
      </c>
      <c r="J89" s="306">
        <f t="shared" ca="1" si="43"/>
        <v>84.957284598877706</v>
      </c>
      <c r="K89" s="307">
        <f t="shared" ca="1" si="44"/>
        <v>721.76647512168597</v>
      </c>
      <c r="L89" s="304">
        <f t="shared" ca="1" si="29"/>
        <v>726.74932735847642</v>
      </c>
      <c r="M89" s="306">
        <f t="shared" ca="1" si="45"/>
        <v>1.4372610550664593</v>
      </c>
      <c r="N89" s="304">
        <f t="shared" ca="1" si="46"/>
        <v>82.348992513827923</v>
      </c>
      <c r="P89" s="310">
        <f t="shared" ca="1" si="47"/>
        <v>8</v>
      </c>
      <c r="Q89" s="304">
        <f t="shared" ca="1" si="48"/>
        <v>46.250000000006295</v>
      </c>
      <c r="R89" s="306">
        <f t="shared" ca="1" si="49"/>
        <v>2.4547177759059784E-2</v>
      </c>
      <c r="S89" s="307">
        <f t="shared" ca="1" si="50"/>
        <v>2.9384322872788529</v>
      </c>
      <c r="T89" s="304">
        <f t="shared" ca="1" si="30"/>
        <v>28.82602073820555</v>
      </c>
      <c r="U89" s="311">
        <f t="shared" ca="1" si="31"/>
        <v>0</v>
      </c>
      <c r="V89" s="306">
        <f t="shared" ca="1" si="32"/>
        <v>1.1396632664656672</v>
      </c>
      <c r="W89" s="304">
        <f t="shared" ca="1" si="33"/>
        <v>70.112158745634801</v>
      </c>
      <c r="Y89" s="314" t="str">
        <f t="shared" ca="1" si="51"/>
        <v/>
      </c>
      <c r="Z89" s="315" t="str">
        <f t="shared" ca="1" si="52"/>
        <v/>
      </c>
      <c r="AA89" s="316" t="str">
        <f t="shared" ca="1" si="53"/>
        <v/>
      </c>
      <c r="AC89" s="310" t="e">
        <f t="shared" ca="1" si="54"/>
        <v>#N/A</v>
      </c>
      <c r="AD89" s="323" t="e">
        <f t="shared" ca="1" si="55"/>
        <v>#N/A</v>
      </c>
      <c r="AE89" s="324">
        <f t="shared" ca="1" si="34"/>
        <v>721.76647512168597</v>
      </c>
      <c r="AG89" s="306">
        <f t="shared" ca="1" si="56"/>
        <v>-17.896808701977193</v>
      </c>
      <c r="AH89" s="304">
        <f t="shared" ca="1" si="57"/>
        <v>-8.1740449825615897</v>
      </c>
    </row>
    <row r="90" spans="1:34" x14ac:dyDescent="0.2">
      <c r="A90" s="347">
        <f t="shared" ca="1" si="35"/>
        <v>0.01</v>
      </c>
      <c r="B90" s="304">
        <f t="shared" ca="1" si="36"/>
        <v>5.4599999999999813</v>
      </c>
      <c r="D90" s="306">
        <f t="shared" ca="1" si="37"/>
        <v>-1.2398602424121519</v>
      </c>
      <c r="E90" s="307">
        <f t="shared" ca="1" si="38"/>
        <v>-19.039635424015117</v>
      </c>
      <c r="F90" s="304">
        <f t="shared" ca="1" si="39"/>
        <v>19.079962539274693</v>
      </c>
      <c r="G90" s="306">
        <f t="shared" ca="1" si="40"/>
        <v>23.105126664797385</v>
      </c>
      <c r="H90" s="307">
        <f t="shared" ca="1" si="41"/>
        <v>171.89862047463026</v>
      </c>
      <c r="I90" s="304">
        <f t="shared" ca="1" si="42"/>
        <v>173.44446546164946</v>
      </c>
      <c r="J90" s="306">
        <f t="shared" ca="1" si="43"/>
        <v>85.188397858537797</v>
      </c>
      <c r="K90" s="307">
        <f t="shared" ca="1" si="44"/>
        <v>723.48641330820351</v>
      </c>
      <c r="L90" s="304">
        <f t="shared" ca="1" si="29"/>
        <v>728.48449082411707</v>
      </c>
      <c r="M90" s="306">
        <f t="shared" ca="1" si="45"/>
        <v>1.4371857519259539</v>
      </c>
      <c r="N90" s="304">
        <f t="shared" ca="1" si="46"/>
        <v>82.344677961692881</v>
      </c>
      <c r="P90" s="310">
        <f t="shared" ca="1" si="47"/>
        <v>8</v>
      </c>
      <c r="Q90" s="304">
        <f t="shared" ca="1" si="48"/>
        <v>42.750000000006374</v>
      </c>
      <c r="R90" s="306">
        <f t="shared" ca="1" si="49"/>
        <v>2.2689553496212312E-2</v>
      </c>
      <c r="S90" s="307">
        <f t="shared" ca="1" si="50"/>
        <v>2.9382053917438906</v>
      </c>
      <c r="T90" s="304">
        <f t="shared" ca="1" si="30"/>
        <v>28.82379489300757</v>
      </c>
      <c r="U90" s="311">
        <f t="shared" ca="1" si="31"/>
        <v>0</v>
      </c>
      <c r="V90" s="306">
        <f t="shared" ca="1" si="32"/>
        <v>1.1394670121014576</v>
      </c>
      <c r="W90" s="304">
        <f t="shared" ca="1" si="33"/>
        <v>69.946471416390438</v>
      </c>
      <c r="Y90" s="314" t="str">
        <f t="shared" ca="1" si="51"/>
        <v/>
      </c>
      <c r="Z90" s="315" t="str">
        <f t="shared" ca="1" si="52"/>
        <v/>
      </c>
      <c r="AA90" s="316" t="str">
        <f t="shared" ca="1" si="53"/>
        <v/>
      </c>
      <c r="AC90" s="310" t="e">
        <f t="shared" ca="1" si="54"/>
        <v>#N/A</v>
      </c>
      <c r="AD90" s="323" t="e">
        <f t="shared" ca="1" si="55"/>
        <v>#N/A</v>
      </c>
      <c r="AE90" s="324">
        <f t="shared" ca="1" si="34"/>
        <v>723.48641330820351</v>
      </c>
      <c r="AG90" s="306">
        <f t="shared" ca="1" si="56"/>
        <v>-19.035206750435062</v>
      </c>
      <c r="AH90" s="304">
        <f t="shared" ca="1" si="57"/>
        <v>-9.3125411935168945</v>
      </c>
    </row>
    <row r="91" spans="1:34" x14ac:dyDescent="0.2">
      <c r="A91" s="347">
        <f t="shared" ca="1" si="35"/>
        <v>0.01</v>
      </c>
      <c r="B91" s="304">
        <f t="shared" ca="1" si="36"/>
        <v>5.4699999999999811</v>
      </c>
      <c r="D91" s="306">
        <f t="shared" ca="1" si="37"/>
        <v>-1.3918261908098037</v>
      </c>
      <c r="E91" s="307">
        <f t="shared" ca="1" si="38"/>
        <v>-20.164974703739112</v>
      </c>
      <c r="F91" s="304">
        <f t="shared" ca="1" si="39"/>
        <v>20.212950921324239</v>
      </c>
      <c r="G91" s="306">
        <f t="shared" ca="1" si="40"/>
        <v>23.091208402889286</v>
      </c>
      <c r="H91" s="307">
        <f t="shared" ca="1" si="41"/>
        <v>171.69697072759288</v>
      </c>
      <c r="I91" s="304">
        <f t="shared" ca="1" si="42"/>
        <v>173.2427593365378</v>
      </c>
      <c r="J91" s="306">
        <f t="shared" ca="1" si="43"/>
        <v>85.419379533876224</v>
      </c>
      <c r="K91" s="307">
        <f t="shared" ca="1" si="44"/>
        <v>725.20439126421468</v>
      </c>
      <c r="L91" s="304">
        <f t="shared" ca="1" si="29"/>
        <v>730.21769323185572</v>
      </c>
      <c r="M91" s="306">
        <f t="shared" ca="1" si="45"/>
        <v>1.4371103188490499</v>
      </c>
      <c r="N91" s="304">
        <f t="shared" ca="1" si="46"/>
        <v>82.3403559647506</v>
      </c>
      <c r="P91" s="310">
        <f t="shared" ca="1" si="47"/>
        <v>8</v>
      </c>
      <c r="Q91" s="304">
        <f t="shared" ca="1" si="48"/>
        <v>39.250000000006452</v>
      </c>
      <c r="R91" s="306">
        <f t="shared" ca="1" si="49"/>
        <v>2.0831929233364837E-2</v>
      </c>
      <c r="S91" s="307">
        <f t="shared" ca="1" si="50"/>
        <v>2.9379970724515569</v>
      </c>
      <c r="T91" s="304">
        <f t="shared" ca="1" si="30"/>
        <v>28.821751280749776</v>
      </c>
      <c r="U91" s="311">
        <f t="shared" ca="1" si="31"/>
        <v>0</v>
      </c>
      <c r="V91" s="306">
        <f t="shared" ca="1" si="32"/>
        <v>1.1392710139280346</v>
      </c>
      <c r="W91" s="304">
        <f t="shared" ca="1" si="33"/>
        <v>69.771874986722239</v>
      </c>
      <c r="Y91" s="314" t="str">
        <f t="shared" ca="1" si="51"/>
        <v/>
      </c>
      <c r="Z91" s="315" t="str">
        <f t="shared" ca="1" si="52"/>
        <v/>
      </c>
      <c r="AA91" s="316" t="str">
        <f t="shared" ca="1" si="53"/>
        <v/>
      </c>
      <c r="AC91" s="310" t="e">
        <f t="shared" ca="1" si="54"/>
        <v>#N/A</v>
      </c>
      <c r="AD91" s="323" t="e">
        <f t="shared" ca="1" si="55"/>
        <v>#N/A</v>
      </c>
      <c r="AE91" s="324">
        <f t="shared" ca="1" si="34"/>
        <v>725.20439126421468</v>
      </c>
      <c r="AG91" s="306">
        <f t="shared" ca="1" si="56"/>
        <v>-20.17066180002249</v>
      </c>
      <c r="AH91" s="304">
        <f t="shared" ca="1" si="57"/>
        <v>-10.448094623446949</v>
      </c>
    </row>
    <row r="92" spans="1:34" x14ac:dyDescent="0.2">
      <c r="A92" s="347">
        <f t="shared" ca="1" si="35"/>
        <v>0.01</v>
      </c>
      <c r="B92" s="304">
        <f t="shared" ca="1" si="36"/>
        <v>5.4799999999999809</v>
      </c>
      <c r="D92" s="306">
        <f t="shared" ca="1" si="37"/>
        <v>-1.5435706173341914</v>
      </c>
      <c r="E92" s="307">
        <f t="shared" ca="1" si="38"/>
        <v>-21.287372447396027</v>
      </c>
      <c r="F92" s="304">
        <f t="shared" ca="1" si="39"/>
        <v>21.343262074126649</v>
      </c>
      <c r="G92" s="306">
        <f t="shared" ca="1" si="40"/>
        <v>23.075772696715944</v>
      </c>
      <c r="H92" s="307">
        <f t="shared" ca="1" si="41"/>
        <v>171.48409700311893</v>
      </c>
      <c r="I92" s="304">
        <f t="shared" ca="1" si="42"/>
        <v>173.02972811203745</v>
      </c>
      <c r="J92" s="306">
        <f t="shared" ca="1" si="43"/>
        <v>85.650214439374253</v>
      </c>
      <c r="K92" s="307">
        <f t="shared" ca="1" si="44"/>
        <v>726.92029660286823</v>
      </c>
      <c r="L92" s="304">
        <f t="shared" ca="1" si="29"/>
        <v>731.9488211936083</v>
      </c>
      <c r="M92" s="306">
        <f t="shared" ca="1" si="45"/>
        <v>1.4370347505144916</v>
      </c>
      <c r="N92" s="304">
        <f t="shared" ca="1" si="46"/>
        <v>82.336026218115578</v>
      </c>
      <c r="P92" s="310">
        <f t="shared" ca="1" si="47"/>
        <v>8</v>
      </c>
      <c r="Q92" s="304">
        <f t="shared" ca="1" si="48"/>
        <v>35.750000000006523</v>
      </c>
      <c r="R92" s="306">
        <f t="shared" ca="1" si="49"/>
        <v>1.8974304970517362E-2</v>
      </c>
      <c r="S92" s="307">
        <f t="shared" ca="1" si="50"/>
        <v>2.9378073294018519</v>
      </c>
      <c r="T92" s="304">
        <f t="shared" ca="1" si="30"/>
        <v>28.81988990143217</v>
      </c>
      <c r="U92" s="311">
        <f t="shared" ca="1" si="31"/>
        <v>0</v>
      </c>
      <c r="V92" s="306">
        <f t="shared" ca="1" si="32"/>
        <v>1.1390752846447274</v>
      </c>
      <c r="W92" s="304">
        <f t="shared" ca="1" si="33"/>
        <v>69.588430384541638</v>
      </c>
      <c r="Y92" s="314" t="str">
        <f t="shared" ca="1" si="51"/>
        <v/>
      </c>
      <c r="Z92" s="315" t="str">
        <f t="shared" ca="1" si="52"/>
        <v/>
      </c>
      <c r="AA92" s="316" t="str">
        <f t="shared" ca="1" si="53"/>
        <v/>
      </c>
      <c r="AC92" s="310" t="e">
        <f t="shared" ca="1" si="54"/>
        <v>#N/A</v>
      </c>
      <c r="AD92" s="323" t="e">
        <f t="shared" ca="1" si="55"/>
        <v>#N/A</v>
      </c>
      <c r="AE92" s="324">
        <f t="shared" ca="1" si="34"/>
        <v>726.92029660286823</v>
      </c>
      <c r="AG92" s="306">
        <f t="shared" ca="1" si="56"/>
        <v>-21.30317185498091</v>
      </c>
      <c r="AH92" s="304">
        <f t="shared" ca="1" si="57"/>
        <v>-11.58070328377957</v>
      </c>
    </row>
    <row r="93" spans="1:34" x14ac:dyDescent="0.2">
      <c r="A93" s="347">
        <f t="shared" ca="1" si="35"/>
        <v>0.01</v>
      </c>
      <c r="B93" s="304">
        <f t="shared" ca="1" si="36"/>
        <v>5.4899999999999807</v>
      </c>
      <c r="D93" s="306">
        <f t="shared" ca="1" si="37"/>
        <v>-1.6723956568647318</v>
      </c>
      <c r="E93" s="307">
        <f t="shared" ca="1" si="38"/>
        <v>-22.238154099914546</v>
      </c>
      <c r="F93" s="304">
        <f t="shared" ca="1" si="39"/>
        <v>22.300950764589526</v>
      </c>
      <c r="G93" s="306">
        <f t="shared" ca="1" si="40"/>
        <v>23.059048740147297</v>
      </c>
      <c r="H93" s="307">
        <f t="shared" ca="1" si="41"/>
        <v>171.26171546211978</v>
      </c>
      <c r="I93" s="304">
        <f t="shared" ca="1" si="42"/>
        <v>172.80710318684405</v>
      </c>
      <c r="J93" s="306">
        <f t="shared" ca="1" si="43"/>
        <v>85.880888546558566</v>
      </c>
      <c r="K93" s="307">
        <f t="shared" ca="1" si="44"/>
        <v>728.63402566519437</v>
      </c>
      <c r="L93" s="304">
        <f t="shared" ca="1" si="29"/>
        <v>733.67777012433305</v>
      </c>
      <c r="M93" s="306">
        <f t="shared" ca="1" si="45"/>
        <v>1.436959042310306</v>
      </c>
      <c r="N93" s="304">
        <f t="shared" ca="1" si="46"/>
        <v>82.331688457541233</v>
      </c>
      <c r="P93" s="310">
        <f t="shared" ca="1" si="47"/>
        <v>9</v>
      </c>
      <c r="Q93" s="304">
        <f t="shared" ca="1" si="48"/>
        <v>32.750000000004718</v>
      </c>
      <c r="R93" s="306">
        <f t="shared" ca="1" si="49"/>
        <v>1.738205560236139E-2</v>
      </c>
      <c r="S93" s="307">
        <f t="shared" ca="1" si="50"/>
        <v>2.9376335088458281</v>
      </c>
      <c r="T93" s="304">
        <f t="shared" ca="1" si="30"/>
        <v>28.818184721777573</v>
      </c>
      <c r="U93" s="311">
        <f t="shared" ca="1" si="31"/>
        <v>0</v>
      </c>
      <c r="V93" s="306">
        <f t="shared" ca="1" si="32"/>
        <v>1.1388798359472492</v>
      </c>
      <c r="W93" s="304">
        <f t="shared" ca="1" si="33"/>
        <v>69.397567056793676</v>
      </c>
      <c r="Y93" s="314" t="str">
        <f t="shared" ca="1" si="51"/>
        <v/>
      </c>
      <c r="Z93" s="315" t="str">
        <f t="shared" ca="1" si="52"/>
        <v/>
      </c>
      <c r="AA93" s="316" t="str">
        <f t="shared" ca="1" si="53"/>
        <v/>
      </c>
      <c r="AC93" s="310" t="e">
        <f t="shared" ca="1" si="54"/>
        <v>#N/A</v>
      </c>
      <c r="AD93" s="323" t="e">
        <f t="shared" ca="1" si="55"/>
        <v>#N/A</v>
      </c>
      <c r="AE93" s="324">
        <f t="shared" ca="1" si="34"/>
        <v>728.63402566519437</v>
      </c>
      <c r="AG93" s="306">
        <f t="shared" ca="1" si="56"/>
        <v>-22.262542043541789</v>
      </c>
      <c r="AH93" s="304">
        <f t="shared" ca="1" si="57"/>
        <v>-12.540172309993302</v>
      </c>
    </row>
    <row r="94" spans="1:34" x14ac:dyDescent="0.2">
      <c r="A94" s="347">
        <f t="shared" ca="1" si="35"/>
        <v>0.01</v>
      </c>
      <c r="B94" s="304">
        <f t="shared" ca="1" si="36"/>
        <v>5.4999999999999805</v>
      </c>
      <c r="D94" s="306">
        <f t="shared" ca="1" si="37"/>
        <v>-1.7783232102228559</v>
      </c>
      <c r="E94" s="307">
        <f t="shared" ca="1" si="38"/>
        <v>-23.017773098576001</v>
      </c>
      <c r="F94" s="304">
        <f t="shared" ca="1" si="39"/>
        <v>23.086366363235822</v>
      </c>
      <c r="G94" s="306">
        <f t="shared" ca="1" si="40"/>
        <v>23.041265508045068</v>
      </c>
      <c r="H94" s="307">
        <f t="shared" ca="1" si="41"/>
        <v>171.03153773113402</v>
      </c>
      <c r="I94" s="304">
        <f t="shared" ca="1" si="42"/>
        <v>172.57661143645319</v>
      </c>
      <c r="J94" s="306">
        <f t="shared" ca="1" si="43"/>
        <v>86.11139011779953</v>
      </c>
      <c r="K94" s="307">
        <f t="shared" ca="1" si="44"/>
        <v>730.34549193116061</v>
      </c>
      <c r="L94" s="304">
        <f t="shared" ca="1" si="29"/>
        <v>735.40445272801333</v>
      </c>
      <c r="M94" s="306">
        <f t="shared" ca="1" si="45"/>
        <v>1.4368831903397641</v>
      </c>
      <c r="N94" s="304">
        <f t="shared" ca="1" si="46"/>
        <v>82.327342459761425</v>
      </c>
      <c r="P94" s="310">
        <f t="shared" ca="1" si="47"/>
        <v>9</v>
      </c>
      <c r="Q94" s="304">
        <f t="shared" ca="1" si="48"/>
        <v>30.250000000004775</v>
      </c>
      <c r="R94" s="306">
        <f t="shared" ca="1" si="49"/>
        <v>1.6055181128898911E-2</v>
      </c>
      <c r="S94" s="307">
        <f t="shared" ca="1" si="50"/>
        <v>2.9374729570345393</v>
      </c>
      <c r="T94" s="304">
        <f t="shared" ca="1" si="30"/>
        <v>28.816609708508832</v>
      </c>
      <c r="U94" s="311">
        <f t="shared" ca="1" si="31"/>
        <v>0</v>
      </c>
      <c r="V94" s="306">
        <f t="shared" ca="1" si="32"/>
        <v>1.1386846775695174</v>
      </c>
      <c r="W94" s="304">
        <f t="shared" ca="1" si="33"/>
        <v>69.200703993665911</v>
      </c>
      <c r="Y94" s="314" t="str">
        <f t="shared" ca="1" si="51"/>
        <v/>
      </c>
      <c r="Z94" s="315" t="str">
        <f t="shared" ca="1" si="52"/>
        <v/>
      </c>
      <c r="AA94" s="316" t="str">
        <f t="shared" ca="1" si="53"/>
        <v/>
      </c>
      <c r="AC94" s="310" t="e">
        <f t="shared" ca="1" si="54"/>
        <v>#N/A</v>
      </c>
      <c r="AD94" s="323" t="e">
        <f t="shared" ca="1" si="55"/>
        <v>#N/A</v>
      </c>
      <c r="AE94" s="324">
        <f t="shared" ca="1" si="34"/>
        <v>730.34549193116061</v>
      </c>
      <c r="AG94" s="306">
        <f t="shared" ca="1" si="56"/>
        <v>-23.049224685246948</v>
      </c>
      <c r="AH94" s="304">
        <f t="shared" ca="1" si="57"/>
        <v>-13.326954027964725</v>
      </c>
    </row>
    <row r="95" spans="1:34" x14ac:dyDescent="0.2">
      <c r="A95" s="347">
        <f t="shared" ca="1" si="35"/>
        <v>0.01</v>
      </c>
      <c r="B95" s="304">
        <f t="shared" ca="1" si="36"/>
        <v>5.5099999999999802</v>
      </c>
      <c r="D95" s="306">
        <f t="shared" ca="1" si="37"/>
        <v>-1.8841010896896921</v>
      </c>
      <c r="E95" s="307">
        <f t="shared" ca="1" si="38"/>
        <v>-23.795373611445939</v>
      </c>
      <c r="F95" s="304">
        <f t="shared" ca="1" si="39"/>
        <v>23.869847972378619</v>
      </c>
      <c r="G95" s="306">
        <f t="shared" ca="1" si="40"/>
        <v>23.022424497148172</v>
      </c>
      <c r="H95" s="307">
        <f t="shared" ca="1" si="41"/>
        <v>170.79358399501956</v>
      </c>
      <c r="I95" s="304">
        <f t="shared" ca="1" si="42"/>
        <v>172.33827306663684</v>
      </c>
      <c r="J95" s="306">
        <f t="shared" ca="1" si="43"/>
        <v>86.341708567825492</v>
      </c>
      <c r="K95" s="307">
        <f t="shared" ca="1" si="44"/>
        <v>732.05461753979137</v>
      </c>
      <c r="L95" s="304">
        <f t="shared" ca="1" si="29"/>
        <v>737.12879044285171</v>
      </c>
      <c r="M95" s="306">
        <f t="shared" ca="1" si="45"/>
        <v>1.4368071906775297</v>
      </c>
      <c r="N95" s="304">
        <f t="shared" ca="1" si="46"/>
        <v>82.322987999870975</v>
      </c>
      <c r="P95" s="310">
        <f t="shared" ca="1" si="47"/>
        <v>9</v>
      </c>
      <c r="Q95" s="304">
        <f t="shared" ca="1" si="48"/>
        <v>27.750000000004832</v>
      </c>
      <c r="R95" s="306">
        <f t="shared" ca="1" si="49"/>
        <v>1.4728306655436429E-2</v>
      </c>
      <c r="S95" s="307">
        <f t="shared" ca="1" si="50"/>
        <v>2.9373256739679849</v>
      </c>
      <c r="T95" s="304">
        <f t="shared" ca="1" si="30"/>
        <v>28.815164861625934</v>
      </c>
      <c r="U95" s="311">
        <f t="shared" ca="1" si="31"/>
        <v>0</v>
      </c>
      <c r="V95" s="306">
        <f t="shared" ca="1" si="32"/>
        <v>1.1384898182520167</v>
      </c>
      <c r="W95" s="304">
        <f t="shared" ca="1" si="33"/>
        <v>68.997886162462009</v>
      </c>
      <c r="Y95" s="314" t="str">
        <f t="shared" ca="1" si="51"/>
        <v/>
      </c>
      <c r="Z95" s="315" t="str">
        <f t="shared" ca="1" si="52"/>
        <v/>
      </c>
      <c r="AA95" s="316" t="str">
        <f t="shared" ca="1" si="53"/>
        <v/>
      </c>
      <c r="AC95" s="310" t="e">
        <f t="shared" ca="1" si="54"/>
        <v>#N/A</v>
      </c>
      <c r="AD95" s="323" t="e">
        <f t="shared" ca="1" si="55"/>
        <v>#N/A</v>
      </c>
      <c r="AE95" s="324">
        <f t="shared" ca="1" si="34"/>
        <v>732.05461753979137</v>
      </c>
      <c r="AG95" s="306">
        <f t="shared" ca="1" si="56"/>
        <v>-23.833886752484716</v>
      </c>
      <c r="AH95" s="304">
        <f t="shared" ca="1" si="57"/>
        <v>-14.11171541549426</v>
      </c>
    </row>
    <row r="96" spans="1:34" x14ac:dyDescent="0.2">
      <c r="A96" s="347">
        <f t="shared" ca="1" si="35"/>
        <v>0.01</v>
      </c>
      <c r="B96" s="304">
        <f t="shared" ca="1" si="36"/>
        <v>5.51999999999998</v>
      </c>
      <c r="D96" s="306">
        <f t="shared" ca="1" si="37"/>
        <v>-1.9897298149608502</v>
      </c>
      <c r="E96" s="307">
        <f t="shared" ca="1" si="38"/>
        <v>-24.570959964099636</v>
      </c>
      <c r="F96" s="304">
        <f t="shared" ca="1" si="39"/>
        <v>24.651391406854327</v>
      </c>
      <c r="G96" s="306">
        <f t="shared" ca="1" si="40"/>
        <v>23.002527198998564</v>
      </c>
      <c r="H96" s="307">
        <f t="shared" ca="1" si="41"/>
        <v>170.54787439537856</v>
      </c>
      <c r="I96" s="304">
        <f t="shared" ca="1" si="42"/>
        <v>172.09210823951949</v>
      </c>
      <c r="J96" s="306">
        <f t="shared" ca="1" si="43"/>
        <v>86.571833326306219</v>
      </c>
      <c r="K96" s="307">
        <f t="shared" ca="1" si="44"/>
        <v>733.76132483174331</v>
      </c>
      <c r="L96" s="304">
        <f t="shared" ca="1" si="29"/>
        <v>738.85070490885562</v>
      </c>
      <c r="M96" s="306">
        <f t="shared" ca="1" si="45"/>
        <v>1.4367310393684614</v>
      </c>
      <c r="N96" s="304">
        <f t="shared" ca="1" si="46"/>
        <v>82.318624851256956</v>
      </c>
      <c r="P96" s="310">
        <f t="shared" ca="1" si="47"/>
        <v>9</v>
      </c>
      <c r="Q96" s="304">
        <f t="shared" ca="1" si="48"/>
        <v>25.250000000004885</v>
      </c>
      <c r="R96" s="306">
        <f t="shared" ca="1" si="49"/>
        <v>1.3401432181973948E-2</v>
      </c>
      <c r="S96" s="307">
        <f t="shared" ca="1" si="50"/>
        <v>2.9371916596461651</v>
      </c>
      <c r="T96" s="304">
        <f t="shared" ca="1" si="30"/>
        <v>28.813850181128881</v>
      </c>
      <c r="U96" s="311">
        <f t="shared" ca="1" si="31"/>
        <v>0</v>
      </c>
      <c r="V96" s="306">
        <f t="shared" ca="1" si="32"/>
        <v>1.1382952667066375</v>
      </c>
      <c r="W96" s="304">
        <f t="shared" ca="1" si="33"/>
        <v>68.789159220219091</v>
      </c>
      <c r="Y96" s="314" t="str">
        <f t="shared" ca="1" si="51"/>
        <v/>
      </c>
      <c r="Z96" s="315" t="str">
        <f t="shared" ca="1" si="52"/>
        <v/>
      </c>
      <c r="AA96" s="316" t="str">
        <f t="shared" ca="1" si="53"/>
        <v/>
      </c>
      <c r="AC96" s="310" t="e">
        <f t="shared" ca="1" si="54"/>
        <v>#N/A</v>
      </c>
      <c r="AD96" s="323" t="e">
        <f t="shared" ca="1" si="55"/>
        <v>#N/A</v>
      </c>
      <c r="AE96" s="324">
        <f t="shared" ca="1" si="34"/>
        <v>733.76132483174331</v>
      </c>
      <c r="AG96" s="306">
        <f t="shared" ca="1" si="56"/>
        <v>-24.616532610031474</v>
      </c>
      <c r="AH96" s="304">
        <f t="shared" ca="1" si="57"/>
        <v>-14.894460842819941</v>
      </c>
    </row>
    <row r="97" spans="1:34" x14ac:dyDescent="0.2">
      <c r="A97" s="347">
        <f t="shared" ca="1" si="35"/>
        <v>0.01</v>
      </c>
      <c r="B97" s="304">
        <f t="shared" ca="1" si="36"/>
        <v>5.5299999999999798</v>
      </c>
      <c r="D97" s="306">
        <f t="shared" ca="1" si="37"/>
        <v>-2.0895217660914525</v>
      </c>
      <c r="E97" s="307">
        <f t="shared" ca="1" si="38"/>
        <v>-25.302362757657733</v>
      </c>
      <c r="F97" s="304">
        <f t="shared" ca="1" si="39"/>
        <v>25.388494684228032</v>
      </c>
      <c r="G97" s="306">
        <f t="shared" ca="1" si="40"/>
        <v>22.98163198133765</v>
      </c>
      <c r="H97" s="307">
        <f t="shared" ca="1" si="41"/>
        <v>170.29485076780199</v>
      </c>
      <c r="I97" s="304">
        <f t="shared" ca="1" si="42"/>
        <v>171.83856262944471</v>
      </c>
      <c r="J97" s="306">
        <f t="shared" ca="1" si="43"/>
        <v>86.801754122207896</v>
      </c>
      <c r="K97" s="307">
        <f t="shared" ca="1" si="44"/>
        <v>735.46553845755921</v>
      </c>
      <c r="L97" s="304">
        <f t="shared" ca="1" si="29"/>
        <v>740.57012009488994</v>
      </c>
      <c r="M97" s="306">
        <f t="shared" ca="1" si="45"/>
        <v>1.4366547326153725</v>
      </c>
      <c r="N97" s="304">
        <f t="shared" ca="1" si="46"/>
        <v>82.314252796356627</v>
      </c>
      <c r="P97" s="310">
        <f t="shared" ca="1" si="47"/>
        <v>10</v>
      </c>
      <c r="Q97" s="304">
        <f t="shared" ca="1" si="48"/>
        <v>22.875000000004444</v>
      </c>
      <c r="R97" s="306">
        <f t="shared" ca="1" si="49"/>
        <v>1.2140901432184329E-2</v>
      </c>
      <c r="S97" s="307">
        <f t="shared" ca="1" si="50"/>
        <v>2.9370702506318431</v>
      </c>
      <c r="T97" s="304">
        <f t="shared" ca="1" si="30"/>
        <v>28.812659158698384</v>
      </c>
      <c r="U97" s="311">
        <f t="shared" ca="1" si="31"/>
        <v>0</v>
      </c>
      <c r="V97" s="306">
        <f t="shared" ca="1" si="32"/>
        <v>1.138101031376455</v>
      </c>
      <c r="W97" s="304">
        <f t="shared" ca="1" si="33"/>
        <v>68.574909140425177</v>
      </c>
      <c r="Y97" s="314" t="str">
        <f t="shared" ca="1" si="51"/>
        <v/>
      </c>
      <c r="Z97" s="315" t="str">
        <f t="shared" ca="1" si="52"/>
        <v/>
      </c>
      <c r="AA97" s="316" t="str">
        <f t="shared" ca="1" si="53"/>
        <v/>
      </c>
      <c r="AC97" s="310" t="e">
        <f t="shared" ca="1" si="54"/>
        <v>#N/A</v>
      </c>
      <c r="AD97" s="323" t="e">
        <f t="shared" ca="1" si="55"/>
        <v>#N/A</v>
      </c>
      <c r="AE97" s="324">
        <f t="shared" ca="1" si="34"/>
        <v>735.46553845755921</v>
      </c>
      <c r="AG97" s="306">
        <f t="shared" ca="1" si="56"/>
        <v>-25.354611035875102</v>
      </c>
      <c r="AH97" s="304">
        <f t="shared" ca="1" si="57"/>
        <v>-15.632639093442613</v>
      </c>
    </row>
    <row r="98" spans="1:34" x14ac:dyDescent="0.2">
      <c r="A98" s="347">
        <f t="shared" ca="1" si="35"/>
        <v>0.01</v>
      </c>
      <c r="B98" s="304">
        <f t="shared" ca="1" si="36"/>
        <v>5.5399999999999796</v>
      </c>
      <c r="D98" s="306">
        <f t="shared" ca="1" si="37"/>
        <v>-2.1834833041813027</v>
      </c>
      <c r="E98" s="307">
        <f t="shared" ca="1" si="38"/>
        <v>-25.989702283175248</v>
      </c>
      <c r="F98" s="304">
        <f t="shared" ca="1" si="39"/>
        <v>26.081261934724768</v>
      </c>
      <c r="G98" s="306">
        <f t="shared" ca="1" si="40"/>
        <v>22.959797148295838</v>
      </c>
      <c r="H98" s="307">
        <f t="shared" ca="1" si="41"/>
        <v>170.03495374497024</v>
      </c>
      <c r="I98" s="304">
        <f t="shared" ca="1" si="42"/>
        <v>171.57808071005184</v>
      </c>
      <c r="J98" s="306">
        <f t="shared" ca="1" si="43"/>
        <v>87.031461267856059</v>
      </c>
      <c r="K98" s="307">
        <f t="shared" ca="1" si="44"/>
        <v>737.16718748012306</v>
      </c>
      <c r="L98" s="304">
        <f t="shared" ca="1" si="29"/>
        <v>742.28696441994271</v>
      </c>
      <c r="M98" s="306">
        <f t="shared" ca="1" si="45"/>
        <v>1.4365782667801188</v>
      </c>
      <c r="N98" s="304">
        <f t="shared" ca="1" si="46"/>
        <v>82.309871626719641</v>
      </c>
      <c r="P98" s="310">
        <f t="shared" ca="1" si="47"/>
        <v>10</v>
      </c>
      <c r="Q98" s="304">
        <f t="shared" ca="1" si="48"/>
        <v>20.625000000004487</v>
      </c>
      <c r="R98" s="306">
        <f t="shared" ca="1" si="49"/>
        <v>1.0946714406068092E-2</v>
      </c>
      <c r="S98" s="307">
        <f t="shared" ca="1" si="50"/>
        <v>2.9369607834877827</v>
      </c>
      <c r="T98" s="304">
        <f t="shared" ca="1" si="30"/>
        <v>28.811585286015148</v>
      </c>
      <c r="U98" s="311">
        <f t="shared" ca="1" si="31"/>
        <v>0</v>
      </c>
      <c r="V98" s="306">
        <f t="shared" ca="1" si="32"/>
        <v>1.1379071201964033</v>
      </c>
      <c r="W98" s="304">
        <f t="shared" ca="1" si="33"/>
        <v>68.355519324105543</v>
      </c>
      <c r="Y98" s="314" t="str">
        <f t="shared" ca="1" si="51"/>
        <v/>
      </c>
      <c r="Z98" s="315" t="str">
        <f t="shared" ca="1" si="52"/>
        <v/>
      </c>
      <c r="AA98" s="316" t="str">
        <f t="shared" ca="1" si="53"/>
        <v/>
      </c>
      <c r="AC98" s="310" t="e">
        <f t="shared" ca="1" si="54"/>
        <v>#N/A</v>
      </c>
      <c r="AD98" s="323" t="e">
        <f t="shared" ca="1" si="55"/>
        <v>#N/A</v>
      </c>
      <c r="AE98" s="324">
        <f t="shared" ca="1" si="34"/>
        <v>737.16718748012306</v>
      </c>
      <c r="AG98" s="306">
        <f t="shared" ca="1" si="56"/>
        <v>-26.048242100344702</v>
      </c>
      <c r="AH98" s="304">
        <f t="shared" ca="1" si="57"/>
        <v>-16.32637024300946</v>
      </c>
    </row>
    <row r="99" spans="1:34" x14ac:dyDescent="0.2">
      <c r="A99" s="347">
        <f t="shared" ca="1" si="35"/>
        <v>0.01</v>
      </c>
      <c r="B99" s="304">
        <f t="shared" ca="1" si="36"/>
        <v>5.5499999999999794</v>
      </c>
      <c r="D99" s="306">
        <f t="shared" ca="1" si="37"/>
        <v>-2.2773159064779254</v>
      </c>
      <c r="E99" s="307">
        <f t="shared" ca="1" si="38"/>
        <v>-26.675275521364981</v>
      </c>
      <c r="F99" s="304">
        <f t="shared" ca="1" si="39"/>
        <v>26.772308303144708</v>
      </c>
      <c r="G99" s="306">
        <f t="shared" ca="1" si="40"/>
        <v>22.937023989231058</v>
      </c>
      <c r="H99" s="307">
        <f t="shared" ca="1" si="41"/>
        <v>169.76820098975659</v>
      </c>
      <c r="I99" s="304">
        <f t="shared" ca="1" si="42"/>
        <v>171.31068015970561</v>
      </c>
      <c r="J99" s="306">
        <f t="shared" ca="1" si="43"/>
        <v>87.260945373543692</v>
      </c>
      <c r="K99" s="307">
        <f t="shared" ca="1" si="44"/>
        <v>738.8662032537967</v>
      </c>
      <c r="L99" s="304">
        <f t="shared" ca="1" si="29"/>
        <v>744.00116861344065</v>
      </c>
      <c r="M99" s="306">
        <f t="shared" ca="1" si="45"/>
        <v>1.4365016381944831</v>
      </c>
      <c r="N99" s="304">
        <f t="shared" ca="1" si="46"/>
        <v>82.305481132172659</v>
      </c>
      <c r="P99" s="310">
        <f t="shared" ca="1" si="47"/>
        <v>10</v>
      </c>
      <c r="Q99" s="304">
        <f t="shared" ca="1" si="48"/>
        <v>18.37500000000453</v>
      </c>
      <c r="R99" s="306">
        <f t="shared" ca="1" si="49"/>
        <v>9.7525273799518551E-3</v>
      </c>
      <c r="S99" s="307">
        <f t="shared" ca="1" si="50"/>
        <v>2.9368632582139833</v>
      </c>
      <c r="T99" s="304">
        <f t="shared" ca="1" si="30"/>
        <v>28.810628563079177</v>
      </c>
      <c r="U99" s="311">
        <f t="shared" ca="1" si="31"/>
        <v>0</v>
      </c>
      <c r="V99" s="306">
        <f t="shared" ca="1" si="32"/>
        <v>1.1377135408353332</v>
      </c>
      <c r="W99" s="304">
        <f t="shared" ca="1" si="33"/>
        <v>68.13103195452716</v>
      </c>
      <c r="Y99" s="314" t="str">
        <f t="shared" ca="1" si="51"/>
        <v/>
      </c>
      <c r="Z99" s="315" t="str">
        <f t="shared" ca="1" si="52"/>
        <v/>
      </c>
      <c r="AA99" s="316" t="str">
        <f t="shared" ca="1" si="53"/>
        <v/>
      </c>
      <c r="AC99" s="310" t="e">
        <f t="shared" ca="1" si="54"/>
        <v>#N/A</v>
      </c>
      <c r="AD99" s="323" t="e">
        <f t="shared" ca="1" si="55"/>
        <v>#N/A</v>
      </c>
      <c r="AE99" s="324">
        <f t="shared" ca="1" si="34"/>
        <v>738.8662032537967</v>
      </c>
      <c r="AG99" s="306">
        <f t="shared" ca="1" si="56"/>
        <v>-26.740105330926248</v>
      </c>
      <c r="AH99" s="304">
        <f t="shared" ca="1" si="57"/>
        <v>-17.018333824127733</v>
      </c>
    </row>
    <row r="100" spans="1:34" x14ac:dyDescent="0.2">
      <c r="A100" s="347">
        <f t="shared" ca="1" si="35"/>
        <v>0.01</v>
      </c>
      <c r="B100" s="304">
        <f t="shared" ca="1" si="36"/>
        <v>5.5599999999999792</v>
      </c>
      <c r="D100" s="306">
        <f t="shared" ca="1" si="37"/>
        <v>-2.3710203304829767</v>
      </c>
      <c r="E100" s="307">
        <f t="shared" ca="1" si="38"/>
        <v>-27.359088155691801</v>
      </c>
      <c r="F100" s="304">
        <f t="shared" ca="1" si="39"/>
        <v>27.461635823790232</v>
      </c>
      <c r="G100" s="306">
        <f t="shared" ca="1" si="40"/>
        <v>22.913313785926228</v>
      </c>
      <c r="H100" s="307">
        <f t="shared" ca="1" si="41"/>
        <v>169.49461010819968</v>
      </c>
      <c r="I100" s="304">
        <f t="shared" ca="1" si="42"/>
        <v>171.03637859935804</v>
      </c>
      <c r="J100" s="306">
        <f t="shared" ca="1" si="43"/>
        <v>87.490197062419483</v>
      </c>
      <c r="K100" s="307">
        <f t="shared" ca="1" si="44"/>
        <v>740.56251730928648</v>
      </c>
      <c r="L100" s="304">
        <f t="shared" ca="1" si="29"/>
        <v>745.71266358128059</v>
      </c>
      <c r="M100" s="306">
        <f t="shared" ca="1" si="45"/>
        <v>1.4364248431591224</v>
      </c>
      <c r="N100" s="304">
        <f t="shared" ca="1" si="46"/>
        <v>82.301081100758935</v>
      </c>
      <c r="P100" s="310">
        <f t="shared" ca="1" si="47"/>
        <v>10</v>
      </c>
      <c r="Q100" s="304">
        <f t="shared" ca="1" si="48"/>
        <v>16.125000000004576</v>
      </c>
      <c r="R100" s="306">
        <f t="shared" ca="1" si="49"/>
        <v>8.5583403538356199E-3</v>
      </c>
      <c r="S100" s="307">
        <f t="shared" ca="1" si="50"/>
        <v>2.936777674810445</v>
      </c>
      <c r="T100" s="304">
        <f t="shared" ca="1" si="30"/>
        <v>28.809788989890468</v>
      </c>
      <c r="U100" s="311">
        <f t="shared" ca="1" si="31"/>
        <v>0</v>
      </c>
      <c r="V100" s="306">
        <f t="shared" ca="1" si="32"/>
        <v>1.1375203009371835</v>
      </c>
      <c r="W100" s="304">
        <f t="shared" ca="1" si="33"/>
        <v>67.901489706415759</v>
      </c>
      <c r="Y100" s="314" t="str">
        <f t="shared" ca="1" si="51"/>
        <v/>
      </c>
      <c r="Z100" s="315" t="str">
        <f t="shared" ca="1" si="52"/>
        <v/>
      </c>
      <c r="AA100" s="316" t="str">
        <f t="shared" ca="1" si="53"/>
        <v/>
      </c>
      <c r="AC100" s="310" t="e">
        <f t="shared" ca="1" si="54"/>
        <v>#N/A</v>
      </c>
      <c r="AD100" s="323" t="e">
        <f t="shared" ca="1" si="55"/>
        <v>#N/A</v>
      </c>
      <c r="AE100" s="324">
        <f t="shared" ca="1" si="34"/>
        <v>740.56251730928648</v>
      </c>
      <c r="AG100" s="306">
        <f t="shared" ca="1" si="56"/>
        <v>-27.430206468916232</v>
      </c>
      <c r="AH100" s="304">
        <f t="shared" ca="1" si="57"/>
        <v>-17.708535583266215</v>
      </c>
    </row>
    <row r="101" spans="1:34" x14ac:dyDescent="0.2">
      <c r="A101" s="347">
        <f t="shared" ca="1" si="35"/>
        <v>0.01</v>
      </c>
      <c r="B101" s="304">
        <f t="shared" ca="1" si="36"/>
        <v>5.569999999999979</v>
      </c>
      <c r="D101" s="306">
        <f t="shared" ca="1" si="37"/>
        <v>-2.4417904221308224</v>
      </c>
      <c r="E101" s="307">
        <f t="shared" ca="1" si="38"/>
        <v>-27.872438258895862</v>
      </c>
      <c r="F101" s="304">
        <f t="shared" ca="1" si="39"/>
        <v>27.979191463685499</v>
      </c>
      <c r="G101" s="306">
        <f t="shared" ca="1" si="40"/>
        <v>22.888895881704919</v>
      </c>
      <c r="H101" s="307">
        <f t="shared" ca="1" si="41"/>
        <v>169.21588572561072</v>
      </c>
      <c r="I101" s="304">
        <f t="shared" ca="1" si="42"/>
        <v>170.7568960147334</v>
      </c>
      <c r="J101" s="306">
        <f t="shared" ca="1" si="43"/>
        <v>87.719208110757634</v>
      </c>
      <c r="K101" s="307">
        <f t="shared" ca="1" si="44"/>
        <v>742.25606978845553</v>
      </c>
      <c r="L101" s="304">
        <f t="shared" ca="1" si="29"/>
        <v>747.42138891617424</v>
      </c>
      <c r="M101" s="306">
        <f t="shared" ca="1" si="45"/>
        <v>1.4363478787098316</v>
      </c>
      <c r="N101" s="304">
        <f t="shared" ca="1" si="46"/>
        <v>82.296671362642016</v>
      </c>
      <c r="P101" s="310">
        <f t="shared" ca="1" si="47"/>
        <v>11</v>
      </c>
      <c r="Q101" s="304">
        <f t="shared" ca="1" si="48"/>
        <v>14.375000000002567</v>
      </c>
      <c r="R101" s="306">
        <f t="shared" ca="1" si="49"/>
        <v>7.6295282224107972E-3</v>
      </c>
      <c r="S101" s="307">
        <f t="shared" ca="1" si="50"/>
        <v>2.9367013795282211</v>
      </c>
      <c r="T101" s="304">
        <f t="shared" ca="1" si="30"/>
        <v>28.809040533171849</v>
      </c>
      <c r="U101" s="311">
        <f t="shared" ca="1" si="31"/>
        <v>0</v>
      </c>
      <c r="V101" s="306">
        <f t="shared" ca="1" si="32"/>
        <v>1.1373274071603794</v>
      </c>
      <c r="W101" s="304">
        <f t="shared" ca="1" si="33"/>
        <v>67.668284962647135</v>
      </c>
      <c r="Y101" s="314" t="str">
        <f t="shared" ca="1" si="51"/>
        <v/>
      </c>
      <c r="Z101" s="315" t="str">
        <f t="shared" ca="1" si="52"/>
        <v/>
      </c>
      <c r="AA101" s="316" t="str">
        <f t="shared" ca="1" si="53"/>
        <v/>
      </c>
      <c r="AC101" s="310" t="e">
        <f t="shared" ca="1" si="54"/>
        <v>#N/A</v>
      </c>
      <c r="AD101" s="323" t="e">
        <f t="shared" ca="1" si="55"/>
        <v>#N/A</v>
      </c>
      <c r="AE101" s="324">
        <f t="shared" ca="1" si="34"/>
        <v>742.25606978845553</v>
      </c>
      <c r="AG101" s="306">
        <f t="shared" ca="1" si="56"/>
        <v>-27.948309036614013</v>
      </c>
      <c r="AH101" s="304">
        <f t="shared" ca="1" si="57"/>
        <v>-18.22673904794916</v>
      </c>
    </row>
    <row r="102" spans="1:34" x14ac:dyDescent="0.2">
      <c r="A102" s="347">
        <f t="shared" ca="1" si="35"/>
        <v>0.01</v>
      </c>
      <c r="B102" s="304">
        <f t="shared" ca="1" si="36"/>
        <v>5.5799999999999788</v>
      </c>
      <c r="D102" s="306">
        <f t="shared" ca="1" si="37"/>
        <v>-2.4896505718275148</v>
      </c>
      <c r="E102" s="307">
        <f t="shared" ca="1" si="38"/>
        <v>-28.215799425030433</v>
      </c>
      <c r="F102" s="304">
        <f t="shared" ca="1" si="39"/>
        <v>28.325424924674099</v>
      </c>
      <c r="G102" s="306">
        <f t="shared" ca="1" si="40"/>
        <v>22.863999375986644</v>
      </c>
      <c r="H102" s="307">
        <f t="shared" ca="1" si="41"/>
        <v>168.93372773136042</v>
      </c>
      <c r="I102" s="304">
        <f t="shared" ca="1" si="42"/>
        <v>170.47394766555541</v>
      </c>
      <c r="J102" s="306">
        <f t="shared" ca="1" si="43"/>
        <v>87.947972587046095</v>
      </c>
      <c r="K102" s="307">
        <f t="shared" ca="1" si="44"/>
        <v>743.94681785574039</v>
      </c>
      <c r="L102" s="304">
        <f t="shared" ca="1" si="29"/>
        <v>749.12730138465383</v>
      </c>
      <c r="M102" s="306">
        <f t="shared" ca="1" si="45"/>
        <v>1.4362707426268209</v>
      </c>
      <c r="N102" s="304">
        <f t="shared" ca="1" si="46"/>
        <v>82.292251790637337</v>
      </c>
      <c r="P102" s="310">
        <f t="shared" ca="1" si="47"/>
        <v>11</v>
      </c>
      <c r="Q102" s="304">
        <f t="shared" ca="1" si="48"/>
        <v>13.125000000002595</v>
      </c>
      <c r="R102" s="306">
        <f t="shared" ca="1" si="49"/>
        <v>6.9660909856795574E-3</v>
      </c>
      <c r="S102" s="307">
        <f t="shared" ca="1" si="50"/>
        <v>2.9366317186183641</v>
      </c>
      <c r="T102" s="304">
        <f t="shared" ca="1" si="30"/>
        <v>28.808357159646153</v>
      </c>
      <c r="U102" s="311">
        <f t="shared" ca="1" si="31"/>
        <v>0</v>
      </c>
      <c r="V102" s="306">
        <f t="shared" ca="1" si="32"/>
        <v>1.1371348642208405</v>
      </c>
      <c r="W102" s="304">
        <f t="shared" ca="1" si="33"/>
        <v>67.432796843403054</v>
      </c>
      <c r="Y102" s="314" t="str">
        <f t="shared" ca="1" si="51"/>
        <v/>
      </c>
      <c r="Z102" s="315" t="str">
        <f t="shared" ca="1" si="52"/>
        <v/>
      </c>
      <c r="AA102" s="316" t="str">
        <f t="shared" ca="1" si="53"/>
        <v/>
      </c>
      <c r="AC102" s="310" t="e">
        <f t="shared" ca="1" si="54"/>
        <v>#N/A</v>
      </c>
      <c r="AD102" s="323" t="e">
        <f t="shared" ca="1" si="55"/>
        <v>#N/A</v>
      </c>
      <c r="AE102" s="324">
        <f t="shared" ca="1" si="34"/>
        <v>743.94681785574039</v>
      </c>
      <c r="AG102" s="306">
        <f t="shared" ca="1" si="56"/>
        <v>-28.294885633586411</v>
      </c>
      <c r="AH102" s="304">
        <f t="shared" ca="1" si="57"/>
        <v>-18.573416822013431</v>
      </c>
    </row>
    <row r="103" spans="1:34" x14ac:dyDescent="0.2">
      <c r="A103" s="347">
        <f t="shared" ca="1" si="35"/>
        <v>0.01</v>
      </c>
      <c r="B103" s="304">
        <f t="shared" ca="1" si="36"/>
        <v>5.5899999999999785</v>
      </c>
      <c r="D103" s="306">
        <f t="shared" ca="1" si="37"/>
        <v>-2.5374589926545807</v>
      </c>
      <c r="E103" s="307">
        <f t="shared" ca="1" si="38"/>
        <v>-28.558356293466844</v>
      </c>
      <c r="F103" s="304">
        <f t="shared" ca="1" si="39"/>
        <v>28.670863473638196</v>
      </c>
      <c r="G103" s="306">
        <f t="shared" ca="1" si="40"/>
        <v>22.838624786060098</v>
      </c>
      <c r="H103" s="307">
        <f t="shared" ca="1" si="41"/>
        <v>168.64814416842574</v>
      </c>
      <c r="I103" s="304">
        <f t="shared" ca="1" si="42"/>
        <v>170.18754159330393</v>
      </c>
      <c r="J103" s="306">
        <f t="shared" ca="1" si="43"/>
        <v>88.17648570785633</v>
      </c>
      <c r="K103" s="307">
        <f t="shared" ca="1" si="44"/>
        <v>745.63472721523931</v>
      </c>
      <c r="L103" s="304">
        <f t="shared" ca="1" si="29"/>
        <v>750.8303663685507</v>
      </c>
      <c r="M103" s="306">
        <f t="shared" ca="1" si="45"/>
        <v>1.4361934326711312</v>
      </c>
      <c r="N103" s="304">
        <f t="shared" ca="1" si="46"/>
        <v>82.287822256461979</v>
      </c>
      <c r="P103" s="310">
        <f t="shared" ca="1" si="47"/>
        <v>11</v>
      </c>
      <c r="Q103" s="304">
        <f t="shared" ca="1" si="48"/>
        <v>11.875000000002622</v>
      </c>
      <c r="R103" s="306">
        <f t="shared" ca="1" si="49"/>
        <v>6.3026537489483158E-3</v>
      </c>
      <c r="S103" s="307">
        <f t="shared" ca="1" si="50"/>
        <v>2.9365686920808747</v>
      </c>
      <c r="T103" s="304">
        <f t="shared" ca="1" si="30"/>
        <v>28.807738869313383</v>
      </c>
      <c r="U103" s="311">
        <f t="shared" ca="1" si="31"/>
        <v>0</v>
      </c>
      <c r="V103" s="306">
        <f t="shared" ca="1" si="32"/>
        <v>1.1369426758593781</v>
      </c>
      <c r="W103" s="304">
        <f t="shared" ca="1" si="33"/>
        <v>67.195046571292167</v>
      </c>
      <c r="Y103" s="314" t="str">
        <f t="shared" ca="1" si="51"/>
        <v/>
      </c>
      <c r="Z103" s="315" t="str">
        <f t="shared" ca="1" si="52"/>
        <v/>
      </c>
      <c r="AA103" s="316" t="str">
        <f t="shared" ca="1" si="53"/>
        <v/>
      </c>
      <c r="AC103" s="310" t="e">
        <f t="shared" ca="1" si="54"/>
        <v>#N/A</v>
      </c>
      <c r="AD103" s="323" t="e">
        <f t="shared" ca="1" si="55"/>
        <v>#N/A</v>
      </c>
      <c r="AE103" s="324">
        <f t="shared" ca="1" si="34"/>
        <v>745.63472721523931</v>
      </c>
      <c r="AG103" s="306">
        <f t="shared" ca="1" si="56"/>
        <v>-28.640658084243285</v>
      </c>
      <c r="AH103" s="304">
        <f t="shared" ca="1" si="57"/>
        <v>-18.919290733169181</v>
      </c>
    </row>
    <row r="104" spans="1:34" x14ac:dyDescent="0.2">
      <c r="A104" s="347">
        <f t="shared" ca="1" si="35"/>
        <v>0.01</v>
      </c>
      <c r="B104" s="304">
        <f t="shared" ca="1" si="36"/>
        <v>5.5999999999999783</v>
      </c>
      <c r="D104" s="306">
        <f t="shared" ca="1" si="37"/>
        <v>-2.5852163668807959</v>
      </c>
      <c r="E104" s="307">
        <f t="shared" ca="1" si="38"/>
        <v>-28.900113640047216</v>
      </c>
      <c r="F104" s="304">
        <f t="shared" ca="1" si="39"/>
        <v>29.015511576934699</v>
      </c>
      <c r="G104" s="306">
        <f t="shared" ca="1" si="40"/>
        <v>22.812772622391289</v>
      </c>
      <c r="H104" s="307">
        <f t="shared" ca="1" si="41"/>
        <v>168.35914303202526</v>
      </c>
      <c r="I104" s="304">
        <f t="shared" ca="1" si="42"/>
        <v>169.897685791181</v>
      </c>
      <c r="J104" s="306">
        <f t="shared" ca="1" si="43"/>
        <v>88.404742694898587</v>
      </c>
      <c r="K104" s="307">
        <f t="shared" ca="1" si="44"/>
        <v>747.3197636512416</v>
      </c>
      <c r="L104" s="304">
        <f t="shared" ca="1" si="29"/>
        <v>752.53054932985867</v>
      </c>
      <c r="M104" s="306">
        <f t="shared" ca="1" si="45"/>
        <v>1.4361159465842328</v>
      </c>
      <c r="N104" s="304">
        <f t="shared" ca="1" si="46"/>
        <v>82.283382630711714</v>
      </c>
      <c r="P104" s="310">
        <f t="shared" ca="1" si="47"/>
        <v>11</v>
      </c>
      <c r="Q104" s="304">
        <f t="shared" ca="1" si="48"/>
        <v>10.62500000000265</v>
      </c>
      <c r="R104" s="306">
        <f t="shared" ca="1" si="49"/>
        <v>5.6392165122170759E-3</v>
      </c>
      <c r="S104" s="307">
        <f t="shared" ca="1" si="50"/>
        <v>2.9365122999157527</v>
      </c>
      <c r="T104" s="304">
        <f t="shared" ca="1" si="30"/>
        <v>28.807185662173534</v>
      </c>
      <c r="U104" s="311">
        <f t="shared" ca="1" si="31"/>
        <v>0</v>
      </c>
      <c r="V104" s="306">
        <f t="shared" ca="1" si="32"/>
        <v>1.1367508458054767</v>
      </c>
      <c r="W104" s="304">
        <f t="shared" ca="1" si="33"/>
        <v>66.955055433205942</v>
      </c>
      <c r="Y104" s="314" t="str">
        <f t="shared" ca="1" si="51"/>
        <v/>
      </c>
      <c r="Z104" s="315" t="str">
        <f t="shared" ca="1" si="52"/>
        <v/>
      </c>
      <c r="AA104" s="316" t="str">
        <f t="shared" ca="1" si="53"/>
        <v/>
      </c>
      <c r="AC104" s="310" t="e">
        <f t="shared" ca="1" si="54"/>
        <v>#N/A</v>
      </c>
      <c r="AD104" s="323" t="e">
        <f t="shared" ca="1" si="55"/>
        <v>#N/A</v>
      </c>
      <c r="AE104" s="324">
        <f t="shared" ca="1" si="34"/>
        <v>747.3197636512416</v>
      </c>
      <c r="AG104" s="306">
        <f t="shared" ca="1" si="56"/>
        <v>-28.985631216372379</v>
      </c>
      <c r="AH104" s="304">
        <f t="shared" ca="1" si="57"/>
        <v>-19.264365612537187</v>
      </c>
    </row>
    <row r="105" spans="1:34" x14ac:dyDescent="0.2">
      <c r="A105" s="347">
        <f t="shared" ca="1" si="35"/>
        <v>0.01</v>
      </c>
      <c r="B105" s="304">
        <f t="shared" ca="1" si="36"/>
        <v>5.6099999999999781</v>
      </c>
      <c r="D105" s="306">
        <f t="shared" ca="1" si="37"/>
        <v>-2.6329233853142684</v>
      </c>
      <c r="E105" s="307">
        <f t="shared" ca="1" si="38"/>
        <v>-29.241076272833325</v>
      </c>
      <c r="F105" s="304">
        <f t="shared" ca="1" si="39"/>
        <v>29.359373752629512</v>
      </c>
      <c r="G105" s="306">
        <f t="shared" ca="1" si="40"/>
        <v>22.786443388538146</v>
      </c>
      <c r="H105" s="307">
        <f t="shared" ca="1" si="41"/>
        <v>168.06673226929692</v>
      </c>
      <c r="I105" s="304">
        <f t="shared" ca="1" si="42"/>
        <v>169.60438820378022</v>
      </c>
      <c r="J105" s="306">
        <f t="shared" ca="1" si="43"/>
        <v>88.632738774953239</v>
      </c>
      <c r="K105" s="307">
        <f t="shared" ca="1" si="44"/>
        <v>749.00189302774822</v>
      </c>
      <c r="L105" s="304">
        <f t="shared" ca="1" si="29"/>
        <v>754.22781581024947</v>
      </c>
      <c r="M105" s="306">
        <f t="shared" ca="1" si="45"/>
        <v>1.4360382820876156</v>
      </c>
      <c r="N105" s="304">
        <f t="shared" ca="1" si="46"/>
        <v>82.278932782837543</v>
      </c>
      <c r="P105" s="310">
        <f t="shared" ca="1" si="47"/>
        <v>12</v>
      </c>
      <c r="Q105" s="304">
        <f t="shared" ca="1" si="48"/>
        <v>9.3750000000026787</v>
      </c>
      <c r="R105" s="306">
        <f t="shared" ca="1" si="49"/>
        <v>4.975779275485836E-3</v>
      </c>
      <c r="S105" s="307">
        <f t="shared" ca="1" si="50"/>
        <v>2.9364625421229977</v>
      </c>
      <c r="T105" s="304">
        <f t="shared" ca="1" si="30"/>
        <v>28.806697538226608</v>
      </c>
      <c r="U105" s="311">
        <f t="shared" ca="1" si="31"/>
        <v>0</v>
      </c>
      <c r="V105" s="306">
        <f t="shared" ca="1" si="32"/>
        <v>1.1365593777773662</v>
      </c>
      <c r="W105" s="304">
        <f t="shared" ca="1" si="33"/>
        <v>66.712844779027677</v>
      </c>
      <c r="Y105" s="314" t="str">
        <f t="shared" ca="1" si="51"/>
        <v/>
      </c>
      <c r="Z105" s="315" t="str">
        <f t="shared" ca="1" si="52"/>
        <v/>
      </c>
      <c r="AA105" s="316" t="str">
        <f t="shared" ca="1" si="53"/>
        <v/>
      </c>
      <c r="AC105" s="310" t="e">
        <f t="shared" ca="1" si="54"/>
        <v>#N/A</v>
      </c>
      <c r="AD105" s="323" t="e">
        <f t="shared" ca="1" si="55"/>
        <v>#N/A</v>
      </c>
      <c r="AE105" s="324">
        <f t="shared" ca="1" si="34"/>
        <v>749.00189302774822</v>
      </c>
      <c r="AG105" s="306">
        <f t="shared" ca="1" si="56"/>
        <v>-29.329809890843823</v>
      </c>
      <c r="AH105" s="304">
        <f t="shared" ca="1" si="57"/>
        <v>-19.60864632435398</v>
      </c>
    </row>
    <row r="106" spans="1:34" x14ac:dyDescent="0.2">
      <c r="A106" s="347">
        <f t="shared" ca="1" si="35"/>
        <v>0.01</v>
      </c>
      <c r="B106" s="304">
        <f t="shared" ca="1" si="36"/>
        <v>5.6199999999999779</v>
      </c>
      <c r="D106" s="306">
        <f t="shared" ca="1" si="37"/>
        <v>-2.6805807472736602</v>
      </c>
      <c r="E106" s="307">
        <f t="shared" ca="1" si="38"/>
        <v>-29.581249031557462</v>
      </c>
      <c r="F106" s="304">
        <f t="shared" ca="1" si="39"/>
        <v>29.702454568767099</v>
      </c>
      <c r="G106" s="306">
        <f t="shared" ca="1" si="40"/>
        <v>22.759637581065409</v>
      </c>
      <c r="H106" s="307">
        <f t="shared" ca="1" si="41"/>
        <v>167.77091977898135</v>
      </c>
      <c r="I106" s="304">
        <f t="shared" ca="1" si="42"/>
        <v>169.30765672676128</v>
      </c>
      <c r="J106" s="306">
        <f t="shared" ca="1" si="43"/>
        <v>88.860469179801257</v>
      </c>
      <c r="K106" s="307">
        <f t="shared" ca="1" si="44"/>
        <v>750.68108128798963</v>
      </c>
      <c r="L106" s="304">
        <f t="shared" ca="1" si="29"/>
        <v>755.92213143058575</v>
      </c>
      <c r="M106" s="306">
        <f t="shared" ca="1" si="45"/>
        <v>1.4359604368823735</v>
      </c>
      <c r="N106" s="304">
        <f t="shared" ca="1" si="46"/>
        <v>82.274472581121842</v>
      </c>
      <c r="P106" s="310">
        <f t="shared" ca="1" si="47"/>
        <v>12</v>
      </c>
      <c r="Q106" s="304">
        <f t="shared" ca="1" si="48"/>
        <v>8.1250000000027072</v>
      </c>
      <c r="R106" s="306">
        <f t="shared" ca="1" si="49"/>
        <v>4.3123420387545953E-3</v>
      </c>
      <c r="S106" s="307">
        <f t="shared" ca="1" si="50"/>
        <v>2.9364194187026103</v>
      </c>
      <c r="T106" s="304">
        <f t="shared" ca="1" si="30"/>
        <v>28.806274497472607</v>
      </c>
      <c r="U106" s="311">
        <f t="shared" ca="1" si="31"/>
        <v>0</v>
      </c>
      <c r="V106" s="306">
        <f t="shared" ca="1" si="32"/>
        <v>1.1363682754820974</v>
      </c>
      <c r="W106" s="304">
        <f t="shared" ca="1" si="33"/>
        <v>66.468436020366084</v>
      </c>
      <c r="Y106" s="314" t="str">
        <f t="shared" ca="1" si="51"/>
        <v/>
      </c>
      <c r="Z106" s="315" t="str">
        <f t="shared" ca="1" si="52"/>
        <v/>
      </c>
      <c r="AA106" s="316" t="str">
        <f t="shared" ca="1" si="53"/>
        <v/>
      </c>
      <c r="AC106" s="310" t="e">
        <f t="shared" ca="1" si="54"/>
        <v>#N/A</v>
      </c>
      <c r="AD106" s="323" t="e">
        <f t="shared" ca="1" si="55"/>
        <v>#N/A</v>
      </c>
      <c r="AE106" s="324">
        <f t="shared" ca="1" si="34"/>
        <v>750.68108128798963</v>
      </c>
      <c r="AG106" s="306">
        <f t="shared" ca="1" si="56"/>
        <v>-29.673199001063061</v>
      </c>
      <c r="AH106" s="304">
        <f t="shared" ca="1" si="57"/>
        <v>-19.952137765425441</v>
      </c>
    </row>
    <row r="107" spans="1:34" x14ac:dyDescent="0.2">
      <c r="A107" s="347">
        <f t="shared" ca="1" si="35"/>
        <v>0.01</v>
      </c>
      <c r="B107" s="304">
        <f t="shared" ca="1" si="36"/>
        <v>5.6299999999999777</v>
      </c>
      <c r="D107" s="306">
        <f t="shared" ca="1" si="37"/>
        <v>-2.7281891605611706</v>
      </c>
      <c r="E107" s="307">
        <f t="shared" ca="1" si="38"/>
        <v>-29.920636787080539</v>
      </c>
      <c r="F107" s="304">
        <f t="shared" ca="1" si="39"/>
        <v>30.044758641736511</v>
      </c>
      <c r="G107" s="306">
        <f t="shared" ca="1" si="40"/>
        <v>22.732355689459798</v>
      </c>
      <c r="H107" s="307">
        <f t="shared" ca="1" si="41"/>
        <v>167.47171341111056</v>
      </c>
      <c r="I107" s="304">
        <f t="shared" ca="1" si="42"/>
        <v>169.00749920653007</v>
      </c>
      <c r="J107" s="306">
        <f t="shared" ca="1" si="43"/>
        <v>89.087929146153883</v>
      </c>
      <c r="K107" s="307">
        <f t="shared" ca="1" si="44"/>
        <v>752.35729445394009</v>
      </c>
      <c r="L107" s="304">
        <f t="shared" ca="1" si="29"/>
        <v>757.61346189043059</v>
      </c>
      <c r="M107" s="306">
        <f t="shared" ca="1" si="45"/>
        <v>1.4358824086487798</v>
      </c>
      <c r="N107" s="304">
        <f t="shared" ca="1" si="46"/>
        <v>82.270001892654065</v>
      </c>
      <c r="P107" s="310">
        <f t="shared" ca="1" si="47"/>
        <v>12</v>
      </c>
      <c r="Q107" s="304">
        <f t="shared" ca="1" si="48"/>
        <v>6.8750000000027338</v>
      </c>
      <c r="R107" s="306">
        <f t="shared" ca="1" si="49"/>
        <v>3.6489048020233545E-3</v>
      </c>
      <c r="S107" s="307">
        <f t="shared" ca="1" si="50"/>
        <v>2.9363829296545898</v>
      </c>
      <c r="T107" s="304">
        <f t="shared" ca="1" si="30"/>
        <v>28.805916539911529</v>
      </c>
      <c r="U107" s="311">
        <f t="shared" ca="1" si="31"/>
        <v>0</v>
      </c>
      <c r="V107" s="306">
        <f t="shared" ca="1" si="32"/>
        <v>1.1361775426156158</v>
      </c>
      <c r="W107" s="304">
        <f t="shared" ca="1" si="33"/>
        <v>66.22185062931365</v>
      </c>
      <c r="Y107" s="314" t="str">
        <f t="shared" ca="1" si="51"/>
        <v/>
      </c>
      <c r="Z107" s="315" t="str">
        <f t="shared" ca="1" si="52"/>
        <v/>
      </c>
      <c r="AA107" s="316" t="str">
        <f t="shared" ca="1" si="53"/>
        <v/>
      </c>
      <c r="AC107" s="310" t="e">
        <f t="shared" ca="1" si="54"/>
        <v>#N/A</v>
      </c>
      <c r="AD107" s="323" t="e">
        <f t="shared" ca="1" si="55"/>
        <v>#N/A</v>
      </c>
      <c r="AE107" s="324">
        <f t="shared" ca="1" si="34"/>
        <v>752.35729445394009</v>
      </c>
      <c r="AG107" s="306">
        <f t="shared" ca="1" si="56"/>
        <v>-30.015803472431081</v>
      </c>
      <c r="AH107" s="304">
        <f t="shared" ca="1" si="57"/>
        <v>-20.29484486458767</v>
      </c>
    </row>
    <row r="108" spans="1:34" x14ac:dyDescent="0.2">
      <c r="A108" s="347">
        <f t="shared" ca="1" si="35"/>
        <v>0.01</v>
      </c>
      <c r="B108" s="304">
        <f t="shared" ca="1" si="36"/>
        <v>5.6399999999999775</v>
      </c>
      <c r="D108" s="306">
        <f t="shared" ca="1" si="37"/>
        <v>-2.7757493414373302</v>
      </c>
      <c r="E108" s="307">
        <f t="shared" ca="1" si="38"/>
        <v>-30.259244440857088</v>
      </c>
      <c r="F108" s="304">
        <f t="shared" ca="1" si="39"/>
        <v>30.386290634725892</v>
      </c>
      <c r="G108" s="306">
        <f t="shared" ca="1" si="40"/>
        <v>22.704598196045424</v>
      </c>
      <c r="H108" s="307">
        <f t="shared" ca="1" si="41"/>
        <v>167.169120966702</v>
      </c>
      <c r="I108" s="304">
        <f t="shared" ca="1" si="42"/>
        <v>168.70392343992393</v>
      </c>
      <c r="J108" s="306">
        <f t="shared" ca="1" si="43"/>
        <v>89.315113915581406</v>
      </c>
      <c r="K108" s="307">
        <f t="shared" ca="1" si="44"/>
        <v>754.03049862582918</v>
      </c>
      <c r="L108" s="304">
        <f t="shared" ca="1" si="29"/>
        <v>759.30177296755335</v>
      </c>
      <c r="M108" s="306">
        <f t="shared" ca="1" si="45"/>
        <v>1.4358041950458573</v>
      </c>
      <c r="N108" s="304">
        <f t="shared" ca="1" si="46"/>
        <v>82.265520583306085</v>
      </c>
      <c r="P108" s="310">
        <f t="shared" ca="1" si="47"/>
        <v>12</v>
      </c>
      <c r="Q108" s="304">
        <f t="shared" ca="1" si="48"/>
        <v>5.6250000000027613</v>
      </c>
      <c r="R108" s="306">
        <f t="shared" ca="1" si="49"/>
        <v>2.9854675652921138E-3</v>
      </c>
      <c r="S108" s="307">
        <f t="shared" ca="1" si="50"/>
        <v>2.9363530749789368</v>
      </c>
      <c r="T108" s="304">
        <f t="shared" ca="1" si="30"/>
        <v>28.805623665543372</v>
      </c>
      <c r="U108" s="311">
        <f t="shared" ca="1" si="31"/>
        <v>0</v>
      </c>
      <c r="V108" s="306">
        <f t="shared" ca="1" si="32"/>
        <v>1.135987182862837</v>
      </c>
      <c r="W108" s="304">
        <f t="shared" ca="1" si="33"/>
        <v>65.973110137229611</v>
      </c>
      <c r="Y108" s="314" t="str">
        <f t="shared" ca="1" si="51"/>
        <v/>
      </c>
      <c r="Z108" s="315" t="str">
        <f t="shared" ca="1" si="52"/>
        <v/>
      </c>
      <c r="AA108" s="316" t="str">
        <f t="shared" ca="1" si="53"/>
        <v/>
      </c>
      <c r="AC108" s="310" t="e">
        <f t="shared" ca="1" si="54"/>
        <v>#N/A</v>
      </c>
      <c r="AD108" s="323" t="e">
        <f t="shared" ca="1" si="55"/>
        <v>#N/A</v>
      </c>
      <c r="AE108" s="324">
        <f t="shared" ca="1" si="34"/>
        <v>754.03049862582918</v>
      </c>
      <c r="AG108" s="306">
        <f t="shared" ca="1" si="56"/>
        <v>-30.357628261811819</v>
      </c>
      <c r="AH108" s="304">
        <f t="shared" ca="1" si="57"/>
        <v>-20.636772582175105</v>
      </c>
    </row>
    <row r="109" spans="1:34" x14ac:dyDescent="0.2">
      <c r="A109" s="347">
        <f t="shared" ca="1" si="35"/>
        <v>0.01</v>
      </c>
      <c r="B109" s="304">
        <f t="shared" ca="1" si="36"/>
        <v>5.6499999999999773</v>
      </c>
      <c r="D109" s="306">
        <f t="shared" ca="1" si="37"/>
        <v>-2.8232620145975837</v>
      </c>
      <c r="E109" s="307">
        <f t="shared" ca="1" si="38"/>
        <v>-30.597076924407425</v>
      </c>
      <c r="F109" s="304">
        <f t="shared" ca="1" si="39"/>
        <v>30.727055256258691</v>
      </c>
      <c r="G109" s="306">
        <f t="shared" ca="1" si="40"/>
        <v>22.67636557589945</v>
      </c>
      <c r="H109" s="307">
        <f t="shared" ca="1" si="41"/>
        <v>166.86315019745791</v>
      </c>
      <c r="I109" s="304">
        <f t="shared" ca="1" si="42"/>
        <v>168.39693717390242</v>
      </c>
      <c r="J109" s="306">
        <f t="shared" ca="1" si="43"/>
        <v>89.542018734441129</v>
      </c>
      <c r="K109" s="307">
        <f t="shared" ca="1" si="44"/>
        <v>755.70065998165001</v>
      </c>
      <c r="L109" s="304">
        <f t="shared" ca="1" si="29"/>
        <v>760.98703051743291</v>
      </c>
      <c r="M109" s="306">
        <f t="shared" ca="1" si="45"/>
        <v>1.4357257937109391</v>
      </c>
      <c r="N109" s="304">
        <f t="shared" ca="1" si="46"/>
        <v>82.261028517707089</v>
      </c>
      <c r="P109" s="310">
        <f t="shared" ca="1" si="47"/>
        <v>12</v>
      </c>
      <c r="Q109" s="304">
        <f t="shared" ca="1" si="48"/>
        <v>4.3750000000027898</v>
      </c>
      <c r="R109" s="306">
        <f t="shared" ca="1" si="49"/>
        <v>2.3220303285608739E-3</v>
      </c>
      <c r="S109" s="307">
        <f t="shared" ca="1" si="50"/>
        <v>2.9363298546756513</v>
      </c>
      <c r="T109" s="304">
        <f t="shared" ca="1" si="30"/>
        <v>28.805395874368141</v>
      </c>
      <c r="U109" s="311">
        <f t="shared" ca="1" si="31"/>
        <v>0</v>
      </c>
      <c r="V109" s="306">
        <f t="shared" ca="1" si="32"/>
        <v>1.1357971998977232</v>
      </c>
      <c r="W109" s="304">
        <f t="shared" ca="1" si="33"/>
        <v>65.722236133547497</v>
      </c>
      <c r="Y109" s="314" t="str">
        <f t="shared" ca="1" si="51"/>
        <v/>
      </c>
      <c r="Z109" s="315" t="str">
        <f t="shared" ca="1" si="52"/>
        <v/>
      </c>
      <c r="AA109" s="316" t="str">
        <f t="shared" ca="1" si="53"/>
        <v/>
      </c>
      <c r="AC109" s="310" t="e">
        <f t="shared" ca="1" si="54"/>
        <v>#N/A</v>
      </c>
      <c r="AD109" s="323" t="e">
        <f t="shared" ca="1" si="55"/>
        <v>#N/A</v>
      </c>
      <c r="AE109" s="324">
        <f t="shared" ca="1" si="34"/>
        <v>755.70065998165001</v>
      </c>
      <c r="AG109" s="306">
        <f t="shared" ca="1" si="56"/>
        <v>-30.698678357006933</v>
      </c>
      <c r="AH109" s="304">
        <f t="shared" ca="1" si="57"/>
        <v>-20.977925909495948</v>
      </c>
    </row>
    <row r="110" spans="1:34" x14ac:dyDescent="0.2">
      <c r="A110" s="347">
        <f t="shared" ca="1" si="35"/>
        <v>0.01</v>
      </c>
      <c r="B110" s="304">
        <f t="shared" ca="1" si="36"/>
        <v>5.659999999999977</v>
      </c>
      <c r="D110" s="306">
        <f t="shared" ca="1" si="37"/>
        <v>-2.8707279131507368</v>
      </c>
      <c r="E110" s="307">
        <f t="shared" ca="1" si="38"/>
        <v>-30.934139198796899</v>
      </c>
      <c r="F110" s="304">
        <f t="shared" ca="1" si="39"/>
        <v>31.067057258805278</v>
      </c>
      <c r="G110" s="306">
        <f t="shared" ca="1" si="40"/>
        <v>22.647658296767943</v>
      </c>
      <c r="H110" s="307">
        <f t="shared" ca="1" si="41"/>
        <v>166.55380880546994</v>
      </c>
      <c r="I110" s="304">
        <f t="shared" ca="1" si="42"/>
        <v>168.08654810524308</v>
      </c>
      <c r="J110" s="306">
        <f t="shared" ca="1" si="43"/>
        <v>89.768638853804461</v>
      </c>
      <c r="K110" s="307">
        <f t="shared" ca="1" si="44"/>
        <v>757.36774477666461</v>
      </c>
      <c r="L110" s="304">
        <f t="shared" ca="1" si="29"/>
        <v>762.66920047275789</v>
      </c>
      <c r="M110" s="306">
        <f t="shared" ca="1" si="45"/>
        <v>1.4356472022592219</v>
      </c>
      <c r="N110" s="304">
        <f t="shared" ca="1" si="46"/>
        <v>82.256525559217877</v>
      </c>
      <c r="P110" s="310">
        <f t="shared" ca="1" si="47"/>
        <v>12</v>
      </c>
      <c r="Q110" s="304">
        <f t="shared" ca="1" si="48"/>
        <v>3.1250000000028173</v>
      </c>
      <c r="R110" s="306">
        <f t="shared" ca="1" si="49"/>
        <v>1.6585930918296332E-3</v>
      </c>
      <c r="S110" s="307">
        <f t="shared" ca="1" si="50"/>
        <v>2.9363132687447329</v>
      </c>
      <c r="T110" s="304">
        <f t="shared" ca="1" si="30"/>
        <v>28.805233166385833</v>
      </c>
      <c r="U110" s="311">
        <f t="shared" ca="1" si="31"/>
        <v>0</v>
      </c>
      <c r="V110" s="306">
        <f t="shared" ca="1" si="32"/>
        <v>1.1356075973833555</v>
      </c>
      <c r="W110" s="304">
        <f t="shared" ca="1" si="33"/>
        <v>65.469250264606785</v>
      </c>
      <c r="Y110" s="314" t="str">
        <f t="shared" ca="1" si="51"/>
        <v/>
      </c>
      <c r="Z110" s="315" t="str">
        <f t="shared" ca="1" si="52"/>
        <v/>
      </c>
      <c r="AA110" s="316" t="str">
        <f t="shared" ca="1" si="53"/>
        <v/>
      </c>
      <c r="AC110" s="310" t="e">
        <f t="shared" ca="1" si="54"/>
        <v>#N/A</v>
      </c>
      <c r="AD110" s="323" t="e">
        <f t="shared" ca="1" si="55"/>
        <v>#N/A</v>
      </c>
      <c r="AE110" s="324">
        <f t="shared" ca="1" si="34"/>
        <v>757.36774477666461</v>
      </c>
      <c r="AG110" s="306">
        <f t="shared" ca="1" si="56"/>
        <v>-31.038958776237791</v>
      </c>
      <c r="AH110" s="304">
        <f t="shared" ca="1" si="57"/>
        <v>-21.318309868314852</v>
      </c>
    </row>
    <row r="111" spans="1:34" x14ac:dyDescent="0.2">
      <c r="A111" s="347">
        <f t="shared" ca="1" si="35"/>
        <v>0.01</v>
      </c>
      <c r="B111" s="304">
        <f t="shared" ca="1" si="36"/>
        <v>5.6699999999999768</v>
      </c>
      <c r="D111" s="306">
        <f t="shared" ca="1" si="37"/>
        <v>-2.91814777859924</v>
      </c>
      <c r="E111" s="307">
        <f t="shared" ca="1" si="38"/>
        <v>-31.270436254121954</v>
      </c>
      <c r="F111" s="304">
        <f t="shared" ca="1" si="39"/>
        <v>31.40630143746392</v>
      </c>
      <c r="G111" s="306">
        <f t="shared" ca="1" si="40"/>
        <v>22.61847681898195</v>
      </c>
      <c r="H111" s="307">
        <f t="shared" ca="1" si="41"/>
        <v>166.24110444292873</v>
      </c>
      <c r="I111" s="304">
        <f t="shared" ca="1" si="42"/>
        <v>167.77276388024239</v>
      </c>
      <c r="J111" s="306">
        <f t="shared" ca="1" si="43"/>
        <v>89.994969529383212</v>
      </c>
      <c r="K111" s="307">
        <f t="shared" ca="1" si="44"/>
        <v>759.03171934290663</v>
      </c>
      <c r="L111" s="304">
        <f t="shared" ca="1" si="29"/>
        <v>764.34824884292345</v>
      </c>
      <c r="M111" s="306">
        <f t="shared" ca="1" si="45"/>
        <v>1.4355684182833108</v>
      </c>
      <c r="N111" s="304">
        <f t="shared" ca="1" si="46"/>
        <v>82.252011569904909</v>
      </c>
      <c r="P111" s="310">
        <f t="shared" ca="1" si="47"/>
        <v>12</v>
      </c>
      <c r="Q111" s="304">
        <f t="shared" ca="1" si="48"/>
        <v>1.8750000000028457</v>
      </c>
      <c r="R111" s="306">
        <f t="shared" ca="1" si="49"/>
        <v>9.9515585509839309E-4</v>
      </c>
      <c r="S111" s="307">
        <f t="shared" ca="1" si="50"/>
        <v>2.9363033171861819</v>
      </c>
      <c r="T111" s="304">
        <f t="shared" ca="1" si="30"/>
        <v>28.805135541596446</v>
      </c>
      <c r="U111" s="311">
        <f t="shared" ca="1" si="31"/>
        <v>0</v>
      </c>
      <c r="V111" s="306">
        <f t="shared" ca="1" si="32"/>
        <v>1.1354183789720138</v>
      </c>
      <c r="W111" s="304">
        <f t="shared" ca="1" si="33"/>
        <v>65.214174232509393</v>
      </c>
      <c r="Y111" s="314" t="str">
        <f t="shared" ca="1" si="51"/>
        <v/>
      </c>
      <c r="Z111" s="315" t="str">
        <f t="shared" ca="1" si="52"/>
        <v/>
      </c>
      <c r="AA111" s="316" t="str">
        <f t="shared" ca="1" si="53"/>
        <v/>
      </c>
      <c r="AC111" s="310" t="e">
        <f t="shared" ca="1" si="54"/>
        <v>#N/A</v>
      </c>
      <c r="AD111" s="323" t="e">
        <f t="shared" ca="1" si="55"/>
        <v>#N/A</v>
      </c>
      <c r="AE111" s="324">
        <f t="shared" ca="1" si="34"/>
        <v>759.03171934290663</v>
      </c>
      <c r="AG111" s="306">
        <f t="shared" ca="1" si="56"/>
        <v>-31.378474567634552</v>
      </c>
      <c r="AH111" s="304">
        <f t="shared" ca="1" si="57"/>
        <v>-21.657929510342758</v>
      </c>
    </row>
    <row r="112" spans="1:34" x14ac:dyDescent="0.2">
      <c r="A112" s="347">
        <f t="shared" ca="1" si="35"/>
        <v>0.01</v>
      </c>
      <c r="B112" s="304">
        <f t="shared" ca="1" si="36"/>
        <v>5.6799999999999766</v>
      </c>
      <c r="D112" s="306">
        <f t="shared" ca="1" si="37"/>
        <v>-2.9655223608213999</v>
      </c>
      <c r="E112" s="307">
        <f t="shared" ca="1" si="38"/>
        <v>-31.605973109003564</v>
      </c>
      <c r="F112" s="304">
        <f t="shared" ca="1" si="39"/>
        <v>31.744792628706652</v>
      </c>
      <c r="G112" s="306">
        <f t="shared" ca="1" si="40"/>
        <v>22.588821595373737</v>
      </c>
      <c r="H112" s="307">
        <f t="shared" ca="1" si="41"/>
        <v>165.92504471183869</v>
      </c>
      <c r="I112" s="304">
        <f t="shared" ca="1" si="42"/>
        <v>167.45559209442155</v>
      </c>
      <c r="J112" s="306">
        <f t="shared" ca="1" si="43"/>
        <v>90.221006021454997</v>
      </c>
      <c r="K112" s="307">
        <f t="shared" ca="1" si="44"/>
        <v>760.69255008868049</v>
      </c>
      <c r="L112" s="304">
        <f t="shared" ca="1" si="29"/>
        <v>766.0241417135253</v>
      </c>
      <c r="M112" s="306">
        <f t="shared" ca="1" si="45"/>
        <v>1.4354894393527562</v>
      </c>
      <c r="N112" s="304">
        <f t="shared" ca="1" si="46"/>
        <v>82.247486410513673</v>
      </c>
      <c r="P112" s="310">
        <f t="shared" ca="1" si="47"/>
        <v>12</v>
      </c>
      <c r="Q112" s="304">
        <f t="shared" ca="1" si="48"/>
        <v>0.62500000000287237</v>
      </c>
      <c r="R112" s="306">
        <f t="shared" ca="1" si="49"/>
        <v>3.3171861836715213E-4</v>
      </c>
      <c r="S112" s="307">
        <f t="shared" ca="1" si="50"/>
        <v>2.9362999999999984</v>
      </c>
      <c r="T112" s="304">
        <f t="shared" ca="1" si="30"/>
        <v>28.805102999999985</v>
      </c>
      <c r="U112" s="311">
        <f t="shared" ca="1" si="31"/>
        <v>0</v>
      </c>
      <c r="V112" s="306">
        <f t="shared" ca="1" si="32"/>
        <v>1.1352295483052515</v>
      </c>
      <c r="W112" s="304">
        <f t="shared" ca="1" si="33"/>
        <v>64.957029793999666</v>
      </c>
      <c r="Y112" s="314" t="str">
        <f t="shared" ca="1" si="51"/>
        <v/>
      </c>
      <c r="Z112" s="315" t="str">
        <f t="shared" ca="1" si="52"/>
        <v/>
      </c>
      <c r="AA112" s="316" t="str">
        <f t="shared" ca="1" si="53"/>
        <v/>
      </c>
      <c r="AC112" s="310" t="e">
        <f t="shared" ca="1" si="54"/>
        <v>#N/A</v>
      </c>
      <c r="AD112" s="323" t="e">
        <f t="shared" ca="1" si="55"/>
        <v>#N/A</v>
      </c>
      <c r="AE112" s="324">
        <f t="shared" ca="1" si="34"/>
        <v>760.69255008868049</v>
      </c>
      <c r="AG112" s="306">
        <f t="shared" ca="1" si="56"/>
        <v>-31.717230808732758</v>
      </c>
      <c r="AH112" s="304">
        <f t="shared" ca="1" si="57"/>
        <v>-21.996789916734176</v>
      </c>
    </row>
    <row r="113" spans="1:34" x14ac:dyDescent="0.2">
      <c r="A113" s="347">
        <f t="shared" ca="1" si="35"/>
        <v>0.01</v>
      </c>
      <c r="B113" s="304">
        <f t="shared" ca="1" si="36"/>
        <v>5.6899999999999764</v>
      </c>
      <c r="D113" s="306">
        <f t="shared" ca="1" si="37"/>
        <v>-2.9841431561588418</v>
      </c>
      <c r="E113" s="307">
        <f t="shared" ca="1" si="38"/>
        <v>-31.729872381195428</v>
      </c>
      <c r="F113" s="304">
        <f t="shared" ca="1" si="39"/>
        <v>31.869890362274514</v>
      </c>
      <c r="G113" s="306">
        <f t="shared" ca="1" si="40"/>
        <v>22.558980163812148</v>
      </c>
      <c r="H113" s="307">
        <f t="shared" ca="1" si="41"/>
        <v>165.60774598802675</v>
      </c>
      <c r="I113" s="304">
        <f t="shared" ca="1" si="42"/>
        <v>167.13716856901118</v>
      </c>
      <c r="J113" s="306">
        <f t="shared" ca="1" si="43"/>
        <v>90.446745030250923</v>
      </c>
      <c r="K113" s="307">
        <f t="shared" ca="1" si="44"/>
        <v>762.3502140421798</v>
      </c>
      <c r="L113" s="304">
        <f t="shared" ca="1" si="29"/>
        <v>767.6968558856579</v>
      </c>
      <c r="M113" s="306">
        <f t="shared" ca="1" si="45"/>
        <v>1.4354102640217905</v>
      </c>
      <c r="N113" s="304">
        <f t="shared" ca="1" si="46"/>
        <v>82.242949998207791</v>
      </c>
      <c r="P113" s="310">
        <f t="shared" ca="1" si="47"/>
        <v>13</v>
      </c>
      <c r="Q113" s="304">
        <f t="shared" ca="1" si="48"/>
        <v>0</v>
      </c>
      <c r="R113" s="306">
        <f t="shared" ca="1" si="49"/>
        <v>0</v>
      </c>
      <c r="S113" s="307">
        <f t="shared" ca="1" si="50"/>
        <v>2.9362999999999984</v>
      </c>
      <c r="T113" s="304">
        <f t="shared" ca="1" si="30"/>
        <v>28.805102999999985</v>
      </c>
      <c r="U113" s="311">
        <f t="shared" ca="1" si="31"/>
        <v>0</v>
      </c>
      <c r="V113" s="306">
        <f t="shared" ca="1" si="32"/>
        <v>1.1350411078154283</v>
      </c>
      <c r="W113" s="304">
        <f t="shared" ca="1" si="33"/>
        <v>64.699486409971982</v>
      </c>
      <c r="Y113" s="314" t="str">
        <f t="shared" ca="1" si="51"/>
        <v>Fin de propulsion</v>
      </c>
      <c r="Z113" s="315" t="str">
        <f t="shared" ca="1" si="52"/>
        <v/>
      </c>
      <c r="AA113" s="316" t="str">
        <f t="shared" ca="1" si="53"/>
        <v/>
      </c>
      <c r="AC113" s="310" t="e">
        <f t="shared" ca="1" si="54"/>
        <v>#N/A</v>
      </c>
      <c r="AD113" s="323" t="e">
        <f t="shared" ca="1" si="55"/>
        <v>#N/A</v>
      </c>
      <c r="AE113" s="324">
        <f t="shared" ca="1" si="34"/>
        <v>762.3502140421798</v>
      </c>
      <c r="AG113" s="306">
        <f t="shared" ca="1" si="56"/>
        <v>-31.842404927950724</v>
      </c>
      <c r="AH113" s="304">
        <f t="shared" ca="1" si="57"/>
        <v>-22.122068519565339</v>
      </c>
    </row>
    <row r="114" spans="1:34" x14ac:dyDescent="0.2">
      <c r="A114" s="347">
        <f t="shared" ca="1" si="35"/>
        <v>0.01</v>
      </c>
      <c r="B114" s="304">
        <f t="shared" ca="1" si="36"/>
        <v>5.6999999999999762</v>
      </c>
      <c r="D114" s="306">
        <f t="shared" ca="1" si="37"/>
        <v>-2.9740401676951871</v>
      </c>
      <c r="E114" s="307">
        <f t="shared" ca="1" si="38"/>
        <v>-31.642728477678808</v>
      </c>
      <c r="F114" s="304">
        <f t="shared" ca="1" si="39"/>
        <v>31.782183380491183</v>
      </c>
      <c r="G114" s="306">
        <f t="shared" ca="1" si="40"/>
        <v>22.529239762135195</v>
      </c>
      <c r="H114" s="307">
        <f t="shared" ca="1" si="41"/>
        <v>165.29131870324997</v>
      </c>
      <c r="I114" s="304">
        <f t="shared" ca="1" si="42"/>
        <v>166.81962319499203</v>
      </c>
      <c r="J114" s="306">
        <f t="shared" ca="1" si="43"/>
        <v>90.672186129880657</v>
      </c>
      <c r="K114" s="307">
        <f t="shared" ca="1" si="44"/>
        <v>764.00470936563613</v>
      </c>
      <c r="L114" s="304">
        <f t="shared" ca="1" si="29"/>
        <v>769.36638948581697</v>
      </c>
      <c r="M114" s="306">
        <f t="shared" ca="1" si="45"/>
        <v>1.4353308918445153</v>
      </c>
      <c r="N114" s="304">
        <f t="shared" ca="1" si="46"/>
        <v>82.238402307439159</v>
      </c>
      <c r="P114" s="310">
        <f t="shared" ca="1" si="47"/>
        <v>13</v>
      </c>
      <c r="Q114" s="304">
        <f t="shared" ca="1" si="48"/>
        <v>0</v>
      </c>
      <c r="R114" s="306">
        <f t="shared" ca="1" si="49"/>
        <v>0</v>
      </c>
      <c r="S114" s="307">
        <f t="shared" ca="1" si="50"/>
        <v>2.9362999999999984</v>
      </c>
      <c r="T114" s="304">
        <f t="shared" ca="1" si="30"/>
        <v>28.805102999999985</v>
      </c>
      <c r="U114" s="311">
        <f t="shared" ca="1" si="31"/>
        <v>0</v>
      </c>
      <c r="V114" s="306">
        <f t="shared" ca="1" si="32"/>
        <v>1.1348530575317428</v>
      </c>
      <c r="W114" s="304">
        <f t="shared" ca="1" si="33"/>
        <v>64.443195179247653</v>
      </c>
      <c r="Y114" s="314" t="str">
        <f t="shared" ca="1" si="51"/>
        <v/>
      </c>
      <c r="Z114" s="315" t="str">
        <f t="shared" ca="1" si="52"/>
        <v/>
      </c>
      <c r="AA114" s="316" t="str">
        <f t="shared" ca="1" si="53"/>
        <v/>
      </c>
      <c r="AC114" s="310" t="e">
        <f t="shared" ca="1" si="54"/>
        <v>#N/A</v>
      </c>
      <c r="AD114" s="323" t="e">
        <f t="shared" ca="1" si="55"/>
        <v>#N/A</v>
      </c>
      <c r="AE114" s="324">
        <f t="shared" ca="1" si="34"/>
        <v>764.00470936563613</v>
      </c>
      <c r="AG114" s="306">
        <f t="shared" ca="1" si="56"/>
        <v>-31.754589949616904</v>
      </c>
      <c r="AH114" s="304">
        <f t="shared" ca="1" si="57"/>
        <v>-22.034358345527369</v>
      </c>
    </row>
    <row r="115" spans="1:34" x14ac:dyDescent="0.2">
      <c r="A115" s="347">
        <f t="shared" ca="1" si="35"/>
        <v>0.01</v>
      </c>
      <c r="B115" s="304">
        <f t="shared" ca="1" si="36"/>
        <v>5.709999999999976</v>
      </c>
      <c r="D115" s="306">
        <f t="shared" ca="1" si="37"/>
        <v>-2.9639852705027421</v>
      </c>
      <c r="E115" s="307">
        <f t="shared" ca="1" si="38"/>
        <v>-31.556008260865312</v>
      </c>
      <c r="F115" s="304">
        <f t="shared" ca="1" si="39"/>
        <v>31.694902840102809</v>
      </c>
      <c r="G115" s="306">
        <f t="shared" ca="1" si="40"/>
        <v>22.499599909430167</v>
      </c>
      <c r="H115" s="307">
        <f t="shared" ca="1" si="41"/>
        <v>164.97575862064133</v>
      </c>
      <c r="I115" s="304">
        <f t="shared" ca="1" si="42"/>
        <v>166.50295171119501</v>
      </c>
      <c r="J115" s="306">
        <f t="shared" ca="1" si="43"/>
        <v>90.897330328238482</v>
      </c>
      <c r="K115" s="307">
        <f t="shared" ca="1" si="44"/>
        <v>765.65604475225564</v>
      </c>
      <c r="L115" s="304">
        <f t="shared" ca="1" si="29"/>
        <v>771.03275126707103</v>
      </c>
      <c r="M115" s="306">
        <f t="shared" ca="1" si="45"/>
        <v>1.4352513223733026</v>
      </c>
      <c r="N115" s="304">
        <f t="shared" ca="1" si="46"/>
        <v>82.23384331256058</v>
      </c>
      <c r="P115" s="310">
        <f t="shared" ca="1" si="47"/>
        <v>13</v>
      </c>
      <c r="Q115" s="304">
        <f t="shared" ca="1" si="48"/>
        <v>0</v>
      </c>
      <c r="R115" s="306">
        <f t="shared" ca="1" si="49"/>
        <v>0</v>
      </c>
      <c r="S115" s="307">
        <f t="shared" ca="1" si="50"/>
        <v>2.9362999999999984</v>
      </c>
      <c r="T115" s="304">
        <f t="shared" ca="1" si="30"/>
        <v>28.805102999999985</v>
      </c>
      <c r="U115" s="311">
        <f t="shared" ca="1" si="31"/>
        <v>0</v>
      </c>
      <c r="V115" s="306">
        <f t="shared" ca="1" si="32"/>
        <v>1.1346653962870064</v>
      </c>
      <c r="W115" s="304">
        <f t="shared" ca="1" si="33"/>
        <v>64.188148052542985</v>
      </c>
      <c r="Y115" s="314" t="str">
        <f t="shared" ca="1" si="51"/>
        <v/>
      </c>
      <c r="Z115" s="315" t="str">
        <f t="shared" ca="1" si="52"/>
        <v/>
      </c>
      <c r="AA115" s="316" t="str">
        <f t="shared" ca="1" si="53"/>
        <v/>
      </c>
      <c r="AC115" s="310" t="e">
        <f t="shared" ca="1" si="54"/>
        <v>#N/A</v>
      </c>
      <c r="AD115" s="323" t="e">
        <f t="shared" ca="1" si="55"/>
        <v>#N/A</v>
      </c>
      <c r="AE115" s="324">
        <f t="shared" ca="1" si="34"/>
        <v>765.65604475225564</v>
      </c>
      <c r="AG115" s="306">
        <f t="shared" ca="1" si="56"/>
        <v>-31.667201088716151</v>
      </c>
      <c r="AH115" s="304">
        <f t="shared" ca="1" si="57"/>
        <v>-21.94707461064867</v>
      </c>
    </row>
    <row r="116" spans="1:34" x14ac:dyDescent="0.2">
      <c r="A116" s="347">
        <f t="shared" ca="1" si="35"/>
        <v>0.01</v>
      </c>
      <c r="B116" s="304">
        <f t="shared" ca="1" si="36"/>
        <v>5.7199999999999758</v>
      </c>
      <c r="D116" s="306">
        <f t="shared" ca="1" si="37"/>
        <v>-2.953978153456652</v>
      </c>
      <c r="E116" s="307">
        <f t="shared" ca="1" si="38"/>
        <v>-31.469709007139173</v>
      </c>
      <c r="F116" s="304">
        <f t="shared" ca="1" si="39"/>
        <v>31.608045999794349</v>
      </c>
      <c r="G116" s="306">
        <f t="shared" ca="1" si="40"/>
        <v>22.4700601278956</v>
      </c>
      <c r="H116" s="307">
        <f t="shared" ca="1" si="41"/>
        <v>164.66106153056992</v>
      </c>
      <c r="I116" s="304">
        <f t="shared" ca="1" si="42"/>
        <v>166.18714988387453</v>
      </c>
      <c r="J116" s="306">
        <f t="shared" ca="1" si="43"/>
        <v>91.122178628425104</v>
      </c>
      <c r="K116" s="307">
        <f t="shared" ca="1" si="44"/>
        <v>767.30422885301175</v>
      </c>
      <c r="L116" s="304">
        <f t="shared" ca="1" si="29"/>
        <v>772.69594994001727</v>
      </c>
      <c r="M116" s="306">
        <f t="shared" ca="1" si="45"/>
        <v>1.4351715551587878</v>
      </c>
      <c r="N116" s="304">
        <f t="shared" ca="1" si="46"/>
        <v>82.229272987825368</v>
      </c>
      <c r="P116" s="310">
        <f t="shared" ca="1" si="47"/>
        <v>13</v>
      </c>
      <c r="Q116" s="304">
        <f t="shared" ca="1" si="48"/>
        <v>0</v>
      </c>
      <c r="R116" s="306">
        <f t="shared" ca="1" si="49"/>
        <v>0</v>
      </c>
      <c r="S116" s="307">
        <f t="shared" ca="1" si="50"/>
        <v>2.9362999999999984</v>
      </c>
      <c r="T116" s="304">
        <f t="shared" ca="1" si="30"/>
        <v>28.805102999999985</v>
      </c>
      <c r="U116" s="311">
        <f t="shared" ca="1" si="31"/>
        <v>0</v>
      </c>
      <c r="V116" s="306">
        <f t="shared" ca="1" si="32"/>
        <v>1.1344781229198708</v>
      </c>
      <c r="W116" s="304">
        <f t="shared" ca="1" si="33"/>
        <v>63.934337045731503</v>
      </c>
      <c r="Y116" s="314" t="str">
        <f t="shared" ca="1" si="51"/>
        <v/>
      </c>
      <c r="Z116" s="315" t="str">
        <f t="shared" ca="1" si="52"/>
        <v/>
      </c>
      <c r="AA116" s="316" t="str">
        <f t="shared" ca="1" si="53"/>
        <v/>
      </c>
      <c r="AC116" s="310" t="e">
        <f t="shared" ca="1" si="54"/>
        <v>#N/A</v>
      </c>
      <c r="AD116" s="323" t="e">
        <f t="shared" ca="1" si="55"/>
        <v>#N/A</v>
      </c>
      <c r="AE116" s="324">
        <f t="shared" ca="1" si="34"/>
        <v>767.30422885301175</v>
      </c>
      <c r="AG116" s="306">
        <f t="shared" ca="1" si="56"/>
        <v>-31.580235602898593</v>
      </c>
      <c r="AH116" s="304">
        <f t="shared" ca="1" si="57"/>
        <v>-21.860214573627701</v>
      </c>
    </row>
    <row r="117" spans="1:34" x14ac:dyDescent="0.2">
      <c r="A117" s="347">
        <f t="shared" ca="1" si="35"/>
        <v>0.01</v>
      </c>
      <c r="B117" s="304">
        <f t="shared" ca="1" si="36"/>
        <v>5.7299999999999756</v>
      </c>
      <c r="D117" s="306">
        <f t="shared" ca="1" si="37"/>
        <v>-2.9440185079481909</v>
      </c>
      <c r="E117" s="307">
        <f t="shared" ca="1" si="38"/>
        <v>-31.383828014931709</v>
      </c>
      <c r="F117" s="304">
        <f t="shared" ca="1" si="39"/>
        <v>31.521610140441013</v>
      </c>
      <c r="G117" s="306">
        <f t="shared" ca="1" si="40"/>
        <v>22.440619942816117</v>
      </c>
      <c r="H117" s="307">
        <f t="shared" ca="1" si="41"/>
        <v>164.3472232504206</v>
      </c>
      <c r="I117" s="304">
        <f t="shared" ca="1" si="42"/>
        <v>165.8722135064867</v>
      </c>
      <c r="J117" s="306">
        <f t="shared" ca="1" si="43"/>
        <v>91.346732028778661</v>
      </c>
      <c r="K117" s="307">
        <f t="shared" ca="1" si="44"/>
        <v>768.94927027691665</v>
      </c>
      <c r="L117" s="304">
        <f t="shared" ca="1" si="29"/>
        <v>774.35599417305491</v>
      </c>
      <c r="M117" s="306">
        <f t="shared" ca="1" si="45"/>
        <v>1.4350915897498628</v>
      </c>
      <c r="N117" s="304">
        <f t="shared" ca="1" si="46"/>
        <v>82.224691307386934</v>
      </c>
      <c r="P117" s="310">
        <f t="shared" ca="1" si="47"/>
        <v>13</v>
      </c>
      <c r="Q117" s="304">
        <f t="shared" ca="1" si="48"/>
        <v>0</v>
      </c>
      <c r="R117" s="306">
        <f t="shared" ca="1" si="49"/>
        <v>0</v>
      </c>
      <c r="S117" s="307">
        <f t="shared" ca="1" si="50"/>
        <v>2.9362999999999984</v>
      </c>
      <c r="T117" s="304">
        <f t="shared" ca="1" si="30"/>
        <v>28.805102999999985</v>
      </c>
      <c r="U117" s="311">
        <f t="shared" ca="1" si="31"/>
        <v>0</v>
      </c>
      <c r="V117" s="306">
        <f t="shared" ca="1" si="32"/>
        <v>1.134291236274789</v>
      </c>
      <c r="W117" s="304">
        <f t="shared" ca="1" si="33"/>
        <v>63.681754239210278</v>
      </c>
      <c r="Y117" s="314" t="str">
        <f t="shared" ca="1" si="51"/>
        <v/>
      </c>
      <c r="Z117" s="315" t="str">
        <f t="shared" ca="1" si="52"/>
        <v/>
      </c>
      <c r="AA117" s="316" t="str">
        <f t="shared" ca="1" si="53"/>
        <v/>
      </c>
      <c r="AC117" s="310" t="e">
        <f t="shared" ca="1" si="54"/>
        <v>#N/A</v>
      </c>
      <c r="AD117" s="323" t="e">
        <f t="shared" ca="1" si="55"/>
        <v>#N/A</v>
      </c>
      <c r="AE117" s="324">
        <f t="shared" ca="1" si="34"/>
        <v>768.94927027691665</v>
      </c>
      <c r="AG117" s="306">
        <f t="shared" ca="1" si="56"/>
        <v>-31.493690771999802</v>
      </c>
      <c r="AH117" s="304">
        <f t="shared" ca="1" si="57"/>
        <v>-21.773775515353179</v>
      </c>
    </row>
    <row r="118" spans="1:34" x14ac:dyDescent="0.2">
      <c r="A118" s="347">
        <f t="shared" ca="1" si="35"/>
        <v>0.01</v>
      </c>
      <c r="B118" s="304">
        <f t="shared" ca="1" si="36"/>
        <v>5.7399999999999753</v>
      </c>
      <c r="D118" s="306">
        <f t="shared" ca="1" si="37"/>
        <v>-2.934106027860294</v>
      </c>
      <c r="E118" s="307">
        <f t="shared" ca="1" si="38"/>
        <v>-31.298362604506856</v>
      </c>
      <c r="F118" s="304">
        <f t="shared" ca="1" si="39"/>
        <v>31.435592564892417</v>
      </c>
      <c r="G118" s="306">
        <f t="shared" ca="1" si="40"/>
        <v>22.411278882537513</v>
      </c>
      <c r="H118" s="307">
        <f t="shared" ca="1" si="41"/>
        <v>164.03423962437552</v>
      </c>
      <c r="I118" s="304">
        <f t="shared" ca="1" si="42"/>
        <v>165.55813839946956</v>
      </c>
      <c r="J118" s="306">
        <f t="shared" ca="1" si="43"/>
        <v>91.57099152290543</v>
      </c>
      <c r="K118" s="307">
        <f t="shared" ca="1" si="44"/>
        <v>770.5911775912906</v>
      </c>
      <c r="L118" s="304">
        <f t="shared" ca="1" si="29"/>
        <v>776.01289259265536</v>
      </c>
      <c r="M118" s="306">
        <f t="shared" ca="1" si="45"/>
        <v>1.4350114256936692</v>
      </c>
      <c r="N118" s="304">
        <f t="shared" ca="1" si="46"/>
        <v>82.220098245298388</v>
      </c>
      <c r="P118" s="310">
        <f t="shared" ca="1" si="47"/>
        <v>13</v>
      </c>
      <c r="Q118" s="304">
        <f t="shared" ca="1" si="48"/>
        <v>0</v>
      </c>
      <c r="R118" s="306">
        <f t="shared" ca="1" si="49"/>
        <v>0</v>
      </c>
      <c r="S118" s="307">
        <f t="shared" ca="1" si="50"/>
        <v>2.9362999999999984</v>
      </c>
      <c r="T118" s="304">
        <f t="shared" ca="1" si="30"/>
        <v>28.805102999999985</v>
      </c>
      <c r="U118" s="311">
        <f t="shared" ca="1" si="31"/>
        <v>0</v>
      </c>
      <c r="V118" s="306">
        <f t="shared" ca="1" si="32"/>
        <v>1.1341047352019762</v>
      </c>
      <c r="W118" s="304">
        <f t="shared" ca="1" si="33"/>
        <v>63.430391777273499</v>
      </c>
      <c r="Y118" s="314" t="str">
        <f t="shared" ca="1" si="51"/>
        <v/>
      </c>
      <c r="Z118" s="315" t="str">
        <f t="shared" ca="1" si="52"/>
        <v/>
      </c>
      <c r="AA118" s="316" t="str">
        <f t="shared" ca="1" si="53"/>
        <v/>
      </c>
      <c r="AC118" s="310" t="e">
        <f t="shared" ca="1" si="54"/>
        <v>#N/A</v>
      </c>
      <c r="AD118" s="323" t="e">
        <f t="shared" ca="1" si="55"/>
        <v>#N/A</v>
      </c>
      <c r="AE118" s="324">
        <f t="shared" ca="1" si="34"/>
        <v>770.5911775912906</v>
      </c>
      <c r="AG118" s="306">
        <f t="shared" ca="1" si="56"/>
        <v>-31.407563897824943</v>
      </c>
      <c r="AH118" s="304">
        <f t="shared" ca="1" si="57"/>
        <v>-21.687754738688252</v>
      </c>
    </row>
    <row r="119" spans="1:34" x14ac:dyDescent="0.2">
      <c r="A119" s="347">
        <f t="shared" ca="1" si="35"/>
        <v>0.01</v>
      </c>
      <c r="B119" s="304">
        <f t="shared" ca="1" si="36"/>
        <v>5.7499999999999751</v>
      </c>
      <c r="D119" s="306">
        <f t="shared" ca="1" si="37"/>
        <v>-2.9242404095433447</v>
      </c>
      <c r="E119" s="307">
        <f t="shared" ca="1" si="38"/>
        <v>-31.213310117749245</v>
      </c>
      <c r="F119" s="304">
        <f t="shared" ca="1" si="39"/>
        <v>31.349990597759255</v>
      </c>
      <c r="G119" s="306">
        <f t="shared" ca="1" si="40"/>
        <v>22.382036478442078</v>
      </c>
      <c r="H119" s="307">
        <f t="shared" ca="1" si="41"/>
        <v>163.72210652319802</v>
      </c>
      <c r="I119" s="304">
        <f t="shared" ca="1" si="42"/>
        <v>165.24492041002566</v>
      </c>
      <c r="J119" s="306">
        <f t="shared" ca="1" si="43"/>
        <v>91.794958099710328</v>
      </c>
      <c r="K119" s="307">
        <f t="shared" ca="1" si="44"/>
        <v>772.22995932202844</v>
      </c>
      <c r="L119" s="304">
        <f t="shared" ca="1" si="29"/>
        <v>777.66665378363064</v>
      </c>
      <c r="M119" s="306">
        <f t="shared" ca="1" si="45"/>
        <v>1.4349310625355902</v>
      </c>
      <c r="N119" s="304">
        <f t="shared" ca="1" si="46"/>
        <v>82.215493775512115</v>
      </c>
      <c r="P119" s="310">
        <f t="shared" ca="1" si="47"/>
        <v>13</v>
      </c>
      <c r="Q119" s="304">
        <f t="shared" ca="1" si="48"/>
        <v>0</v>
      </c>
      <c r="R119" s="306">
        <f t="shared" ca="1" si="49"/>
        <v>0</v>
      </c>
      <c r="S119" s="307">
        <f t="shared" ca="1" si="50"/>
        <v>2.9362999999999984</v>
      </c>
      <c r="T119" s="304">
        <f t="shared" ca="1" si="30"/>
        <v>28.805102999999985</v>
      </c>
      <c r="U119" s="311">
        <f t="shared" ca="1" si="31"/>
        <v>0</v>
      </c>
      <c r="V119" s="306">
        <f t="shared" ca="1" si="32"/>
        <v>1.1339186185573733</v>
      </c>
      <c r="W119" s="304">
        <f t="shared" ca="1" si="33"/>
        <v>63.180241867493564</v>
      </c>
      <c r="Y119" s="314" t="str">
        <f t="shared" ca="1" si="51"/>
        <v/>
      </c>
      <c r="Z119" s="315" t="str">
        <f t="shared" ca="1" si="52"/>
        <v/>
      </c>
      <c r="AA119" s="316" t="str">
        <f t="shared" ca="1" si="53"/>
        <v/>
      </c>
      <c r="AC119" s="310" t="e">
        <f t="shared" ca="1" si="54"/>
        <v>#N/A</v>
      </c>
      <c r="AD119" s="323" t="e">
        <f t="shared" ca="1" si="55"/>
        <v>#N/A</v>
      </c>
      <c r="AE119" s="324">
        <f t="shared" ca="1" si="34"/>
        <v>772.22995932202844</v>
      </c>
      <c r="AG119" s="306">
        <f t="shared" ca="1" si="56"/>
        <v>-31.32185230393543</v>
      </c>
      <c r="AH119" s="304">
        <f t="shared" ca="1" si="57"/>
        <v>-21.602149568257172</v>
      </c>
    </row>
    <row r="120" spans="1:34" x14ac:dyDescent="0.2">
      <c r="A120" s="347">
        <f t="shared" ca="1" si="35"/>
        <v>0.01</v>
      </c>
      <c r="B120" s="304">
        <f t="shared" ca="1" si="36"/>
        <v>5.7599999999999749</v>
      </c>
      <c r="D120" s="306">
        <f t="shared" ca="1" si="37"/>
        <v>-2.9144213517912898</v>
      </c>
      <c r="E120" s="307">
        <f t="shared" ca="1" si="38"/>
        <v>-31.128667917954772</v>
      </c>
      <c r="F120" s="304">
        <f t="shared" ca="1" si="39"/>
        <v>31.264801585202548</v>
      </c>
      <c r="G120" s="306">
        <f t="shared" ca="1" si="40"/>
        <v>22.352892264924165</v>
      </c>
      <c r="H120" s="307">
        <f t="shared" ca="1" si="41"/>
        <v>163.41081984401848</v>
      </c>
      <c r="I120" s="304">
        <f t="shared" ca="1" si="42"/>
        <v>164.93255541190638</v>
      </c>
      <c r="J120" s="306">
        <f t="shared" ca="1" si="43"/>
        <v>92.018632743427162</v>
      </c>
      <c r="K120" s="307">
        <f t="shared" ca="1" si="44"/>
        <v>773.86562395386454</v>
      </c>
      <c r="L120" s="304">
        <f t="shared" ca="1" si="29"/>
        <v>779.31728628939948</v>
      </c>
      <c r="M120" s="306">
        <f t="shared" ca="1" si="45"/>
        <v>1.4348504998192437</v>
      </c>
      <c r="N120" s="304">
        <f t="shared" ca="1" si="46"/>
        <v>82.210877871879362</v>
      </c>
      <c r="P120" s="310">
        <f t="shared" ca="1" si="47"/>
        <v>13</v>
      </c>
      <c r="Q120" s="304">
        <f t="shared" ca="1" si="48"/>
        <v>0</v>
      </c>
      <c r="R120" s="306">
        <f t="shared" ca="1" si="49"/>
        <v>0</v>
      </c>
      <c r="S120" s="307">
        <f t="shared" ca="1" si="50"/>
        <v>2.9362999999999984</v>
      </c>
      <c r="T120" s="304">
        <f t="shared" ca="1" si="30"/>
        <v>28.805102999999985</v>
      </c>
      <c r="U120" s="311">
        <f t="shared" ca="1" si="31"/>
        <v>0</v>
      </c>
      <c r="V120" s="306">
        <f t="shared" ca="1" si="32"/>
        <v>1.1337328852026092</v>
      </c>
      <c r="W120" s="304">
        <f t="shared" ca="1" si="33"/>
        <v>62.931296780108482</v>
      </c>
      <c r="Y120" s="314" t="str">
        <f t="shared" ca="1" si="51"/>
        <v/>
      </c>
      <c r="Z120" s="315" t="str">
        <f t="shared" ca="1" si="52"/>
        <v/>
      </c>
      <c r="AA120" s="316" t="str">
        <f t="shared" ca="1" si="53"/>
        <v/>
      </c>
      <c r="AC120" s="310" t="e">
        <f t="shared" ca="1" si="54"/>
        <v>#N/A</v>
      </c>
      <c r="AD120" s="323" t="e">
        <f t="shared" ca="1" si="55"/>
        <v>#N/A</v>
      </c>
      <c r="AE120" s="324">
        <f t="shared" ca="1" si="34"/>
        <v>773.86562395386454</v>
      </c>
      <c r="AG120" s="306">
        <f t="shared" ca="1" si="56"/>
        <v>-31.236553335438106</v>
      </c>
      <c r="AH120" s="304">
        <f t="shared" ca="1" si="57"/>
        <v>-21.516957350234513</v>
      </c>
    </row>
    <row r="121" spans="1:34" x14ac:dyDescent="0.2">
      <c r="A121" s="347">
        <f t="shared" ca="1" si="35"/>
        <v>0.01</v>
      </c>
      <c r="B121" s="304">
        <f t="shared" ca="1" si="36"/>
        <v>5.7699999999999747</v>
      </c>
      <c r="D121" s="306">
        <f t="shared" ca="1" si="37"/>
        <v>-2.9046485558179653</v>
      </c>
      <c r="E121" s="307">
        <f t="shared" ca="1" si="38"/>
        <v>-31.044433389623293</v>
      </c>
      <c r="F121" s="304">
        <f t="shared" ca="1" si="39"/>
        <v>31.180022894724964</v>
      </c>
      <c r="G121" s="306">
        <f t="shared" ca="1" si="40"/>
        <v>22.323845779365985</v>
      </c>
      <c r="H121" s="307">
        <f t="shared" ca="1" si="41"/>
        <v>163.10037551012223</v>
      </c>
      <c r="I121" s="304">
        <f t="shared" ca="1" si="42"/>
        <v>164.62103930519876</v>
      </c>
      <c r="J121" s="306">
        <f t="shared" ca="1" si="43"/>
        <v>92.242016433648615</v>
      </c>
      <c r="K121" s="307">
        <f t="shared" ca="1" si="44"/>
        <v>775.49817993063527</v>
      </c>
      <c r="L121" s="304">
        <f t="shared" ca="1" si="29"/>
        <v>780.96479861225089</v>
      </c>
      <c r="M121" s="306">
        <f t="shared" ca="1" si="45"/>
        <v>1.4347697370864756</v>
      </c>
      <c r="N121" s="304">
        <f t="shared" ca="1" si="46"/>
        <v>82.206250508149793</v>
      </c>
      <c r="P121" s="310">
        <f t="shared" ca="1" si="47"/>
        <v>13</v>
      </c>
      <c r="Q121" s="304">
        <f t="shared" ca="1" si="48"/>
        <v>0</v>
      </c>
      <c r="R121" s="306">
        <f t="shared" ca="1" si="49"/>
        <v>0</v>
      </c>
      <c r="S121" s="307">
        <f t="shared" ca="1" si="50"/>
        <v>2.9362999999999984</v>
      </c>
      <c r="T121" s="304">
        <f t="shared" ca="1" si="30"/>
        <v>28.805102999999985</v>
      </c>
      <c r="U121" s="311">
        <f t="shared" ca="1" si="31"/>
        <v>0</v>
      </c>
      <c r="V121" s="306">
        <f t="shared" ca="1" si="32"/>
        <v>1.133547534004963</v>
      </c>
      <c r="W121" s="304">
        <f t="shared" ca="1" si="33"/>
        <v>62.683548847416816</v>
      </c>
      <c r="Y121" s="314" t="str">
        <f t="shared" ca="1" si="51"/>
        <v/>
      </c>
      <c r="Z121" s="315" t="str">
        <f t="shared" ca="1" si="52"/>
        <v/>
      </c>
      <c r="AA121" s="316" t="str">
        <f t="shared" ca="1" si="53"/>
        <v/>
      </c>
      <c r="AC121" s="310" t="e">
        <f t="shared" ca="1" si="54"/>
        <v>#N/A</v>
      </c>
      <c r="AD121" s="323" t="e">
        <f t="shared" ca="1" si="55"/>
        <v>#N/A</v>
      </c>
      <c r="AE121" s="324">
        <f t="shared" ca="1" si="34"/>
        <v>775.49817993063527</v>
      </c>
      <c r="AG121" s="306">
        <f t="shared" ca="1" si="56"/>
        <v>-31.1516643587766</v>
      </c>
      <c r="AH121" s="304">
        <f t="shared" ca="1" si="57"/>
        <v>-21.432175452136537</v>
      </c>
    </row>
    <row r="122" spans="1:34" x14ac:dyDescent="0.2">
      <c r="A122" s="347">
        <f t="shared" ca="1" si="35"/>
        <v>0.01</v>
      </c>
      <c r="B122" s="304">
        <f t="shared" ca="1" si="36"/>
        <v>5.7799999999999745</v>
      </c>
      <c r="D122" s="306">
        <f t="shared" ca="1" si="37"/>
        <v>-2.8949217252337247</v>
      </c>
      <c r="E122" s="307">
        <f t="shared" ca="1" si="38"/>
        <v>-30.960603938253932</v>
      </c>
      <c r="F122" s="304">
        <f t="shared" ca="1" si="39"/>
        <v>31.095651914964819</v>
      </c>
      <c r="G122" s="306">
        <f t="shared" ca="1" si="40"/>
        <v>22.294896562113649</v>
      </c>
      <c r="H122" s="307">
        <f t="shared" ca="1" si="41"/>
        <v>162.79076947073969</v>
      </c>
      <c r="I122" s="304">
        <f t="shared" ca="1" si="42"/>
        <v>164.31036801611413</v>
      </c>
      <c r="J122" s="306">
        <f t="shared" ca="1" si="43"/>
        <v>92.465110145356007</v>
      </c>
      <c r="K122" s="307">
        <f t="shared" ca="1" si="44"/>
        <v>777.12763565553962</v>
      </c>
      <c r="L122" s="304">
        <f t="shared" ca="1" si="29"/>
        <v>782.6091992136063</v>
      </c>
      <c r="M122" s="306">
        <f t="shared" ca="1" si="45"/>
        <v>1.4346887738773511</v>
      </c>
      <c r="N122" s="304">
        <f t="shared" ca="1" si="46"/>
        <v>82.201611657971128</v>
      </c>
      <c r="P122" s="310">
        <f t="shared" ca="1" si="47"/>
        <v>13</v>
      </c>
      <c r="Q122" s="304">
        <f t="shared" ca="1" si="48"/>
        <v>0</v>
      </c>
      <c r="R122" s="306">
        <f t="shared" ca="1" si="49"/>
        <v>0</v>
      </c>
      <c r="S122" s="307">
        <f t="shared" ca="1" si="50"/>
        <v>2.9362999999999984</v>
      </c>
      <c r="T122" s="304">
        <f t="shared" ca="1" si="30"/>
        <v>28.805102999999985</v>
      </c>
      <c r="U122" s="311">
        <f t="shared" ca="1" si="31"/>
        <v>0</v>
      </c>
      <c r="V122" s="306">
        <f t="shared" ca="1" si="32"/>
        <v>1.1333625638373281</v>
      </c>
      <c r="W122" s="304">
        <f t="shared" ca="1" si="33"/>
        <v>62.436990463179058</v>
      </c>
      <c r="Y122" s="314" t="str">
        <f t="shared" ca="1" si="51"/>
        <v/>
      </c>
      <c r="Z122" s="315" t="str">
        <f t="shared" ca="1" si="52"/>
        <v/>
      </c>
      <c r="AA122" s="316" t="str">
        <f t="shared" ca="1" si="53"/>
        <v/>
      </c>
      <c r="AC122" s="310" t="e">
        <f t="shared" ca="1" si="54"/>
        <v>#N/A</v>
      </c>
      <c r="AD122" s="323" t="e">
        <f t="shared" ca="1" si="55"/>
        <v>#N/A</v>
      </c>
      <c r="AE122" s="324">
        <f t="shared" ca="1" si="34"/>
        <v>777.12763565553962</v>
      </c>
      <c r="AG122" s="306">
        <f t="shared" ca="1" si="56"/>
        <v>-31.067182761525231</v>
      </c>
      <c r="AH122" s="304">
        <f t="shared" ca="1" si="57"/>
        <v>-21.347801262615146</v>
      </c>
    </row>
    <row r="123" spans="1:34" x14ac:dyDescent="0.2">
      <c r="A123" s="347">
        <f t="shared" ca="1" si="35"/>
        <v>0.01</v>
      </c>
      <c r="B123" s="304">
        <f t="shared" ca="1" si="36"/>
        <v>5.7899999999999743</v>
      </c>
      <c r="D123" s="306">
        <f t="shared" ca="1" si="37"/>
        <v>-2.8852405660223295</v>
      </c>
      <c r="E123" s="307">
        <f t="shared" ca="1" si="38"/>
        <v>-30.877176990142473</v>
      </c>
      <c r="F123" s="304">
        <f t="shared" ca="1" si="39"/>
        <v>31.011686055492124</v>
      </c>
      <c r="G123" s="306">
        <f t="shared" ca="1" si="40"/>
        <v>22.266044156453425</v>
      </c>
      <c r="H123" s="307">
        <f t="shared" ca="1" si="41"/>
        <v>162.48199770083826</v>
      </c>
      <c r="I123" s="304">
        <f t="shared" ca="1" si="42"/>
        <v>164.00053749677878</v>
      </c>
      <c r="J123" s="306">
        <f t="shared" ca="1" si="43"/>
        <v>92.687914848948836</v>
      </c>
      <c r="K123" s="307">
        <f t="shared" ca="1" si="44"/>
        <v>778.75399949139751</v>
      </c>
      <c r="L123" s="304">
        <f t="shared" ca="1" si="29"/>
        <v>784.25049651427923</v>
      </c>
      <c r="M123" s="306">
        <f t="shared" ca="1" si="45"/>
        <v>1.434607609730149</v>
      </c>
      <c r="N123" s="304">
        <f t="shared" ca="1" si="46"/>
        <v>82.196961294888666</v>
      </c>
      <c r="P123" s="310">
        <f t="shared" ca="1" si="47"/>
        <v>13</v>
      </c>
      <c r="Q123" s="304">
        <f t="shared" ca="1" si="48"/>
        <v>0</v>
      </c>
      <c r="R123" s="306">
        <f t="shared" ca="1" si="49"/>
        <v>0</v>
      </c>
      <c r="S123" s="307">
        <f t="shared" ca="1" si="50"/>
        <v>2.9362999999999984</v>
      </c>
      <c r="T123" s="304">
        <f t="shared" ca="1" si="30"/>
        <v>28.805102999999985</v>
      </c>
      <c r="U123" s="311">
        <f t="shared" ca="1" si="31"/>
        <v>0</v>
      </c>
      <c r="V123" s="306">
        <f t="shared" ca="1" si="32"/>
        <v>1.133177973578174</v>
      </c>
      <c r="W123" s="304">
        <f t="shared" ca="1" si="33"/>
        <v>62.191614082025893</v>
      </c>
      <c r="Y123" s="314" t="str">
        <f t="shared" ca="1" si="51"/>
        <v/>
      </c>
      <c r="Z123" s="315" t="str">
        <f t="shared" ca="1" si="52"/>
        <v/>
      </c>
      <c r="AA123" s="316" t="str">
        <f t="shared" ca="1" si="53"/>
        <v/>
      </c>
      <c r="AC123" s="310" t="e">
        <f t="shared" ca="1" si="54"/>
        <v>#N/A</v>
      </c>
      <c r="AD123" s="323" t="e">
        <f t="shared" ca="1" si="55"/>
        <v>#N/A</v>
      </c>
      <c r="AE123" s="324">
        <f t="shared" ca="1" si="34"/>
        <v>778.75399949139751</v>
      </c>
      <c r="AG123" s="306">
        <f t="shared" ca="1" si="56"/>
        <v>-30.983105952185124</v>
      </c>
      <c r="AH123" s="304">
        <f t="shared" ca="1" si="57"/>
        <v>-21.263832191253989</v>
      </c>
    </row>
    <row r="124" spans="1:34" x14ac:dyDescent="0.2">
      <c r="A124" s="347">
        <f t="shared" ca="1" si="35"/>
        <v>0.01</v>
      </c>
      <c r="B124" s="304">
        <f t="shared" ca="1" si="36"/>
        <v>5.7999999999999741</v>
      </c>
      <c r="D124" s="306">
        <f t="shared" ca="1" si="37"/>
        <v>-2.8756047865180689</v>
      </c>
      <c r="E124" s="307">
        <f t="shared" ca="1" si="38"/>
        <v>-30.794149992181211</v>
      </c>
      <c r="F124" s="304">
        <f t="shared" ca="1" si="39"/>
        <v>30.928122746607166</v>
      </c>
      <c r="G124" s="306">
        <f t="shared" ca="1" si="40"/>
        <v>22.237288108588245</v>
      </c>
      <c r="H124" s="307">
        <f t="shared" ca="1" si="41"/>
        <v>162.17405620091645</v>
      </c>
      <c r="I124" s="304">
        <f t="shared" ca="1" si="42"/>
        <v>163.69154372502683</v>
      </c>
      <c r="J124" s="306">
        <f t="shared" ca="1" si="43"/>
        <v>92.910431510274037</v>
      </c>
      <c r="K124" s="307">
        <f t="shared" ca="1" si="44"/>
        <v>780.37727976090628</v>
      </c>
      <c r="L124" s="304">
        <f t="shared" ca="1" si="29"/>
        <v>785.88869889473347</v>
      </c>
      <c r="M124" s="306">
        <f t="shared" ca="1" si="45"/>
        <v>1.4345262441813524</v>
      </c>
      <c r="N124" s="304">
        <f t="shared" ca="1" si="46"/>
        <v>82.192299392344864</v>
      </c>
      <c r="P124" s="310">
        <f t="shared" ca="1" si="47"/>
        <v>13</v>
      </c>
      <c r="Q124" s="304">
        <f t="shared" ca="1" si="48"/>
        <v>0</v>
      </c>
      <c r="R124" s="306">
        <f t="shared" ca="1" si="49"/>
        <v>0</v>
      </c>
      <c r="S124" s="307">
        <f t="shared" ca="1" si="50"/>
        <v>2.9362999999999984</v>
      </c>
      <c r="T124" s="304">
        <f t="shared" ca="1" si="30"/>
        <v>28.805102999999985</v>
      </c>
      <c r="U124" s="311">
        <f t="shared" ca="1" si="31"/>
        <v>0</v>
      </c>
      <c r="V124" s="306">
        <f t="shared" ca="1" si="32"/>
        <v>1.1329937621115118</v>
      </c>
      <c r="W124" s="304">
        <f t="shared" ca="1" si="33"/>
        <v>61.947412218873232</v>
      </c>
      <c r="Y124" s="314" t="str">
        <f t="shared" ca="1" si="51"/>
        <v/>
      </c>
      <c r="Z124" s="315" t="str">
        <f t="shared" ca="1" si="52"/>
        <v/>
      </c>
      <c r="AA124" s="316" t="str">
        <f t="shared" ca="1" si="53"/>
        <v/>
      </c>
      <c r="AC124" s="310" t="e">
        <f t="shared" ca="1" si="54"/>
        <v>#N/A</v>
      </c>
      <c r="AD124" s="323" t="e">
        <f t="shared" ca="1" si="55"/>
        <v>#N/A</v>
      </c>
      <c r="AE124" s="324">
        <f t="shared" ca="1" si="34"/>
        <v>780.37727976090628</v>
      </c>
      <c r="AG124" s="306">
        <f t="shared" ca="1" si="56"/>
        <v>-30.89943135998265</v>
      </c>
      <c r="AH124" s="304">
        <f t="shared" ca="1" si="57"/>
        <v>-21.180265668366967</v>
      </c>
    </row>
    <row r="125" spans="1:34" x14ac:dyDescent="0.2">
      <c r="A125" s="347">
        <f t="shared" ca="1" si="35"/>
        <v>0.01</v>
      </c>
      <c r="B125" s="304">
        <f t="shared" ca="1" si="36"/>
        <v>5.8099999999999739</v>
      </c>
      <c r="D125" s="306">
        <f t="shared" ca="1" si="37"/>
        <v>-2.8660140973832031</v>
      </c>
      <c r="E125" s="307">
        <f t="shared" ca="1" si="38"/>
        <v>-30.711520411660942</v>
      </c>
      <c r="F125" s="304">
        <f t="shared" ca="1" si="39"/>
        <v>30.844959439141203</v>
      </c>
      <c r="G125" s="306">
        <f t="shared" ca="1" si="40"/>
        <v>22.208627967614415</v>
      </c>
      <c r="H125" s="307">
        <f t="shared" ca="1" si="41"/>
        <v>161.86694099679985</v>
      </c>
      <c r="I125" s="304">
        <f t="shared" ca="1" si="42"/>
        <v>163.38338270419482</v>
      </c>
      <c r="J125" s="306">
        <f t="shared" ca="1" si="43"/>
        <v>93.132661090655048</v>
      </c>
      <c r="K125" s="307">
        <f t="shared" ca="1" si="44"/>
        <v>781.99748474689488</v>
      </c>
      <c r="L125" s="304">
        <f t="shared" ca="1" si="29"/>
        <v>787.52381469533782</v>
      </c>
      <c r="M125" s="306">
        <f t="shared" ca="1" si="45"/>
        <v>1.4344446767656431</v>
      </c>
      <c r="N125" s="304">
        <f t="shared" ca="1" si="46"/>
        <v>82.187625923678937</v>
      </c>
      <c r="P125" s="310">
        <f t="shared" ca="1" si="47"/>
        <v>13</v>
      </c>
      <c r="Q125" s="304">
        <f t="shared" ca="1" si="48"/>
        <v>0</v>
      </c>
      <c r="R125" s="306">
        <f t="shared" ca="1" si="49"/>
        <v>0</v>
      </c>
      <c r="S125" s="307">
        <f t="shared" ca="1" si="50"/>
        <v>2.9362999999999984</v>
      </c>
      <c r="T125" s="304">
        <f t="shared" ca="1" si="30"/>
        <v>28.805102999999985</v>
      </c>
      <c r="U125" s="311">
        <f t="shared" ca="1" si="31"/>
        <v>0</v>
      </c>
      <c r="V125" s="306">
        <f t="shared" ca="1" si="32"/>
        <v>1.1328099283268571</v>
      </c>
      <c r="W125" s="304">
        <f t="shared" ca="1" si="33"/>
        <v>61.704377448343458</v>
      </c>
      <c r="Y125" s="314" t="str">
        <f t="shared" ca="1" si="51"/>
        <v/>
      </c>
      <c r="Z125" s="315" t="str">
        <f t="shared" ca="1" si="52"/>
        <v/>
      </c>
      <c r="AA125" s="316" t="str">
        <f t="shared" ca="1" si="53"/>
        <v/>
      </c>
      <c r="AC125" s="310" t="e">
        <f t="shared" ca="1" si="54"/>
        <v>#N/A</v>
      </c>
      <c r="AD125" s="323" t="e">
        <f t="shared" ca="1" si="55"/>
        <v>#N/A</v>
      </c>
      <c r="AE125" s="324">
        <f t="shared" ca="1" si="34"/>
        <v>781.99748474689488</v>
      </c>
      <c r="AG125" s="306">
        <f t="shared" ca="1" si="56"/>
        <v>-30.816156434670177</v>
      </c>
      <c r="AH125" s="304">
        <f t="shared" ca="1" si="57"/>
        <v>-21.097099144798989</v>
      </c>
    </row>
    <row r="126" spans="1:34" x14ac:dyDescent="0.2">
      <c r="A126" s="347">
        <f t="shared" ca="1" si="35"/>
        <v>0.01</v>
      </c>
      <c r="B126" s="304">
        <f t="shared" ca="1" si="36"/>
        <v>5.8199999999999736</v>
      </c>
      <c r="D126" s="306">
        <f t="shared" ca="1" si="37"/>
        <v>-2.8564682115855651</v>
      </c>
      <c r="E126" s="307">
        <f t="shared" ca="1" si="38"/>
        <v>-30.629285736075161</v>
      </c>
      <c r="F126" s="304">
        <f t="shared" ca="1" si="39"/>
        <v>30.762193604259373</v>
      </c>
      <c r="G126" s="306">
        <f t="shared" ca="1" si="40"/>
        <v>22.180063285498559</v>
      </c>
      <c r="H126" s="307">
        <f t="shared" ca="1" si="41"/>
        <v>161.56064813943911</v>
      </c>
      <c r="I126" s="304">
        <f t="shared" ca="1" si="42"/>
        <v>163.0760504629186</v>
      </c>
      <c r="J126" s="306">
        <f t="shared" ca="1" si="43"/>
        <v>93.354604546920612</v>
      </c>
      <c r="K126" s="307">
        <f t="shared" ca="1" si="44"/>
        <v>783.61462269257606</v>
      </c>
      <c r="L126" s="304">
        <f t="shared" ca="1" si="29"/>
        <v>789.15585221662036</v>
      </c>
      <c r="M126" s="306">
        <f t="shared" ca="1" si="45"/>
        <v>1.434362907015893</v>
      </c>
      <c r="N126" s="304">
        <f t="shared" ca="1" si="46"/>
        <v>82.182940862126401</v>
      </c>
      <c r="P126" s="310">
        <f t="shared" ca="1" si="47"/>
        <v>13</v>
      </c>
      <c r="Q126" s="304">
        <f t="shared" ca="1" si="48"/>
        <v>0</v>
      </c>
      <c r="R126" s="306">
        <f t="shared" ca="1" si="49"/>
        <v>0</v>
      </c>
      <c r="S126" s="307">
        <f t="shared" ca="1" si="50"/>
        <v>2.9362999999999984</v>
      </c>
      <c r="T126" s="304">
        <f t="shared" ca="1" si="30"/>
        <v>28.805102999999985</v>
      </c>
      <c r="U126" s="311">
        <f t="shared" ca="1" si="31"/>
        <v>0</v>
      </c>
      <c r="V126" s="306">
        <f t="shared" ca="1" si="32"/>
        <v>1.1326264711191951</v>
      </c>
      <c r="W126" s="304">
        <f t="shared" ca="1" si="33"/>
        <v>61.462502404193678</v>
      </c>
      <c r="Y126" s="314" t="str">
        <f t="shared" ca="1" si="51"/>
        <v/>
      </c>
      <c r="Z126" s="315" t="str">
        <f t="shared" ca="1" si="52"/>
        <v/>
      </c>
      <c r="AA126" s="316" t="str">
        <f t="shared" ca="1" si="53"/>
        <v/>
      </c>
      <c r="AC126" s="310" t="e">
        <f t="shared" ca="1" si="54"/>
        <v>#N/A</v>
      </c>
      <c r="AD126" s="323" t="e">
        <f t="shared" ca="1" si="55"/>
        <v>#N/A</v>
      </c>
      <c r="AE126" s="324">
        <f t="shared" ca="1" si="34"/>
        <v>783.61462269257606</v>
      </c>
      <c r="AG126" s="306">
        <f t="shared" ca="1" si="56"/>
        <v>-30.733278646328955</v>
      </c>
      <c r="AH126" s="304">
        <f t="shared" ca="1" si="57"/>
        <v>-21.014330091728873</v>
      </c>
    </row>
    <row r="127" spans="1:34" x14ac:dyDescent="0.2">
      <c r="A127" s="347">
        <f t="shared" ca="1" si="35"/>
        <v>0.01</v>
      </c>
      <c r="B127" s="304">
        <f t="shared" ca="1" si="36"/>
        <v>5.8299999999999734</v>
      </c>
      <c r="D127" s="306">
        <f t="shared" ca="1" si="37"/>
        <v>-2.8469668443765048</v>
      </c>
      <c r="E127" s="307">
        <f t="shared" ca="1" si="38"/>
        <v>-30.547443472926638</v>
      </c>
      <c r="F127" s="304">
        <f t="shared" ca="1" si="39"/>
        <v>30.679822733266036</v>
      </c>
      <c r="G127" s="306">
        <f t="shared" ca="1" si="40"/>
        <v>22.151593617054793</v>
      </c>
      <c r="H127" s="307">
        <f t="shared" ca="1" si="41"/>
        <v>161.25517370470985</v>
      </c>
      <c r="I127" s="304">
        <f t="shared" ca="1" si="42"/>
        <v>162.76954305493177</v>
      </c>
      <c r="J127" s="306">
        <f t="shared" ca="1" si="43"/>
        <v>93.576262831433382</v>
      </c>
      <c r="K127" s="307">
        <f t="shared" ca="1" si="44"/>
        <v>785.22870180179677</v>
      </c>
      <c r="L127" s="304">
        <f t="shared" ca="1" si="29"/>
        <v>790.78481971951931</v>
      </c>
      <c r="M127" s="306">
        <f t="shared" ca="1" si="45"/>
        <v>1.4342809344631562</v>
      </c>
      <c r="N127" s="304">
        <f t="shared" ca="1" si="46"/>
        <v>82.17824418081868</v>
      </c>
      <c r="P127" s="310">
        <f t="shared" ca="1" si="47"/>
        <v>13</v>
      </c>
      <c r="Q127" s="304">
        <f t="shared" ca="1" si="48"/>
        <v>0</v>
      </c>
      <c r="R127" s="306">
        <f t="shared" ca="1" si="49"/>
        <v>0</v>
      </c>
      <c r="S127" s="307">
        <f t="shared" ca="1" si="50"/>
        <v>2.9362999999999984</v>
      </c>
      <c r="T127" s="304">
        <f t="shared" ca="1" si="30"/>
        <v>28.805102999999985</v>
      </c>
      <c r="U127" s="311">
        <f t="shared" ca="1" si="31"/>
        <v>0</v>
      </c>
      <c r="V127" s="306">
        <f t="shared" ca="1" si="32"/>
        <v>1.1324433893889447</v>
      </c>
      <c r="W127" s="304">
        <f t="shared" ca="1" si="33"/>
        <v>61.22177977874977</v>
      </c>
      <c r="Y127" s="314" t="str">
        <f t="shared" ca="1" si="51"/>
        <v/>
      </c>
      <c r="Z127" s="315" t="str">
        <f t="shared" ca="1" si="52"/>
        <v/>
      </c>
      <c r="AA127" s="316" t="str">
        <f t="shared" ca="1" si="53"/>
        <v/>
      </c>
      <c r="AC127" s="310" t="e">
        <f t="shared" ca="1" si="54"/>
        <v>#N/A</v>
      </c>
      <c r="AD127" s="323" t="e">
        <f t="shared" ca="1" si="55"/>
        <v>#N/A</v>
      </c>
      <c r="AE127" s="324">
        <f t="shared" ca="1" si="34"/>
        <v>785.22870180179677</v>
      </c>
      <c r="AG127" s="306">
        <f t="shared" ca="1" si="56"/>
        <v>-30.65079548517437</v>
      </c>
      <c r="AH127" s="304">
        <f t="shared" ca="1" si="57"/>
        <v>-20.931956000474649</v>
      </c>
    </row>
    <row r="128" spans="1:34" x14ac:dyDescent="0.2">
      <c r="A128" s="347">
        <f t="shared" ca="1" si="35"/>
        <v>0.01</v>
      </c>
      <c r="B128" s="304">
        <f t="shared" ca="1" si="36"/>
        <v>5.8399999999999732</v>
      </c>
      <c r="D128" s="306">
        <f t="shared" ca="1" si="37"/>
        <v>-2.8375097132690263</v>
      </c>
      <c r="E128" s="307">
        <f t="shared" ca="1" si="38"/>
        <v>-30.465991149535846</v>
      </c>
      <c r="F128" s="304">
        <f t="shared" ca="1" si="39"/>
        <v>30.597844337411949</v>
      </c>
      <c r="G128" s="306">
        <f t="shared" ca="1" si="40"/>
        <v>22.123218519922101</v>
      </c>
      <c r="H128" s="307">
        <f t="shared" ca="1" si="41"/>
        <v>160.9505137932145</v>
      </c>
      <c r="I128" s="304">
        <f t="shared" ca="1" si="42"/>
        <v>162.46385655886652</v>
      </c>
      <c r="J128" s="306">
        <f t="shared" ca="1" si="43"/>
        <v>93.797636892118263</v>
      </c>
      <c r="K128" s="307">
        <f t="shared" ca="1" si="44"/>
        <v>786.83973023928638</v>
      </c>
      <c r="L128" s="304">
        <f t="shared" ca="1" si="29"/>
        <v>792.41072542563347</v>
      </c>
      <c r="M128" s="306">
        <f t="shared" ca="1" si="45"/>
        <v>1.4341987586366625</v>
      </c>
      <c r="N128" s="304">
        <f t="shared" ca="1" si="46"/>
        <v>82.173535852782578</v>
      </c>
      <c r="P128" s="310">
        <f t="shared" ca="1" si="47"/>
        <v>13</v>
      </c>
      <c r="Q128" s="304">
        <f t="shared" ca="1" si="48"/>
        <v>0</v>
      </c>
      <c r="R128" s="306">
        <f t="shared" ca="1" si="49"/>
        <v>0</v>
      </c>
      <c r="S128" s="307">
        <f t="shared" ca="1" si="50"/>
        <v>2.9362999999999984</v>
      </c>
      <c r="T128" s="304">
        <f t="shared" ca="1" si="30"/>
        <v>28.805102999999985</v>
      </c>
      <c r="U128" s="311">
        <f t="shared" ca="1" si="31"/>
        <v>0</v>
      </c>
      <c r="V128" s="306">
        <f t="shared" ca="1" si="32"/>
        <v>1.1322606820419228</v>
      </c>
      <c r="W128" s="304">
        <f t="shared" ca="1" si="33"/>
        <v>60.982202322347284</v>
      </c>
      <c r="Y128" s="314" t="str">
        <f t="shared" ca="1" si="51"/>
        <v/>
      </c>
      <c r="Z128" s="315" t="str">
        <f t="shared" ca="1" si="52"/>
        <v/>
      </c>
      <c r="AA128" s="316" t="str">
        <f t="shared" ca="1" si="53"/>
        <v/>
      </c>
      <c r="AC128" s="310" t="e">
        <f t="shared" ca="1" si="54"/>
        <v>#N/A</v>
      </c>
      <c r="AD128" s="323" t="e">
        <f t="shared" ca="1" si="55"/>
        <v>#N/A</v>
      </c>
      <c r="AE128" s="324">
        <f t="shared" ca="1" si="34"/>
        <v>786.83973023928638</v>
      </c>
      <c r="AG128" s="306">
        <f t="shared" ca="1" si="56"/>
        <v>-30.568704461363165</v>
      </c>
      <c r="AH128" s="304">
        <f t="shared" ca="1" si="57"/>
        <v>-20.84997438230079</v>
      </c>
    </row>
    <row r="129" spans="1:34" x14ac:dyDescent="0.2">
      <c r="A129" s="347">
        <f t="shared" ca="1" si="35"/>
        <v>0.01</v>
      </c>
      <c r="B129" s="304">
        <f t="shared" ca="1" si="36"/>
        <v>5.849999999999973</v>
      </c>
      <c r="D129" s="306">
        <f t="shared" ca="1" si="37"/>
        <v>-2.8280965380161835</v>
      </c>
      <c r="E129" s="307">
        <f t="shared" ca="1" si="38"/>
        <v>-30.384926312851832</v>
      </c>
      <c r="F129" s="304">
        <f t="shared" ca="1" si="39"/>
        <v>30.516255947703918</v>
      </c>
      <c r="G129" s="306">
        <f t="shared" ca="1" si="40"/>
        <v>22.094937554541939</v>
      </c>
      <c r="H129" s="307">
        <f t="shared" ca="1" si="41"/>
        <v>160.64666453008599</v>
      </c>
      <c r="I129" s="304">
        <f t="shared" ca="1" si="42"/>
        <v>162.1589870780559</v>
      </c>
      <c r="J129" s="306">
        <f t="shared" ca="1" si="43"/>
        <v>94.018727672490584</v>
      </c>
      <c r="K129" s="307">
        <f t="shared" ca="1" si="44"/>
        <v>788.4477161309029</v>
      </c>
      <c r="L129" s="304">
        <f t="shared" ca="1" si="29"/>
        <v>794.03357751746921</v>
      </c>
      <c r="M129" s="306">
        <f t="shared" ca="1" si="45"/>
        <v>1.4341163790638087</v>
      </c>
      <c r="N129" s="304">
        <f t="shared" ca="1" si="46"/>
        <v>82.168815850939978</v>
      </c>
      <c r="P129" s="310">
        <f t="shared" ca="1" si="47"/>
        <v>13</v>
      </c>
      <c r="Q129" s="304">
        <f t="shared" ca="1" si="48"/>
        <v>0</v>
      </c>
      <c r="R129" s="306">
        <f t="shared" ca="1" si="49"/>
        <v>0</v>
      </c>
      <c r="S129" s="307">
        <f t="shared" ca="1" si="50"/>
        <v>2.9362999999999984</v>
      </c>
      <c r="T129" s="304">
        <f t="shared" ca="1" si="30"/>
        <v>28.805102999999985</v>
      </c>
      <c r="U129" s="311">
        <f t="shared" ca="1" si="31"/>
        <v>0</v>
      </c>
      <c r="V129" s="306">
        <f t="shared" ca="1" si="32"/>
        <v>1.1320783479893111</v>
      </c>
      <c r="W129" s="304">
        <f t="shared" ca="1" si="33"/>
        <v>60.743762842778274</v>
      </c>
      <c r="Y129" s="314" t="str">
        <f t="shared" ca="1" si="51"/>
        <v/>
      </c>
      <c r="Z129" s="315" t="str">
        <f t="shared" ca="1" si="52"/>
        <v/>
      </c>
      <c r="AA129" s="316" t="str">
        <f t="shared" ca="1" si="53"/>
        <v/>
      </c>
      <c r="AC129" s="310" t="e">
        <f t="shared" ca="1" si="54"/>
        <v>#N/A</v>
      </c>
      <c r="AD129" s="323" t="e">
        <f t="shared" ca="1" si="55"/>
        <v>#N/A</v>
      </c>
      <c r="AE129" s="324">
        <f t="shared" ca="1" si="34"/>
        <v>788.4477161309029</v>
      </c>
      <c r="AG129" s="306">
        <f t="shared" ca="1" si="56"/>
        <v>-30.487003104802994</v>
      </c>
      <c r="AH129" s="304">
        <f t="shared" ca="1" si="57"/>
        <v>-20.768382768227809</v>
      </c>
    </row>
    <row r="130" spans="1:34" x14ac:dyDescent="0.2">
      <c r="A130" s="347">
        <f t="shared" ca="1" si="35"/>
        <v>0.01</v>
      </c>
      <c r="B130" s="304">
        <f t="shared" ca="1" si="36"/>
        <v>5.8599999999999728</v>
      </c>
      <c r="D130" s="306">
        <f t="shared" ca="1" si="37"/>
        <v>-2.8187270405897227</v>
      </c>
      <c r="E130" s="307">
        <f t="shared" ca="1" si="38"/>
        <v>-30.304246529265043</v>
      </c>
      <c r="F130" s="304">
        <f t="shared" ca="1" si="39"/>
        <v>30.435055114716388</v>
      </c>
      <c r="G130" s="306">
        <f t="shared" ca="1" si="40"/>
        <v>22.066750284136042</v>
      </c>
      <c r="H130" s="307">
        <f t="shared" ca="1" si="41"/>
        <v>160.34362206479332</v>
      </c>
      <c r="I130" s="304">
        <f t="shared" ca="1" si="42"/>
        <v>161.85493074033826</v>
      </c>
      <c r="J130" s="306">
        <f t="shared" ca="1" si="43"/>
        <v>94.239536111683975</v>
      </c>
      <c r="K130" s="307">
        <f t="shared" ca="1" si="44"/>
        <v>790.05266756387732</v>
      </c>
      <c r="L130" s="304">
        <f t="shared" ca="1" si="29"/>
        <v>795.65338413868631</v>
      </c>
      <c r="M130" s="306">
        <f t="shared" ca="1" si="45"/>
        <v>1.4340337952701525</v>
      </c>
      <c r="N130" s="304">
        <f t="shared" ca="1" si="46"/>
        <v>82.164084148107293</v>
      </c>
      <c r="P130" s="310">
        <f t="shared" ca="1" si="47"/>
        <v>13</v>
      </c>
      <c r="Q130" s="304">
        <f t="shared" ca="1" si="48"/>
        <v>0</v>
      </c>
      <c r="R130" s="306">
        <f t="shared" ca="1" si="49"/>
        <v>0</v>
      </c>
      <c r="S130" s="307">
        <f t="shared" ca="1" si="50"/>
        <v>2.9362999999999984</v>
      </c>
      <c r="T130" s="304">
        <f t="shared" ca="1" si="30"/>
        <v>28.805102999999985</v>
      </c>
      <c r="U130" s="311">
        <f t="shared" ca="1" si="31"/>
        <v>0</v>
      </c>
      <c r="V130" s="306">
        <f t="shared" ca="1" si="32"/>
        <v>1.1318963861476208</v>
      </c>
      <c r="W130" s="304">
        <f t="shared" ca="1" si="33"/>
        <v>60.506454204744358</v>
      </c>
      <c r="Y130" s="314" t="str">
        <f t="shared" ca="1" si="51"/>
        <v/>
      </c>
      <c r="Z130" s="315" t="str">
        <f t="shared" ca="1" si="52"/>
        <v/>
      </c>
      <c r="AA130" s="316" t="str">
        <f t="shared" ca="1" si="53"/>
        <v/>
      </c>
      <c r="AC130" s="310" t="e">
        <f t="shared" ca="1" si="54"/>
        <v>#N/A</v>
      </c>
      <c r="AD130" s="323" t="e">
        <f t="shared" ca="1" si="55"/>
        <v>#N/A</v>
      </c>
      <c r="AE130" s="324">
        <f t="shared" ca="1" si="34"/>
        <v>790.05266756387732</v>
      </c>
      <c r="AG130" s="306">
        <f t="shared" ca="1" si="56"/>
        <v>-30.405688964964057</v>
      </c>
      <c r="AH130" s="304">
        <f t="shared" ca="1" si="57"/>
        <v>-20.687178708843888</v>
      </c>
    </row>
    <row r="131" spans="1:34" x14ac:dyDescent="0.2">
      <c r="A131" s="347">
        <f t="shared" ca="1" si="35"/>
        <v>0.01</v>
      </c>
      <c r="B131" s="304">
        <f t="shared" ca="1" si="36"/>
        <v>5.8699999999999726</v>
      </c>
      <c r="D131" s="306">
        <f t="shared" ca="1" si="37"/>
        <v>-2.8094009451589375</v>
      </c>
      <c r="E131" s="307">
        <f t="shared" ca="1" si="38"/>
        <v>-30.223949384422227</v>
      </c>
      <c r="F131" s="304">
        <f t="shared" ca="1" si="39"/>
        <v>30.354239408405157</v>
      </c>
      <c r="G131" s="306">
        <f t="shared" ca="1" si="40"/>
        <v>22.038656274684453</v>
      </c>
      <c r="H131" s="307">
        <f t="shared" ca="1" si="41"/>
        <v>160.04138257094911</v>
      </c>
      <c r="I131" s="304">
        <f t="shared" ca="1" si="42"/>
        <v>161.55168369786367</v>
      </c>
      <c r="J131" s="306">
        <f t="shared" ca="1" si="43"/>
        <v>94.460063144478084</v>
      </c>
      <c r="K131" s="307">
        <f t="shared" ca="1" si="44"/>
        <v>791.65459258705607</v>
      </c>
      <c r="L131" s="304">
        <f t="shared" ca="1" si="29"/>
        <v>797.27015339434138</v>
      </c>
      <c r="M131" s="306">
        <f t="shared" ca="1" si="45"/>
        <v>1.4339510067794023</v>
      </c>
      <c r="N131" s="304">
        <f t="shared" ca="1" si="46"/>
        <v>82.159340716995047</v>
      </c>
      <c r="P131" s="310">
        <f t="shared" ca="1" si="47"/>
        <v>13</v>
      </c>
      <c r="Q131" s="304">
        <f t="shared" ca="1" si="48"/>
        <v>0</v>
      </c>
      <c r="R131" s="306">
        <f t="shared" ca="1" si="49"/>
        <v>0</v>
      </c>
      <c r="S131" s="307">
        <f t="shared" ca="1" si="50"/>
        <v>2.9362999999999984</v>
      </c>
      <c r="T131" s="304">
        <f t="shared" ca="1" si="30"/>
        <v>28.805102999999985</v>
      </c>
      <c r="U131" s="311">
        <f t="shared" ca="1" si="31"/>
        <v>0</v>
      </c>
      <c r="V131" s="306">
        <f t="shared" ca="1" si="32"/>
        <v>1.1317147954386562</v>
      </c>
      <c r="W131" s="304">
        <f t="shared" ca="1" si="33"/>
        <v>60.270269329315873</v>
      </c>
      <c r="Y131" s="314" t="str">
        <f t="shared" ca="1" si="51"/>
        <v/>
      </c>
      <c r="Z131" s="315" t="str">
        <f t="shared" ca="1" si="52"/>
        <v/>
      </c>
      <c r="AA131" s="316" t="str">
        <f t="shared" ca="1" si="53"/>
        <v/>
      </c>
      <c r="AC131" s="310" t="e">
        <f t="shared" ca="1" si="54"/>
        <v>#N/A</v>
      </c>
      <c r="AD131" s="323" t="e">
        <f t="shared" ca="1" si="55"/>
        <v>#N/A</v>
      </c>
      <c r="AE131" s="324">
        <f t="shared" ca="1" si="34"/>
        <v>791.65459258705607</v>
      </c>
      <c r="AG131" s="306">
        <f t="shared" ca="1" si="56"/>
        <v>-30.324759610692723</v>
      </c>
      <c r="AH131" s="304">
        <f t="shared" ca="1" si="57"/>
        <v>-20.60635977411858</v>
      </c>
    </row>
    <row r="132" spans="1:34" x14ac:dyDescent="0.2">
      <c r="A132" s="347">
        <f t="shared" ca="1" si="35"/>
        <v>0.01</v>
      </c>
      <c r="B132" s="304">
        <f t="shared" ca="1" si="36"/>
        <v>5.8799999999999724</v>
      </c>
      <c r="D132" s="306">
        <f t="shared" ca="1" si="37"/>
        <v>-2.8001179780698124</v>
      </c>
      <c r="E132" s="307">
        <f t="shared" ca="1" si="38"/>
        <v>-30.144032483043453</v>
      </c>
      <c r="F132" s="304">
        <f t="shared" ca="1" si="39"/>
        <v>30.273806417923211</v>
      </c>
      <c r="G132" s="306">
        <f t="shared" ca="1" si="40"/>
        <v>22.010655094903754</v>
      </c>
      <c r="H132" s="307">
        <f t="shared" ca="1" si="41"/>
        <v>159.73994224611869</v>
      </c>
      <c r="I132" s="304">
        <f t="shared" ca="1" si="42"/>
        <v>161.24924212690163</v>
      </c>
      <c r="J132" s="306">
        <f t="shared" ca="1" si="43"/>
        <v>94.680309701326024</v>
      </c>
      <c r="K132" s="307">
        <f t="shared" ca="1" si="44"/>
        <v>793.25349921114139</v>
      </c>
      <c r="L132" s="304">
        <f t="shared" ref="L132:L195" ca="1" si="58">SQRT(pos_x^2+pos_z^2)</f>
        <v>798.88389335112981</v>
      </c>
      <c r="M132" s="306">
        <f t="shared" ca="1" si="45"/>
        <v>1.4338680131134123</v>
      </c>
      <c r="N132" s="304">
        <f t="shared" ca="1" si="46"/>
        <v>82.154585530207498</v>
      </c>
      <c r="P132" s="310">
        <f t="shared" ca="1" si="47"/>
        <v>13</v>
      </c>
      <c r="Q132" s="304">
        <f t="shared" ca="1" si="48"/>
        <v>0</v>
      </c>
      <c r="R132" s="306">
        <f t="shared" ca="1" si="49"/>
        <v>0</v>
      </c>
      <c r="S132" s="307">
        <f t="shared" ca="1" si="50"/>
        <v>2.9362999999999984</v>
      </c>
      <c r="T132" s="304">
        <f t="shared" ref="T132:T195" ca="1" si="59">m*g</f>
        <v>28.805102999999985</v>
      </c>
      <c r="U132" s="311">
        <f t="shared" ref="U132:U195" ca="1" si="60">IF(pos_xz&lt;L_rampe,Poids*COS(Beta),0)</f>
        <v>0</v>
      </c>
      <c r="V132" s="306">
        <f t="shared" ref="V132:V195" ca="1" si="61">Rho_moyen*(20000-Alt_rampe-pos_z)/(20000+Alt_rampe+pos_z)</f>
        <v>1.1315335747894852</v>
      </c>
      <c r="W132" s="304">
        <f t="shared" ref="W132:W195" ca="1" si="62">1/2*Rho*Sref*Cx*vit_xz^2</f>
        <v>60.035201193397079</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793.25349921114139</v>
      </c>
      <c r="AG132" s="306">
        <f t="shared" ca="1" si="56"/>
        <v>-30.244212630027398</v>
      </c>
      <c r="AH132" s="304">
        <f t="shared" ca="1" si="57"/>
        <v>-20.525923553218647</v>
      </c>
    </row>
    <row r="133" spans="1:34" x14ac:dyDescent="0.2">
      <c r="A133" s="347">
        <f t="shared" ref="A133:A196" ca="1" si="64">IF(B132+0.01&lt;=T_ini+ROUNDUP(Temps_fin_propu,0), 0.01, IF(K132&gt;0, 0.1, 0.0001))</f>
        <v>0.01</v>
      </c>
      <c r="B133" s="304">
        <f t="shared" ref="B133:B196" ca="1" si="65">B132+pas</f>
        <v>5.8899999999999721</v>
      </c>
      <c r="D133" s="306">
        <f t="shared" ref="D133:D196" ca="1" si="66">IF(AND(L132&lt;L_rampe,Poussee&lt;Poids*SIN(M132)),0,(-W132+Poussee)/m*COS(M132)-U132/m*SIN(M132))</f>
        <v>-2.7908778678243267</v>
      </c>
      <c r="E133" s="307">
        <f t="shared" ref="E133:E196" ca="1" si="67">IF(AND(L132&lt;L_rampe,Poussee&lt;Poids*SIN(M132)),0,(-W132+Poussee)/m*SIN(M132)+U132/m*COS(M132)-Poids/m)</f>
        <v>-30.064493448741146</v>
      </c>
      <c r="F133" s="304">
        <f t="shared" ref="F133:F196" ca="1" si="68">SQRT(acc_x^2+acc_z^2)</f>
        <v>30.193753751438575</v>
      </c>
      <c r="G133" s="306">
        <f t="shared" ref="G133:G196" ca="1" si="69">G132+acc_x*pas</f>
        <v>21.982746316225512</v>
      </c>
      <c r="H133" s="307">
        <f t="shared" ref="H133:H196" ca="1" si="70">H132+acc_z*pas</f>
        <v>159.43929731163126</v>
      </c>
      <c r="I133" s="304">
        <f t="shared" ref="I133:I196" ca="1" si="71">SQRT(vit_x^2+vit_z^2)</f>
        <v>160.94760222765132</v>
      </c>
      <c r="J133" s="306">
        <f t="shared" ref="J133:J196" ca="1" si="72">J132+0.5*(vit_x+G132)*pas*(K132&gt;=0)</f>
        <v>94.900276708381668</v>
      </c>
      <c r="K133" s="307">
        <f t="shared" ref="K133:K196" ca="1" si="73">K132+0.5*(vit_z+H132)*pas</f>
        <v>794.84939540893015</v>
      </c>
      <c r="L133" s="304">
        <f t="shared" ca="1" si="58"/>
        <v>800.49461203762587</v>
      </c>
      <c r="M133" s="306">
        <f t="shared" ref="M133:M196" ca="1" si="74">IF(AND(L132&gt;L_rampe,G133&gt;0),ATAN2(G133,H133),$M$4)</f>
        <v>1.4337848137921716</v>
      </c>
      <c r="N133" s="304">
        <f t="shared" ref="N133:N196" ca="1" si="75">DEGREES(Beta)</f>
        <v>82.149818560242053</v>
      </c>
      <c r="P133" s="310">
        <f t="shared" ref="P133:P196" ca="1" si="76">MATCH(t-pas/2-T_ini,CdP_t)</f>
        <v>13</v>
      </c>
      <c r="Q133" s="304">
        <f t="shared" ref="Q133:Q196" ca="1" si="77">(INDEX(CdP,2,i_P+1)-INDEX(CdP,2,i_P+0))/(INDEX(CdP,1,i_P+1)-INDEX(CdP,1,i_P+0))*(t-pas/2-T_ini-INDEX(CdP,1,i_P+0))+INDEX(CdP,2,i_P+0)</f>
        <v>0</v>
      </c>
      <c r="R133" s="306">
        <f t="shared" ref="R133:R196" ca="1" si="78">Poussee/(g*ISP)</f>
        <v>0</v>
      </c>
      <c r="S133" s="307">
        <f t="shared" ref="S133:S196" ca="1" si="79">S132-Débit*pas</f>
        <v>2.9362999999999984</v>
      </c>
      <c r="T133" s="304">
        <f t="shared" ca="1" si="59"/>
        <v>28.805102999999985</v>
      </c>
      <c r="U133" s="311">
        <f t="shared" ca="1" si="60"/>
        <v>0</v>
      </c>
      <c r="V133" s="306">
        <f t="shared" ca="1" si="61"/>
        <v>1.131352723132401</v>
      </c>
      <c r="W133" s="304">
        <f t="shared" ca="1" si="62"/>
        <v>59.801242829197108</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794.84939540893015</v>
      </c>
      <c r="AG133" s="306">
        <f t="shared" ref="AG133:AG196" ca="1" si="85">IF(AND(L132&lt;L_rampe,Poussee&lt;Poids*SIN(M132)),0,(-W132+Poussee)/m-Poids*SIN(M132)/m)</f>
        <v>-30.164045630016293</v>
      </c>
      <c r="AH133" s="304">
        <f t="shared" ref="AH133:AH196" ca="1" si="86">IF(AND(L132&lt;L_rampe,Poussee&lt;Poids*SIN(M132)), g*SIN(M132), (-W132+Poussee)/m)</f>
        <v>-20.445867654325891</v>
      </c>
    </row>
    <row r="134" spans="1:34" x14ac:dyDescent="0.2">
      <c r="A134" s="347">
        <f t="shared" ca="1" si="64"/>
        <v>0.01</v>
      </c>
      <c r="B134" s="304">
        <f t="shared" ca="1" si="65"/>
        <v>5.8999999999999719</v>
      </c>
      <c r="D134" s="306">
        <f t="shared" ca="1" si="66"/>
        <v>-2.781680345060062</v>
      </c>
      <c r="E134" s="307">
        <f t="shared" ca="1" si="67"/>
        <v>-29.985329923841086</v>
      </c>
      <c r="F134" s="304">
        <f t="shared" ca="1" si="68"/>
        <v>30.114079035954148</v>
      </c>
      <c r="G134" s="306">
        <f t="shared" ca="1" si="69"/>
        <v>21.95492951277491</v>
      </c>
      <c r="H134" s="307">
        <f t="shared" ca="1" si="70"/>
        <v>159.13944401239286</v>
      </c>
      <c r="I134" s="304">
        <f t="shared" ca="1" si="71"/>
        <v>160.64676022405317</v>
      </c>
      <c r="J134" s="306">
        <f t="shared" ca="1" si="72"/>
        <v>95.119965087526666</v>
      </c>
      <c r="K134" s="307">
        <f t="shared" ca="1" si="73"/>
        <v>796.44228911555024</v>
      </c>
      <c r="L134" s="304">
        <f t="shared" ca="1" si="58"/>
        <v>802.10231744452028</v>
      </c>
      <c r="M134" s="306">
        <f t="shared" ca="1" si="74"/>
        <v>1.4337014083337996</v>
      </c>
      <c r="N134" s="304">
        <f t="shared" ca="1" si="75"/>
        <v>82.145039779488982</v>
      </c>
      <c r="P134" s="310">
        <f t="shared" ca="1" si="76"/>
        <v>13</v>
      </c>
      <c r="Q134" s="304">
        <f t="shared" ca="1" si="77"/>
        <v>0</v>
      </c>
      <c r="R134" s="306">
        <f t="shared" ca="1" si="78"/>
        <v>0</v>
      </c>
      <c r="S134" s="307">
        <f t="shared" ca="1" si="79"/>
        <v>2.9362999999999984</v>
      </c>
      <c r="T134" s="304">
        <f t="shared" ca="1" si="59"/>
        <v>28.805102999999985</v>
      </c>
      <c r="U134" s="311">
        <f t="shared" ca="1" si="60"/>
        <v>0</v>
      </c>
      <c r="V134" s="306">
        <f t="shared" ca="1" si="61"/>
        <v>1.1311722394048926</v>
      </c>
      <c r="W134" s="304">
        <f t="shared" ca="1" si="62"/>
        <v>59.56838732370715</v>
      </c>
      <c r="Y134" s="314" t="str">
        <f t="shared" ca="1" si="80"/>
        <v/>
      </c>
      <c r="Z134" s="315" t="str">
        <f t="shared" ca="1" si="81"/>
        <v/>
      </c>
      <c r="AA134" s="316" t="str">
        <f t="shared" ca="1" si="82"/>
        <v/>
      </c>
      <c r="AC134" s="310" t="e">
        <f t="shared" ca="1" si="83"/>
        <v>#N/A</v>
      </c>
      <c r="AD134" s="323" t="e">
        <f t="shared" ca="1" si="84"/>
        <v>#N/A</v>
      </c>
      <c r="AE134" s="324">
        <f t="shared" ca="1" si="63"/>
        <v>796.44228911555024</v>
      </c>
      <c r="AG134" s="306">
        <f t="shared" ca="1" si="85"/>
        <v>-30.084256236537264</v>
      </c>
      <c r="AH134" s="304">
        <f t="shared" ca="1" si="86"/>
        <v>-20.366189704457017</v>
      </c>
    </row>
    <row r="135" spans="1:34" x14ac:dyDescent="0.2">
      <c r="A135" s="347">
        <f t="shared" ca="1" si="64"/>
        <v>0.01</v>
      </c>
      <c r="B135" s="304">
        <f t="shared" ca="1" si="65"/>
        <v>5.9099999999999717</v>
      </c>
      <c r="D135" s="306">
        <f t="shared" ca="1" si="66"/>
        <v>-2.7725251425299628</v>
      </c>
      <c r="E135" s="307">
        <f t="shared" ca="1" si="67"/>
        <v>-29.906539569205478</v>
      </c>
      <c r="F135" s="304">
        <f t="shared" ca="1" si="68"/>
        <v>30.03477991712964</v>
      </c>
      <c r="G135" s="306">
        <f t="shared" ca="1" si="69"/>
        <v>21.927204261349612</v>
      </c>
      <c r="H135" s="307">
        <f t="shared" ca="1" si="70"/>
        <v>158.8403786167008</v>
      </c>
      <c r="I135" s="304">
        <f t="shared" ca="1" si="71"/>
        <v>160.34671236360231</v>
      </c>
      <c r="J135" s="306">
        <f t="shared" ca="1" si="72"/>
        <v>95.339375756397288</v>
      </c>
      <c r="K135" s="307">
        <f t="shared" ca="1" si="73"/>
        <v>798.03218822869576</v>
      </c>
      <c r="L135" s="304">
        <f t="shared" ca="1" si="58"/>
        <v>803.7070175248565</v>
      </c>
      <c r="M135" s="306">
        <f t="shared" ca="1" si="74"/>
        <v>1.4336177962545356</v>
      </c>
      <c r="N135" s="304">
        <f t="shared" ca="1" si="75"/>
        <v>82.140249160230852</v>
      </c>
      <c r="P135" s="310">
        <f t="shared" ca="1" si="76"/>
        <v>13</v>
      </c>
      <c r="Q135" s="304">
        <f t="shared" ca="1" si="77"/>
        <v>0</v>
      </c>
      <c r="R135" s="306">
        <f t="shared" ca="1" si="78"/>
        <v>0</v>
      </c>
      <c r="S135" s="307">
        <f t="shared" ca="1" si="79"/>
        <v>2.9362999999999984</v>
      </c>
      <c r="T135" s="304">
        <f t="shared" ca="1" si="59"/>
        <v>28.805102999999985</v>
      </c>
      <c r="U135" s="311">
        <f t="shared" ca="1" si="60"/>
        <v>0</v>
      </c>
      <c r="V135" s="306">
        <f t="shared" ca="1" si="61"/>
        <v>1.1309921225496085</v>
      </c>
      <c r="W135" s="304">
        <f t="shared" ca="1" si="62"/>
        <v>59.33662781818289</v>
      </c>
      <c r="Y135" s="314" t="str">
        <f t="shared" ca="1" si="80"/>
        <v/>
      </c>
      <c r="Z135" s="315" t="str">
        <f t="shared" ca="1" si="81"/>
        <v/>
      </c>
      <c r="AA135" s="316" t="str">
        <f t="shared" ca="1" si="82"/>
        <v/>
      </c>
      <c r="AC135" s="310" t="e">
        <f t="shared" ca="1" si="83"/>
        <v>#N/A</v>
      </c>
      <c r="AD135" s="323" t="e">
        <f t="shared" ca="1" si="84"/>
        <v>#N/A</v>
      </c>
      <c r="AE135" s="324">
        <f t="shared" ca="1" si="63"/>
        <v>798.03218822869576</v>
      </c>
      <c r="AG135" s="306">
        <f t="shared" ca="1" si="85"/>
        <v>-30.004842094119724</v>
      </c>
      <c r="AH135" s="304">
        <f t="shared" ca="1" si="86"/>
        <v>-20.286887349285557</v>
      </c>
    </row>
    <row r="136" spans="1:34" x14ac:dyDescent="0.2">
      <c r="A136" s="347">
        <f t="shared" ca="1" si="64"/>
        <v>0.01</v>
      </c>
      <c r="B136" s="304">
        <f t="shared" ca="1" si="65"/>
        <v>5.9199999999999715</v>
      </c>
      <c r="D136" s="306">
        <f t="shared" ca="1" si="66"/>
        <v>-2.7634119950823792</v>
      </c>
      <c r="E136" s="307">
        <f t="shared" ca="1" si="67"/>
        <v>-29.828120064057856</v>
      </c>
      <c r="F136" s="304">
        <f t="shared" ca="1" si="68"/>
        <v>29.95585405910531</v>
      </c>
      <c r="G136" s="306">
        <f t="shared" ca="1" si="69"/>
        <v>21.899570141398787</v>
      </c>
      <c r="H136" s="307">
        <f t="shared" ca="1" si="70"/>
        <v>158.54209741606022</v>
      </c>
      <c r="I136" s="304">
        <f t="shared" ca="1" si="71"/>
        <v>160.04745491716378</v>
      </c>
      <c r="J136" s="306">
        <f t="shared" ca="1" si="72"/>
        <v>95.558509628411031</v>
      </c>
      <c r="K136" s="307">
        <f t="shared" ca="1" si="73"/>
        <v>799.61910060885953</v>
      </c>
      <c r="L136" s="304">
        <f t="shared" ca="1" si="58"/>
        <v>805.30872019426465</v>
      </c>
      <c r="M136" s="306">
        <f t="shared" ca="1" si="74"/>
        <v>1.4335339770687319</v>
      </c>
      <c r="N136" s="304">
        <f t="shared" ca="1" si="75"/>
        <v>82.135446674642068</v>
      </c>
      <c r="P136" s="310">
        <f t="shared" ca="1" si="76"/>
        <v>13</v>
      </c>
      <c r="Q136" s="304">
        <f t="shared" ca="1" si="77"/>
        <v>0</v>
      </c>
      <c r="R136" s="306">
        <f t="shared" ca="1" si="78"/>
        <v>0</v>
      </c>
      <c r="S136" s="307">
        <f t="shared" ca="1" si="79"/>
        <v>2.9362999999999984</v>
      </c>
      <c r="T136" s="304">
        <f t="shared" ca="1" si="59"/>
        <v>28.805102999999985</v>
      </c>
      <c r="U136" s="311">
        <f t="shared" ca="1" si="60"/>
        <v>0</v>
      </c>
      <c r="V136" s="306">
        <f t="shared" ca="1" si="61"/>
        <v>1.1308123715143248</v>
      </c>
      <c r="W136" s="304">
        <f t="shared" ca="1" si="62"/>
        <v>59.105957507632951</v>
      </c>
      <c r="Y136" s="314" t="str">
        <f t="shared" ca="1" si="80"/>
        <v/>
      </c>
      <c r="Z136" s="315" t="str">
        <f t="shared" ca="1" si="81"/>
        <v/>
      </c>
      <c r="AA136" s="316" t="str">
        <f t="shared" ca="1" si="82"/>
        <v/>
      </c>
      <c r="AC136" s="310" t="e">
        <f t="shared" ca="1" si="83"/>
        <v>#N/A</v>
      </c>
      <c r="AD136" s="323" t="e">
        <f t="shared" ca="1" si="84"/>
        <v>#N/A</v>
      </c>
      <c r="AE136" s="324">
        <f t="shared" ca="1" si="63"/>
        <v>799.61910060885953</v>
      </c>
      <c r="AG136" s="306">
        <f t="shared" ca="1" si="85"/>
        <v>-29.925800865768331</v>
      </c>
      <c r="AH136" s="304">
        <f t="shared" ca="1" si="86"/>
        <v>-20.207958252965611</v>
      </c>
    </row>
    <row r="137" spans="1:34" x14ac:dyDescent="0.2">
      <c r="A137" s="347">
        <f t="shared" ca="1" si="64"/>
        <v>0.01</v>
      </c>
      <c r="B137" s="304">
        <f t="shared" ca="1" si="65"/>
        <v>5.9299999999999713</v>
      </c>
      <c r="D137" s="306">
        <f t="shared" ca="1" si="66"/>
        <v>-2.7543406396412973</v>
      </c>
      <c r="E137" s="307">
        <f t="shared" ca="1" si="67"/>
        <v>-29.750069105809963</v>
      </c>
      <c r="F137" s="304">
        <f t="shared" ca="1" si="68"/>
        <v>29.877299144327754</v>
      </c>
      <c r="G137" s="306">
        <f t="shared" ca="1" si="69"/>
        <v>21.872026735002375</v>
      </c>
      <c r="H137" s="307">
        <f t="shared" ca="1" si="70"/>
        <v>158.24459672500211</v>
      </c>
      <c r="I137" s="304">
        <f t="shared" ca="1" si="71"/>
        <v>159.7489841787897</v>
      </c>
      <c r="J137" s="306">
        <f t="shared" ca="1" si="72"/>
        <v>95.777367612793043</v>
      </c>
      <c r="K137" s="307">
        <f t="shared" ca="1" si="73"/>
        <v>801.20303407956487</v>
      </c>
      <c r="L137" s="304">
        <f t="shared" ca="1" si="58"/>
        <v>806.90743333119474</v>
      </c>
      <c r="M137" s="306">
        <f t="shared" ca="1" si="74"/>
        <v>1.4334499502888456</v>
      </c>
      <c r="N137" s="304">
        <f t="shared" ca="1" si="75"/>
        <v>82.130632294788512</v>
      </c>
      <c r="P137" s="310">
        <f t="shared" ca="1" si="76"/>
        <v>13</v>
      </c>
      <c r="Q137" s="304">
        <f t="shared" ca="1" si="77"/>
        <v>0</v>
      </c>
      <c r="R137" s="306">
        <f t="shared" ca="1" si="78"/>
        <v>0</v>
      </c>
      <c r="S137" s="307">
        <f t="shared" ca="1" si="79"/>
        <v>2.9362999999999984</v>
      </c>
      <c r="T137" s="304">
        <f t="shared" ca="1" si="59"/>
        <v>28.805102999999985</v>
      </c>
      <c r="U137" s="311">
        <f t="shared" ca="1" si="60"/>
        <v>0</v>
      </c>
      <c r="V137" s="306">
        <f t="shared" ca="1" si="61"/>
        <v>1.1306329852519135</v>
      </c>
      <c r="W137" s="304">
        <f t="shared" ca="1" si="62"/>
        <v>58.876369640313143</v>
      </c>
      <c r="Y137" s="314" t="str">
        <f t="shared" ca="1" si="80"/>
        <v/>
      </c>
      <c r="Z137" s="315" t="str">
        <f t="shared" ca="1" si="81"/>
        <v/>
      </c>
      <c r="AA137" s="316" t="str">
        <f t="shared" ca="1" si="82"/>
        <v/>
      </c>
      <c r="AC137" s="310" t="e">
        <f t="shared" ca="1" si="83"/>
        <v>#N/A</v>
      </c>
      <c r="AD137" s="323" t="e">
        <f t="shared" ca="1" si="84"/>
        <v>#N/A</v>
      </c>
      <c r="AE137" s="324">
        <f t="shared" ca="1" si="63"/>
        <v>801.20303407956487</v>
      </c>
      <c r="AG137" s="306">
        <f t="shared" ca="1" si="85"/>
        <v>-29.847130232788768</v>
      </c>
      <c r="AH137" s="304">
        <f t="shared" ca="1" si="86"/>
        <v>-20.129400097957628</v>
      </c>
    </row>
    <row r="138" spans="1:34" x14ac:dyDescent="0.2">
      <c r="A138" s="347">
        <f t="shared" ca="1" si="64"/>
        <v>0.01</v>
      </c>
      <c r="B138" s="304">
        <f t="shared" ca="1" si="65"/>
        <v>5.9399999999999711</v>
      </c>
      <c r="D138" s="306">
        <f t="shared" ca="1" si="66"/>
        <v>-2.7453108151868042</v>
      </c>
      <c r="E138" s="307">
        <f t="shared" ca="1" si="67"/>
        <v>-29.672384409890633</v>
      </c>
      <c r="F138" s="304">
        <f t="shared" ca="1" si="68"/>
        <v>29.799112873377663</v>
      </c>
      <c r="G138" s="306">
        <f t="shared" ca="1" si="69"/>
        <v>21.844573626850508</v>
      </c>
      <c r="H138" s="307">
        <f t="shared" ca="1" si="70"/>
        <v>157.94787288090322</v>
      </c>
      <c r="I138" s="304">
        <f t="shared" ca="1" si="71"/>
        <v>159.45129646553789</v>
      </c>
      <c r="J138" s="306">
        <f t="shared" ca="1" si="72"/>
        <v>95.995950614602307</v>
      </c>
      <c r="K138" s="307">
        <f t="shared" ca="1" si="73"/>
        <v>802.78399642759439</v>
      </c>
      <c r="L138" s="304">
        <f t="shared" ca="1" si="58"/>
        <v>808.50316477714603</v>
      </c>
      <c r="M138" s="306">
        <f t="shared" ca="1" si="74"/>
        <v>1.4333657154254313</v>
      </c>
      <c r="N138" s="304">
        <f t="shared" ca="1" si="75"/>
        <v>82.125805992627022</v>
      </c>
      <c r="P138" s="310">
        <f t="shared" ca="1" si="76"/>
        <v>13</v>
      </c>
      <c r="Q138" s="304">
        <f t="shared" ca="1" si="77"/>
        <v>0</v>
      </c>
      <c r="R138" s="306">
        <f t="shared" ca="1" si="78"/>
        <v>0</v>
      </c>
      <c r="S138" s="307">
        <f t="shared" ca="1" si="79"/>
        <v>2.9362999999999984</v>
      </c>
      <c r="T138" s="304">
        <f t="shared" ca="1" si="59"/>
        <v>28.805102999999985</v>
      </c>
      <c r="U138" s="311">
        <f t="shared" ca="1" si="60"/>
        <v>0</v>
      </c>
      <c r="V138" s="306">
        <f t="shared" ca="1" si="61"/>
        <v>1.1304539627203087</v>
      </c>
      <c r="W138" s="304">
        <f t="shared" ca="1" si="62"/>
        <v>58.647857517225923</v>
      </c>
      <c r="Y138" s="314" t="str">
        <f t="shared" ca="1" si="80"/>
        <v/>
      </c>
      <c r="Z138" s="315" t="str">
        <f t="shared" ca="1" si="81"/>
        <v/>
      </c>
      <c r="AA138" s="316" t="str">
        <f t="shared" ca="1" si="82"/>
        <v/>
      </c>
      <c r="AC138" s="310" t="e">
        <f t="shared" ca="1" si="83"/>
        <v>#N/A</v>
      </c>
      <c r="AD138" s="323" t="e">
        <f t="shared" ca="1" si="84"/>
        <v>#N/A</v>
      </c>
      <c r="AE138" s="324">
        <f t="shared" ca="1" si="63"/>
        <v>802.78399642759439</v>
      </c>
      <c r="AG138" s="306">
        <f t="shared" ca="1" si="85"/>
        <v>-29.76882789461547</v>
      </c>
      <c r="AH138" s="304">
        <f t="shared" ca="1" si="86"/>
        <v>-20.051210584856172</v>
      </c>
    </row>
    <row r="139" spans="1:34" x14ac:dyDescent="0.2">
      <c r="A139" s="347">
        <f t="shared" ca="1" si="64"/>
        <v>0.01</v>
      </c>
      <c r="B139" s="304">
        <f t="shared" ca="1" si="65"/>
        <v>5.9499999999999709</v>
      </c>
      <c r="D139" s="306">
        <f t="shared" ca="1" si="66"/>
        <v>-2.7363222627357406</v>
      </c>
      <c r="E139" s="307">
        <f t="shared" ca="1" si="67"/>
        <v>-29.595063709576436</v>
      </c>
      <c r="F139" s="304">
        <f t="shared" ca="1" si="68"/>
        <v>29.721292964799353</v>
      </c>
      <c r="G139" s="306">
        <f t="shared" ca="1" si="69"/>
        <v>21.81721040422315</v>
      </c>
      <c r="H139" s="307">
        <f t="shared" ca="1" si="70"/>
        <v>157.65192224380746</v>
      </c>
      <c r="I139" s="304">
        <f t="shared" ca="1" si="71"/>
        <v>159.15438811729211</v>
      </c>
      <c r="J139" s="306">
        <f t="shared" ca="1" si="72"/>
        <v>96.214259534757673</v>
      </c>
      <c r="K139" s="307">
        <f t="shared" ca="1" si="73"/>
        <v>804.36199540321797</v>
      </c>
      <c r="L139" s="304">
        <f t="shared" ca="1" si="58"/>
        <v>810.09592233689716</v>
      </c>
      <c r="M139" s="306">
        <f t="shared" ca="1" si="74"/>
        <v>1.4332812719871315</v>
      </c>
      <c r="N139" s="304">
        <f t="shared" ca="1" si="75"/>
        <v>82.120967740004858</v>
      </c>
      <c r="P139" s="310">
        <f t="shared" ca="1" si="76"/>
        <v>13</v>
      </c>
      <c r="Q139" s="304">
        <f t="shared" ca="1" si="77"/>
        <v>0</v>
      </c>
      <c r="R139" s="306">
        <f t="shared" ca="1" si="78"/>
        <v>0</v>
      </c>
      <c r="S139" s="307">
        <f t="shared" ca="1" si="79"/>
        <v>2.9362999999999984</v>
      </c>
      <c r="T139" s="304">
        <f t="shared" ca="1" si="59"/>
        <v>28.805102999999985</v>
      </c>
      <c r="U139" s="311">
        <f t="shared" ca="1" si="60"/>
        <v>0</v>
      </c>
      <c r="V139" s="306">
        <f t="shared" ca="1" si="61"/>
        <v>1.1302753028824768</v>
      </c>
      <c r="W139" s="304">
        <f t="shared" ca="1" si="62"/>
        <v>58.420414491625451</v>
      </c>
      <c r="Y139" s="314" t="str">
        <f t="shared" ca="1" si="80"/>
        <v/>
      </c>
      <c r="Z139" s="315" t="str">
        <f t="shared" ca="1" si="81"/>
        <v/>
      </c>
      <c r="AA139" s="316" t="str">
        <f t="shared" ca="1" si="82"/>
        <v/>
      </c>
      <c r="AC139" s="310" t="e">
        <f t="shared" ca="1" si="83"/>
        <v>#N/A</v>
      </c>
      <c r="AD139" s="323" t="e">
        <f t="shared" ca="1" si="84"/>
        <v>#N/A</v>
      </c>
      <c r="AE139" s="324">
        <f t="shared" ca="1" si="63"/>
        <v>804.36199540321797</v>
      </c>
      <c r="AG139" s="306">
        <f t="shared" ca="1" si="85"/>
        <v>-29.690891568641103</v>
      </c>
      <c r="AH139" s="304">
        <f t="shared" ca="1" si="86"/>
        <v>-19.973387432219443</v>
      </c>
    </row>
    <row r="140" spans="1:34" x14ac:dyDescent="0.2">
      <c r="A140" s="347">
        <f t="shared" ca="1" si="64"/>
        <v>0.01</v>
      </c>
      <c r="B140" s="304">
        <f t="shared" ca="1" si="65"/>
        <v>5.9599999999999707</v>
      </c>
      <c r="D140" s="306">
        <f t="shared" ca="1" si="66"/>
        <v>-2.7273747253226164</v>
      </c>
      <c r="E140" s="307">
        <f t="shared" ca="1" si="67"/>
        <v>-29.518104755824176</v>
      </c>
      <c r="F140" s="304">
        <f t="shared" ca="1" si="68"/>
        <v>29.643837154932193</v>
      </c>
      <c r="G140" s="306">
        <f t="shared" ca="1" si="69"/>
        <v>21.789936656969925</v>
      </c>
      <c r="H140" s="307">
        <f t="shared" ca="1" si="70"/>
        <v>157.35674119624923</v>
      </c>
      <c r="I140" s="304">
        <f t="shared" ca="1" si="71"/>
        <v>158.85825549658452</v>
      </c>
      <c r="J140" s="306">
        <f t="shared" ca="1" si="72"/>
        <v>96.432295270063634</v>
      </c>
      <c r="K140" s="307">
        <f t="shared" ca="1" si="73"/>
        <v>805.93703872041829</v>
      </c>
      <c r="L140" s="304">
        <f t="shared" ca="1" si="58"/>
        <v>811.68571377873207</v>
      </c>
      <c r="M140" s="306">
        <f t="shared" ca="1" si="74"/>
        <v>1.43319661948067</v>
      </c>
      <c r="N140" s="304">
        <f t="shared" ca="1" si="75"/>
        <v>82.116117508659414</v>
      </c>
      <c r="P140" s="310">
        <f t="shared" ca="1" si="76"/>
        <v>13</v>
      </c>
      <c r="Q140" s="304">
        <f t="shared" ca="1" si="77"/>
        <v>0</v>
      </c>
      <c r="R140" s="306">
        <f t="shared" ca="1" si="78"/>
        <v>0</v>
      </c>
      <c r="S140" s="307">
        <f t="shared" ca="1" si="79"/>
        <v>2.9362999999999984</v>
      </c>
      <c r="T140" s="304">
        <f t="shared" ca="1" si="59"/>
        <v>28.805102999999985</v>
      </c>
      <c r="U140" s="311">
        <f t="shared" ca="1" si="60"/>
        <v>0</v>
      </c>
      <c r="V140" s="306">
        <f t="shared" ca="1" si="61"/>
        <v>1.1300970047063807</v>
      </c>
      <c r="W140" s="304">
        <f t="shared" ca="1" si="62"/>
        <v>58.194033968528245</v>
      </c>
      <c r="Y140" s="314" t="str">
        <f t="shared" ca="1" si="80"/>
        <v/>
      </c>
      <c r="Z140" s="315" t="str">
        <f t="shared" ca="1" si="81"/>
        <v/>
      </c>
      <c r="AA140" s="316" t="str">
        <f t="shared" ca="1" si="82"/>
        <v/>
      </c>
      <c r="AC140" s="310" t="e">
        <f t="shared" ca="1" si="83"/>
        <v>#N/A</v>
      </c>
      <c r="AD140" s="323" t="e">
        <f t="shared" ca="1" si="84"/>
        <v>#N/A</v>
      </c>
      <c r="AE140" s="324">
        <f t="shared" ca="1" si="63"/>
        <v>805.93703872041829</v>
      </c>
      <c r="AG140" s="306">
        <f t="shared" ca="1" si="85"/>
        <v>-29.613318990048022</v>
      </c>
      <c r="AH140" s="304">
        <f t="shared" ca="1" si="86"/>
        <v>-19.895928376400736</v>
      </c>
    </row>
    <row r="141" spans="1:34" x14ac:dyDescent="0.2">
      <c r="A141" s="347">
        <f t="shared" ca="1" si="64"/>
        <v>0.01</v>
      </c>
      <c r="B141" s="304">
        <f t="shared" ca="1" si="65"/>
        <v>5.9699999999999704</v>
      </c>
      <c r="D141" s="306">
        <f t="shared" ca="1" si="66"/>
        <v>-2.718467947980673</v>
      </c>
      <c r="E141" s="307">
        <f t="shared" ca="1" si="67"/>
        <v>-29.441505317105339</v>
      </c>
      <c r="F141" s="304">
        <f t="shared" ca="1" si="68"/>
        <v>29.566743197743985</v>
      </c>
      <c r="G141" s="306">
        <f t="shared" ca="1" si="69"/>
        <v>21.762751977490119</v>
      </c>
      <c r="H141" s="307">
        <f t="shared" ca="1" si="70"/>
        <v>157.06232614307817</v>
      </c>
      <c r="I141" s="304">
        <f t="shared" ca="1" si="71"/>
        <v>158.56289498841906</v>
      </c>
      <c r="J141" s="306">
        <f t="shared" ca="1" si="72"/>
        <v>96.650058713235936</v>
      </c>
      <c r="K141" s="307">
        <f t="shared" ca="1" si="73"/>
        <v>807.50913405711492</v>
      </c>
      <c r="L141" s="304">
        <f t="shared" ca="1" si="58"/>
        <v>813.27254683466572</v>
      </c>
      <c r="M141" s="306">
        <f t="shared" ca="1" si="74"/>
        <v>1.4331117574108427</v>
      </c>
      <c r="N141" s="304">
        <f t="shared" ca="1" si="75"/>
        <v>82.111255270217569</v>
      </c>
      <c r="P141" s="310">
        <f t="shared" ca="1" si="76"/>
        <v>13</v>
      </c>
      <c r="Q141" s="304">
        <f t="shared" ca="1" si="77"/>
        <v>0</v>
      </c>
      <c r="R141" s="306">
        <f t="shared" ca="1" si="78"/>
        <v>0</v>
      </c>
      <c r="S141" s="307">
        <f t="shared" ca="1" si="79"/>
        <v>2.9362999999999984</v>
      </c>
      <c r="T141" s="304">
        <f t="shared" ca="1" si="59"/>
        <v>28.805102999999985</v>
      </c>
      <c r="U141" s="311">
        <f t="shared" ca="1" si="60"/>
        <v>0</v>
      </c>
      <c r="V141" s="306">
        <f t="shared" ca="1" si="61"/>
        <v>1.1299190671649522</v>
      </c>
      <c r="W141" s="304">
        <f t="shared" ca="1" si="62"/>
        <v>57.968709404228903</v>
      </c>
      <c r="Y141" s="314" t="str">
        <f t="shared" ca="1" si="80"/>
        <v/>
      </c>
      <c r="Z141" s="315" t="str">
        <f t="shared" ca="1" si="81"/>
        <v/>
      </c>
      <c r="AA141" s="316" t="str">
        <f t="shared" ca="1" si="82"/>
        <v/>
      </c>
      <c r="AC141" s="310" t="e">
        <f t="shared" ca="1" si="83"/>
        <v>#N/A</v>
      </c>
      <c r="AD141" s="323" t="e">
        <f t="shared" ca="1" si="84"/>
        <v>#N/A</v>
      </c>
      <c r="AE141" s="324">
        <f t="shared" ca="1" si="63"/>
        <v>807.50913405711492</v>
      </c>
      <c r="AG141" s="306">
        <f t="shared" ca="1" si="85"/>
        <v>-29.53610791164154</v>
      </c>
      <c r="AH141" s="304">
        <f t="shared" ca="1" si="86"/>
        <v>-19.818831171381767</v>
      </c>
    </row>
    <row r="142" spans="1:34" x14ac:dyDescent="0.2">
      <c r="A142" s="347">
        <f t="shared" ca="1" si="64"/>
        <v>0.01</v>
      </c>
      <c r="B142" s="304">
        <f t="shared" ca="1" si="65"/>
        <v>5.9799999999999702</v>
      </c>
      <c r="D142" s="306">
        <f t="shared" ca="1" si="66"/>
        <v>-2.709601677723203</v>
      </c>
      <c r="E142" s="307">
        <f t="shared" ca="1" si="67"/>
        <v>-29.365263179242227</v>
      </c>
      <c r="F142" s="304">
        <f t="shared" ca="1" si="68"/>
        <v>29.490008864666006</v>
      </c>
      <c r="G142" s="306">
        <f t="shared" ca="1" si="69"/>
        <v>21.735655960712887</v>
      </c>
      <c r="H142" s="307">
        <f t="shared" ca="1" si="70"/>
        <v>156.76867351128575</v>
      </c>
      <c r="I142" s="304">
        <f t="shared" ca="1" si="71"/>
        <v>158.26830300009721</v>
      </c>
      <c r="J142" s="306">
        <f t="shared" ca="1" si="72"/>
        <v>96.867550752926945</v>
      </c>
      <c r="K142" s="307">
        <f t="shared" ca="1" si="73"/>
        <v>809.07828905538679</v>
      </c>
      <c r="L142" s="304">
        <f t="shared" ca="1" si="58"/>
        <v>814.85642920066778</v>
      </c>
      <c r="M142" s="306">
        <f t="shared" ca="1" si="74"/>
        <v>1.4330266852805102</v>
      </c>
      <c r="N142" s="304">
        <f t="shared" ca="1" si="75"/>
        <v>82.106380996195327</v>
      </c>
      <c r="P142" s="310">
        <f t="shared" ca="1" si="76"/>
        <v>13</v>
      </c>
      <c r="Q142" s="304">
        <f t="shared" ca="1" si="77"/>
        <v>0</v>
      </c>
      <c r="R142" s="306">
        <f t="shared" ca="1" si="78"/>
        <v>0</v>
      </c>
      <c r="S142" s="307">
        <f t="shared" ca="1" si="79"/>
        <v>2.9362999999999984</v>
      </c>
      <c r="T142" s="304">
        <f t="shared" ca="1" si="59"/>
        <v>28.805102999999985</v>
      </c>
      <c r="U142" s="311">
        <f t="shared" ca="1" si="60"/>
        <v>0</v>
      </c>
      <c r="V142" s="306">
        <f t="shared" ca="1" si="61"/>
        <v>1.1297414892360582</v>
      </c>
      <c r="W142" s="304">
        <f t="shared" ca="1" si="62"/>
        <v>57.744434305821393</v>
      </c>
      <c r="Y142" s="314" t="str">
        <f t="shared" ca="1" si="80"/>
        <v/>
      </c>
      <c r="Z142" s="315" t="str">
        <f t="shared" ca="1" si="81"/>
        <v/>
      </c>
      <c r="AA142" s="316" t="str">
        <f t="shared" ca="1" si="82"/>
        <v/>
      </c>
      <c r="AC142" s="310" t="e">
        <f t="shared" ca="1" si="83"/>
        <v>#N/A</v>
      </c>
      <c r="AD142" s="323" t="e">
        <f t="shared" ca="1" si="84"/>
        <v>#N/A</v>
      </c>
      <c r="AE142" s="324">
        <f t="shared" ca="1" si="63"/>
        <v>809.07828905538679</v>
      </c>
      <c r="AG142" s="306">
        <f t="shared" ca="1" si="85"/>
        <v>-29.459256103685007</v>
      </c>
      <c r="AH142" s="304">
        <f t="shared" ca="1" si="86"/>
        <v>-19.742093588607752</v>
      </c>
    </row>
    <row r="143" spans="1:34" x14ac:dyDescent="0.2">
      <c r="A143" s="347">
        <f t="shared" ca="1" si="64"/>
        <v>0.01</v>
      </c>
      <c r="B143" s="304">
        <f t="shared" ca="1" si="65"/>
        <v>5.98999999999997</v>
      </c>
      <c r="D143" s="306">
        <f t="shared" ca="1" si="66"/>
        <v>-2.7007756635250457</v>
      </c>
      <c r="E143" s="307">
        <f t="shared" ca="1" si="67"/>
        <v>-29.28937614524596</v>
      </c>
      <c r="F143" s="304">
        <f t="shared" ca="1" si="68"/>
        <v>29.413631944429987</v>
      </c>
      <c r="G143" s="306">
        <f t="shared" ca="1" si="69"/>
        <v>21.708648204077637</v>
      </c>
      <c r="H143" s="307">
        <f t="shared" ca="1" si="70"/>
        <v>156.47577974983329</v>
      </c>
      <c r="I143" s="304">
        <f t="shared" ca="1" si="71"/>
        <v>157.97447596104487</v>
      </c>
      <c r="J143" s="306">
        <f t="shared" ca="1" si="72"/>
        <v>97.0847722737509</v>
      </c>
      <c r="K143" s="307">
        <f t="shared" ca="1" si="73"/>
        <v>810.64451132169233</v>
      </c>
      <c r="L143" s="304">
        <f t="shared" ca="1" si="58"/>
        <v>816.43736853688381</v>
      </c>
      <c r="M143" s="306">
        <f t="shared" ca="1" si="74"/>
        <v>1.4329414025905893</v>
      </c>
      <c r="N143" s="304">
        <f t="shared" ca="1" si="75"/>
        <v>82.101494657997335</v>
      </c>
      <c r="P143" s="310">
        <f t="shared" ca="1" si="76"/>
        <v>13</v>
      </c>
      <c r="Q143" s="304">
        <f t="shared" ca="1" si="77"/>
        <v>0</v>
      </c>
      <c r="R143" s="306">
        <f t="shared" ca="1" si="78"/>
        <v>0</v>
      </c>
      <c r="S143" s="307">
        <f t="shared" ca="1" si="79"/>
        <v>2.9362999999999984</v>
      </c>
      <c r="T143" s="304">
        <f t="shared" ca="1" si="59"/>
        <v>28.805102999999985</v>
      </c>
      <c r="U143" s="311">
        <f t="shared" ca="1" si="60"/>
        <v>0</v>
      </c>
      <c r="V143" s="306">
        <f t="shared" ca="1" si="61"/>
        <v>1.1295642699024699</v>
      </c>
      <c r="W143" s="304">
        <f t="shared" ca="1" si="62"/>
        <v>57.521202230725414</v>
      </c>
      <c r="Y143" s="314" t="str">
        <f t="shared" ca="1" si="80"/>
        <v/>
      </c>
      <c r="Z143" s="315" t="str">
        <f t="shared" ca="1" si="81"/>
        <v/>
      </c>
      <c r="AA143" s="316" t="str">
        <f t="shared" ca="1" si="82"/>
        <v/>
      </c>
      <c r="AC143" s="310" t="e">
        <f t="shared" ca="1" si="83"/>
        <v>#N/A</v>
      </c>
      <c r="AD143" s="323" t="e">
        <f t="shared" ca="1" si="84"/>
        <v>#N/A</v>
      </c>
      <c r="AE143" s="324">
        <f t="shared" ca="1" si="63"/>
        <v>810.64451132169233</v>
      </c>
      <c r="AG143" s="306">
        <f t="shared" ca="1" si="85"/>
        <v>-29.382761353736726</v>
      </c>
      <c r="AH143" s="304">
        <f t="shared" ca="1" si="86"/>
        <v>-19.665713416824378</v>
      </c>
    </row>
    <row r="144" spans="1:34" x14ac:dyDescent="0.2">
      <c r="A144" s="347">
        <f t="shared" ca="1" si="64"/>
        <v>0.01</v>
      </c>
      <c r="B144" s="304">
        <f t="shared" ca="1" si="65"/>
        <v>5.9999999999999698</v>
      </c>
      <c r="D144" s="306">
        <f t="shared" ca="1" si="66"/>
        <v>-2.691989656304294</v>
      </c>
      <c r="E144" s="307">
        <f t="shared" ca="1" si="67"/>
        <v>-29.213842035156219</v>
      </c>
      <c r="F144" s="304">
        <f t="shared" ca="1" si="68"/>
        <v>29.337610242906795</v>
      </c>
      <c r="G144" s="306">
        <f t="shared" ca="1" si="69"/>
        <v>21.681728307514593</v>
      </c>
      <c r="H144" s="307">
        <f t="shared" ca="1" si="70"/>
        <v>156.18364132948173</v>
      </c>
      <c r="I144" s="304">
        <f t="shared" ca="1" si="71"/>
        <v>157.681410322641</v>
      </c>
      <c r="J144" s="306">
        <f t="shared" ca="1" si="72"/>
        <v>97.301724156308865</v>
      </c>
      <c r="K144" s="307">
        <f t="shared" ca="1" si="73"/>
        <v>812.20780842708893</v>
      </c>
      <c r="L144" s="304">
        <f t="shared" ca="1" si="58"/>
        <v>818.01537246785597</v>
      </c>
      <c r="M144" s="306">
        <f t="shared" ca="1" si="74"/>
        <v>1.4328559088400439</v>
      </c>
      <c r="N144" s="304">
        <f t="shared" ca="1" si="75"/>
        <v>82.096596226916333</v>
      </c>
      <c r="P144" s="310">
        <f t="shared" ca="1" si="76"/>
        <v>13</v>
      </c>
      <c r="Q144" s="304">
        <f t="shared" ca="1" si="77"/>
        <v>0</v>
      </c>
      <c r="R144" s="306">
        <f t="shared" ca="1" si="78"/>
        <v>0</v>
      </c>
      <c r="S144" s="307">
        <f t="shared" ca="1" si="79"/>
        <v>2.9362999999999984</v>
      </c>
      <c r="T144" s="304">
        <f t="shared" ca="1" si="59"/>
        <v>28.805102999999985</v>
      </c>
      <c r="U144" s="311">
        <f t="shared" ca="1" si="60"/>
        <v>0</v>
      </c>
      <c r="V144" s="306">
        <f t="shared" ca="1" si="61"/>
        <v>1.1293874081518331</v>
      </c>
      <c r="W144" s="304">
        <f t="shared" ca="1" si="62"/>
        <v>57.299006786217852</v>
      </c>
      <c r="Y144" s="314" t="str">
        <f t="shared" ca="1" si="80"/>
        <v/>
      </c>
      <c r="Z144" s="315" t="str">
        <f t="shared" ca="1" si="81"/>
        <v/>
      </c>
      <c r="AA144" s="316" t="str">
        <f t="shared" ca="1" si="82"/>
        <v/>
      </c>
      <c r="AC144" s="310">
        <f t="shared" ca="1" si="83"/>
        <v>5.9999999999999698</v>
      </c>
      <c r="AD144" s="323">
        <f t="shared" ca="1" si="84"/>
        <v>97.301724156308865</v>
      </c>
      <c r="AE144" s="324">
        <f t="shared" ca="1" si="63"/>
        <v>812.20780842708893</v>
      </c>
      <c r="AG144" s="306">
        <f t="shared" ca="1" si="85"/>
        <v>-29.306621466488647</v>
      </c>
      <c r="AH144" s="304">
        <f t="shared" ca="1" si="86"/>
        <v>-19.589688461916509</v>
      </c>
    </row>
    <row r="145" spans="1:34" x14ac:dyDescent="0.2">
      <c r="A145" s="347">
        <f t="shared" ca="1" si="64"/>
        <v>0.01</v>
      </c>
      <c r="B145" s="304">
        <f t="shared" ca="1" si="65"/>
        <v>6.0099999999999696</v>
      </c>
      <c r="D145" s="306">
        <f t="shared" ca="1" si="66"/>
        <v>-2.6832434089042119</v>
      </c>
      <c r="E145" s="307">
        <f t="shared" ca="1" si="67"/>
        <v>-29.138658685882731</v>
      </c>
      <c r="F145" s="304">
        <f t="shared" ca="1" si="68"/>
        <v>29.261941582946903</v>
      </c>
      <c r="G145" s="306">
        <f t="shared" ca="1" si="69"/>
        <v>21.654895873425552</v>
      </c>
      <c r="H145" s="307">
        <f t="shared" ca="1" si="70"/>
        <v>155.8922547426229</v>
      </c>
      <c r="I145" s="304">
        <f t="shared" ca="1" si="71"/>
        <v>157.38910255804794</v>
      </c>
      <c r="J145" s="306">
        <f t="shared" ca="1" si="72"/>
        <v>97.518407277213569</v>
      </c>
      <c r="K145" s="307">
        <f t="shared" ca="1" si="73"/>
        <v>813.76818790744949</v>
      </c>
      <c r="L145" s="304">
        <f t="shared" ca="1" si="58"/>
        <v>819.59044858274092</v>
      </c>
      <c r="M145" s="306">
        <f t="shared" ca="1" si="74"/>
        <v>1.4327702035258778</v>
      </c>
      <c r="N145" s="304">
        <f t="shared" ca="1" si="75"/>
        <v>82.091685674132776</v>
      </c>
      <c r="P145" s="310">
        <f t="shared" ca="1" si="76"/>
        <v>13</v>
      </c>
      <c r="Q145" s="304">
        <f t="shared" ca="1" si="77"/>
        <v>0</v>
      </c>
      <c r="R145" s="306">
        <f t="shared" ca="1" si="78"/>
        <v>0</v>
      </c>
      <c r="S145" s="307">
        <f t="shared" ca="1" si="79"/>
        <v>2.9362999999999984</v>
      </c>
      <c r="T145" s="304">
        <f t="shared" ca="1" si="59"/>
        <v>28.805102999999985</v>
      </c>
      <c r="U145" s="311">
        <f t="shared" ca="1" si="60"/>
        <v>0</v>
      </c>
      <c r="V145" s="306">
        <f t="shared" ca="1" si="61"/>
        <v>1.1292109029766373</v>
      </c>
      <c r="W145" s="304">
        <f t="shared" ca="1" si="62"/>
        <v>57.077841628969558</v>
      </c>
      <c r="Y145" s="314" t="str">
        <f t="shared" ca="1" si="80"/>
        <v/>
      </c>
      <c r="Z145" s="315" t="str">
        <f t="shared" ca="1" si="81"/>
        <v/>
      </c>
      <c r="AA145" s="316" t="str">
        <f t="shared" ca="1" si="82"/>
        <v/>
      </c>
      <c r="AC145" s="310" t="e">
        <f t="shared" ca="1" si="83"/>
        <v>#N/A</v>
      </c>
      <c r="AD145" s="323" t="e">
        <f t="shared" ca="1" si="84"/>
        <v>#N/A</v>
      </c>
      <c r="AE145" s="324">
        <f t="shared" ca="1" si="63"/>
        <v>813.76818790744949</v>
      </c>
      <c r="AG145" s="306">
        <f t="shared" ca="1" si="85"/>
        <v>-29.230834263606727</v>
      </c>
      <c r="AH145" s="304">
        <f t="shared" ca="1" si="86"/>
        <v>-19.514016546748589</v>
      </c>
    </row>
    <row r="146" spans="1:34" x14ac:dyDescent="0.2">
      <c r="A146" s="347">
        <f t="shared" ca="1" si="64"/>
        <v>0.01</v>
      </c>
      <c r="B146" s="304">
        <f t="shared" ca="1" si="65"/>
        <v>6.0199999999999694</v>
      </c>
      <c r="D146" s="306">
        <f t="shared" ca="1" si="66"/>
        <v>-2.67453667607532</v>
      </c>
      <c r="E146" s="307">
        <f t="shared" ca="1" si="67"/>
        <v>-29.063823951048484</v>
      </c>
      <c r="F146" s="304">
        <f t="shared" ca="1" si="68"/>
        <v>29.186623804222567</v>
      </c>
      <c r="G146" s="306">
        <f t="shared" ca="1" si="69"/>
        <v>21.628150506664799</v>
      </c>
      <c r="H146" s="307">
        <f t="shared" ca="1" si="70"/>
        <v>155.60161650311241</v>
      </c>
      <c r="I146" s="304">
        <f t="shared" ca="1" si="71"/>
        <v>157.09754916204329</v>
      </c>
      <c r="J146" s="306">
        <f t="shared" ca="1" si="72"/>
        <v>97.734822509114025</v>
      </c>
      <c r="K146" s="307">
        <f t="shared" ca="1" si="73"/>
        <v>815.32565726367818</v>
      </c>
      <c r="L146" s="304">
        <f t="shared" ca="1" si="58"/>
        <v>821.16260443552642</v>
      </c>
      <c r="M146" s="306">
        <f t="shared" ca="1" si="74"/>
        <v>1.4326842861431259</v>
      </c>
      <c r="N146" s="304">
        <f t="shared" ca="1" si="75"/>
        <v>82.08676297071429</v>
      </c>
      <c r="P146" s="310">
        <f t="shared" ca="1" si="76"/>
        <v>13</v>
      </c>
      <c r="Q146" s="304">
        <f t="shared" ca="1" si="77"/>
        <v>0</v>
      </c>
      <c r="R146" s="306">
        <f t="shared" ca="1" si="78"/>
        <v>0</v>
      </c>
      <c r="S146" s="307">
        <f t="shared" ca="1" si="79"/>
        <v>2.9362999999999984</v>
      </c>
      <c r="T146" s="304">
        <f t="shared" ca="1" si="59"/>
        <v>28.805102999999985</v>
      </c>
      <c r="U146" s="311">
        <f t="shared" ca="1" si="60"/>
        <v>0</v>
      </c>
      <c r="V146" s="306">
        <f t="shared" ca="1" si="61"/>
        <v>1.1290347533741829</v>
      </c>
      <c r="W146" s="304">
        <f t="shared" ca="1" si="62"/>
        <v>56.857700464586905</v>
      </c>
      <c r="Y146" s="314" t="str">
        <f t="shared" ca="1" si="80"/>
        <v/>
      </c>
      <c r="Z146" s="315" t="str">
        <f t="shared" ca="1" si="81"/>
        <v/>
      </c>
      <c r="AA146" s="316" t="str">
        <f t="shared" ca="1" si="82"/>
        <v/>
      </c>
      <c r="AC146" s="310" t="e">
        <f t="shared" ca="1" si="83"/>
        <v>#N/A</v>
      </c>
      <c r="AD146" s="323" t="e">
        <f t="shared" ca="1" si="84"/>
        <v>#N/A</v>
      </c>
      <c r="AE146" s="324">
        <f t="shared" ca="1" si="63"/>
        <v>815.32565726367818</v>
      </c>
      <c r="AG146" s="306">
        <f t="shared" ca="1" si="85"/>
        <v>-29.155397583573183</v>
      </c>
      <c r="AH146" s="304">
        <f t="shared" ca="1" si="86"/>
        <v>-19.438695511006909</v>
      </c>
    </row>
    <row r="147" spans="1:34" x14ac:dyDescent="0.2">
      <c r="A147" s="347">
        <f t="shared" ca="1" si="64"/>
        <v>0.01</v>
      </c>
      <c r="B147" s="304">
        <f t="shared" ca="1" si="65"/>
        <v>6.0299999999999692</v>
      </c>
      <c r="D147" s="306">
        <f t="shared" ca="1" si="66"/>
        <v>-2.6658692144577012</v>
      </c>
      <c r="E147" s="307">
        <f t="shared" ca="1" si="67"/>
        <v>-28.989335700834644</v>
      </c>
      <c r="F147" s="304">
        <f t="shared" ca="1" si="68"/>
        <v>29.111654763071773</v>
      </c>
      <c r="G147" s="306">
        <f t="shared" ca="1" si="69"/>
        <v>21.601491814520223</v>
      </c>
      <c r="H147" s="307">
        <f t="shared" ca="1" si="70"/>
        <v>155.31172314610407</v>
      </c>
      <c r="I147" s="304">
        <f t="shared" ca="1" si="71"/>
        <v>156.8067466508532</v>
      </c>
      <c r="J147" s="306">
        <f t="shared" ca="1" si="72"/>
        <v>97.950970720719951</v>
      </c>
      <c r="K147" s="307">
        <f t="shared" ca="1" si="73"/>
        <v>816.88022396192423</v>
      </c>
      <c r="L147" s="304">
        <f t="shared" ca="1" si="58"/>
        <v>822.73184754524652</v>
      </c>
      <c r="M147" s="306">
        <f t="shared" ca="1" si="74"/>
        <v>1.4325981561848455</v>
      </c>
      <c r="N147" s="304">
        <f t="shared" ca="1" si="75"/>
        <v>82.081828087615179</v>
      </c>
      <c r="P147" s="310">
        <f t="shared" ca="1" si="76"/>
        <v>13</v>
      </c>
      <c r="Q147" s="304">
        <f t="shared" ca="1" si="77"/>
        <v>0</v>
      </c>
      <c r="R147" s="306">
        <f t="shared" ca="1" si="78"/>
        <v>0</v>
      </c>
      <c r="S147" s="307">
        <f t="shared" ca="1" si="79"/>
        <v>2.9362999999999984</v>
      </c>
      <c r="T147" s="304">
        <f t="shared" ca="1" si="59"/>
        <v>28.805102999999985</v>
      </c>
      <c r="U147" s="311">
        <f t="shared" ca="1" si="60"/>
        <v>0</v>
      </c>
      <c r="V147" s="306">
        <f t="shared" ca="1" si="61"/>
        <v>1.128858958346554</v>
      </c>
      <c r="W147" s="304">
        <f t="shared" ca="1" si="62"/>
        <v>56.638577047158392</v>
      </c>
      <c r="Y147" s="314" t="str">
        <f t="shared" ca="1" si="80"/>
        <v/>
      </c>
      <c r="Z147" s="315" t="str">
        <f t="shared" ca="1" si="81"/>
        <v/>
      </c>
      <c r="AA147" s="316" t="str">
        <f t="shared" ca="1" si="82"/>
        <v/>
      </c>
      <c r="AC147" s="310" t="e">
        <f t="shared" ca="1" si="83"/>
        <v>#N/A</v>
      </c>
      <c r="AD147" s="323" t="e">
        <f t="shared" ca="1" si="84"/>
        <v>#N/A</v>
      </c>
      <c r="AE147" s="324">
        <f t="shared" ca="1" si="63"/>
        <v>816.88022396192423</v>
      </c>
      <c r="AG147" s="306">
        <f t="shared" ca="1" si="85"/>
        <v>-29.080309281530319</v>
      </c>
      <c r="AH147" s="304">
        <f t="shared" ca="1" si="86"/>
        <v>-19.363723211043467</v>
      </c>
    </row>
    <row r="148" spans="1:34" x14ac:dyDescent="0.2">
      <c r="A148" s="347">
        <f t="shared" ca="1" si="64"/>
        <v>0.01</v>
      </c>
      <c r="B148" s="304">
        <f t="shared" ca="1" si="65"/>
        <v>6.0399999999999689</v>
      </c>
      <c r="D148" s="306">
        <f t="shared" ca="1" si="66"/>
        <v>-2.6572407825634854</v>
      </c>
      <c r="E148" s="307">
        <f t="shared" ca="1" si="67"/>
        <v>-28.915191821827122</v>
      </c>
      <c r="F148" s="304">
        <f t="shared" ca="1" si="68"/>
        <v>29.037032332343756</v>
      </c>
      <c r="G148" s="306">
        <f t="shared" ca="1" si="69"/>
        <v>21.574919406694587</v>
      </c>
      <c r="H148" s="307">
        <f t="shared" ca="1" si="70"/>
        <v>155.02257122788581</v>
      </c>
      <c r="I148" s="304">
        <f t="shared" ca="1" si="71"/>
        <v>156.51669156198739</v>
      </c>
      <c r="J148" s="306">
        <f t="shared" ca="1" si="72"/>
        <v>98.166852776826019</v>
      </c>
      <c r="K148" s="307">
        <f t="shared" ca="1" si="73"/>
        <v>818.43189543379412</v>
      </c>
      <c r="L148" s="304">
        <f t="shared" ca="1" si="58"/>
        <v>824.29818539619498</v>
      </c>
      <c r="M148" s="306">
        <f t="shared" ca="1" si="74"/>
        <v>1.4325118131421082</v>
      </c>
      <c r="N148" s="304">
        <f t="shared" ca="1" si="75"/>
        <v>82.076880995676021</v>
      </c>
      <c r="P148" s="310">
        <f t="shared" ca="1" si="76"/>
        <v>13</v>
      </c>
      <c r="Q148" s="304">
        <f t="shared" ca="1" si="77"/>
        <v>0</v>
      </c>
      <c r="R148" s="306">
        <f t="shared" ca="1" si="78"/>
        <v>0</v>
      </c>
      <c r="S148" s="307">
        <f t="shared" ca="1" si="79"/>
        <v>2.9362999999999984</v>
      </c>
      <c r="T148" s="304">
        <f t="shared" ca="1" si="59"/>
        <v>28.805102999999985</v>
      </c>
      <c r="U148" s="311">
        <f t="shared" ca="1" si="60"/>
        <v>0</v>
      </c>
      <c r="V148" s="306">
        <f t="shared" ca="1" si="61"/>
        <v>1.1286835169005887</v>
      </c>
      <c r="W148" s="304">
        <f t="shared" ca="1" si="62"/>
        <v>56.42046517880636</v>
      </c>
      <c r="Y148" s="314" t="str">
        <f t="shared" ca="1" si="80"/>
        <v/>
      </c>
      <c r="Z148" s="315" t="str">
        <f t="shared" ca="1" si="81"/>
        <v/>
      </c>
      <c r="AA148" s="316" t="str">
        <f t="shared" ca="1" si="82"/>
        <v/>
      </c>
      <c r="AC148" s="310" t="e">
        <f t="shared" ca="1" si="83"/>
        <v>#N/A</v>
      </c>
      <c r="AD148" s="323" t="e">
        <f t="shared" ca="1" si="84"/>
        <v>#N/A</v>
      </c>
      <c r="AE148" s="324">
        <f t="shared" ca="1" si="63"/>
        <v>818.43189543379412</v>
      </c>
      <c r="AG148" s="306">
        <f t="shared" ca="1" si="85"/>
        <v>-29.005567229126065</v>
      </c>
      <c r="AH148" s="304">
        <f t="shared" ca="1" si="86"/>
        <v>-19.289097519721562</v>
      </c>
    </row>
    <row r="149" spans="1:34" x14ac:dyDescent="0.2">
      <c r="A149" s="347">
        <f t="shared" ca="1" si="64"/>
        <v>0.01</v>
      </c>
      <c r="B149" s="304">
        <f t="shared" ca="1" si="65"/>
        <v>6.0499999999999687</v>
      </c>
      <c r="D149" s="306">
        <f t="shared" ca="1" si="66"/>
        <v>-2.6486511407595343</v>
      </c>
      <c r="E149" s="307">
        <f t="shared" ca="1" si="67"/>
        <v>-28.841390216864902</v>
      </c>
      <c r="F149" s="304">
        <f t="shared" ca="1" si="68"/>
        <v>28.962754401246393</v>
      </c>
      <c r="G149" s="306">
        <f t="shared" ca="1" si="69"/>
        <v>21.548432895286993</v>
      </c>
      <c r="H149" s="307">
        <f t="shared" ca="1" si="70"/>
        <v>154.73415732571715</v>
      </c>
      <c r="I149" s="304">
        <f t="shared" ca="1" si="71"/>
        <v>156.22738045407556</v>
      </c>
      <c r="J149" s="306">
        <f t="shared" ca="1" si="72"/>
        <v>98.382469538335926</v>
      </c>
      <c r="K149" s="307">
        <f t="shared" ca="1" si="73"/>
        <v>819.98067907656218</v>
      </c>
      <c r="L149" s="304">
        <f t="shared" ca="1" si="58"/>
        <v>825.86162543813703</v>
      </c>
      <c r="M149" s="306">
        <f t="shared" ca="1" si="74"/>
        <v>1.432425256503991</v>
      </c>
      <c r="N149" s="304">
        <f t="shared" ca="1" si="75"/>
        <v>82.071921665623066</v>
      </c>
      <c r="P149" s="310">
        <f t="shared" ca="1" si="76"/>
        <v>13</v>
      </c>
      <c r="Q149" s="304">
        <f t="shared" ca="1" si="77"/>
        <v>0</v>
      </c>
      <c r="R149" s="306">
        <f t="shared" ca="1" si="78"/>
        <v>0</v>
      </c>
      <c r="S149" s="307">
        <f t="shared" ca="1" si="79"/>
        <v>2.9362999999999984</v>
      </c>
      <c r="T149" s="304">
        <f t="shared" ca="1" si="59"/>
        <v>28.805102999999985</v>
      </c>
      <c r="U149" s="311">
        <f t="shared" ca="1" si="60"/>
        <v>0</v>
      </c>
      <c r="V149" s="306">
        <f t="shared" ca="1" si="61"/>
        <v>1.1285084280478459</v>
      </c>
      <c r="W149" s="304">
        <f t="shared" ca="1" si="62"/>
        <v>56.203358709243126</v>
      </c>
      <c r="Y149" s="314" t="str">
        <f t="shared" ca="1" si="80"/>
        <v/>
      </c>
      <c r="Z149" s="315" t="str">
        <f t="shared" ca="1" si="81"/>
        <v/>
      </c>
      <c r="AA149" s="316" t="str">
        <f t="shared" ca="1" si="82"/>
        <v/>
      </c>
      <c r="AC149" s="310" t="e">
        <f t="shared" ca="1" si="83"/>
        <v>#N/A</v>
      </c>
      <c r="AD149" s="323" t="e">
        <f t="shared" ca="1" si="84"/>
        <v>#N/A</v>
      </c>
      <c r="AE149" s="324">
        <f t="shared" ca="1" si="63"/>
        <v>819.98067907656218</v>
      </c>
      <c r="AG149" s="306">
        <f t="shared" ca="1" si="85"/>
        <v>-28.931169314361313</v>
      </c>
      <c r="AH149" s="304">
        <f t="shared" ca="1" si="86"/>
        <v>-19.214816326263119</v>
      </c>
    </row>
    <row r="150" spans="1:34" x14ac:dyDescent="0.2">
      <c r="A150" s="347">
        <f t="shared" ca="1" si="64"/>
        <v>0.01</v>
      </c>
      <c r="B150" s="304">
        <f t="shared" ca="1" si="65"/>
        <v>6.0599999999999685</v>
      </c>
      <c r="D150" s="306">
        <f t="shared" ca="1" si="66"/>
        <v>-2.6401000512502932</v>
      </c>
      <c r="E150" s="307">
        <f t="shared" ca="1" si="67"/>
        <v>-28.767928804889813</v>
      </c>
      <c r="F150" s="304">
        <f t="shared" ca="1" si="68"/>
        <v>28.888818875194964</v>
      </c>
      <c r="G150" s="306">
        <f t="shared" ca="1" si="69"/>
        <v>21.522031894774489</v>
      </c>
      <c r="H150" s="307">
        <f t="shared" ca="1" si="70"/>
        <v>154.44647803766824</v>
      </c>
      <c r="I150" s="304">
        <f t="shared" ca="1" si="71"/>
        <v>155.9388099067055</v>
      </c>
      <c r="J150" s="306">
        <f t="shared" ca="1" si="72"/>
        <v>98.597821862286239</v>
      </c>
      <c r="K150" s="307">
        <f t="shared" ca="1" si="73"/>
        <v>821.52658225337916</v>
      </c>
      <c r="L150" s="304">
        <f t="shared" ca="1" si="58"/>
        <v>827.42217508651856</v>
      </c>
      <c r="M150" s="306">
        <f t="shared" ca="1" si="74"/>
        <v>1.4323384857575685</v>
      </c>
      <c r="N150" s="304">
        <f t="shared" ca="1" si="75"/>
        <v>82.066950068067854</v>
      </c>
      <c r="P150" s="310">
        <f t="shared" ca="1" si="76"/>
        <v>13</v>
      </c>
      <c r="Q150" s="304">
        <f t="shared" ca="1" si="77"/>
        <v>0</v>
      </c>
      <c r="R150" s="306">
        <f t="shared" ca="1" si="78"/>
        <v>0</v>
      </c>
      <c r="S150" s="307">
        <f t="shared" ca="1" si="79"/>
        <v>2.9362999999999984</v>
      </c>
      <c r="T150" s="304">
        <f t="shared" ca="1" si="59"/>
        <v>28.805102999999985</v>
      </c>
      <c r="U150" s="311">
        <f t="shared" ca="1" si="60"/>
        <v>0</v>
      </c>
      <c r="V150" s="306">
        <f t="shared" ca="1" si="61"/>
        <v>1.1283336908045791</v>
      </c>
      <c r="W150" s="304">
        <f t="shared" ca="1" si="62"/>
        <v>55.987251535332341</v>
      </c>
      <c r="Y150" s="314" t="str">
        <f t="shared" ca="1" si="80"/>
        <v/>
      </c>
      <c r="Z150" s="315" t="str">
        <f t="shared" ca="1" si="81"/>
        <v/>
      </c>
      <c r="AA150" s="316" t="str">
        <f t="shared" ca="1" si="82"/>
        <v/>
      </c>
      <c r="AC150" s="310" t="e">
        <f t="shared" ca="1" si="83"/>
        <v>#N/A</v>
      </c>
      <c r="AD150" s="323" t="e">
        <f t="shared" ca="1" si="84"/>
        <v>#N/A</v>
      </c>
      <c r="AE150" s="324">
        <f t="shared" ca="1" si="63"/>
        <v>821.52658225337916</v>
      </c>
      <c r="AG150" s="306">
        <f t="shared" ca="1" si="85"/>
        <v>-28.857113441438699</v>
      </c>
      <c r="AH150" s="304">
        <f t="shared" ca="1" si="86"/>
        <v>-19.140877536097523</v>
      </c>
    </row>
    <row r="151" spans="1:34" x14ac:dyDescent="0.2">
      <c r="A151" s="347">
        <f t="shared" ca="1" si="64"/>
        <v>0.01</v>
      </c>
      <c r="B151" s="304">
        <f t="shared" ca="1" si="65"/>
        <v>6.0699999999999683</v>
      </c>
      <c r="D151" s="306">
        <f t="shared" ca="1" si="66"/>
        <v>-2.6315872780608465</v>
      </c>
      <c r="E151" s="307">
        <f t="shared" ca="1" si="67"/>
        <v>-28.694805520798184</v>
      </c>
      <c r="F151" s="304">
        <f t="shared" ca="1" si="68"/>
        <v>28.815223675662864</v>
      </c>
      <c r="G151" s="306">
        <f t="shared" ca="1" si="69"/>
        <v>21.495716021993882</v>
      </c>
      <c r="H151" s="307">
        <f t="shared" ca="1" si="70"/>
        <v>154.15952998246027</v>
      </c>
      <c r="I151" s="304">
        <f t="shared" ca="1" si="71"/>
        <v>155.65097652026239</v>
      </c>
      <c r="J151" s="306">
        <f t="shared" ca="1" si="72"/>
        <v>98.812910601870087</v>
      </c>
      <c r="K151" s="307">
        <f t="shared" ca="1" si="73"/>
        <v>823.06961229347985</v>
      </c>
      <c r="L151" s="304">
        <f t="shared" ca="1" si="58"/>
        <v>828.97984172267559</v>
      </c>
      <c r="M151" s="306">
        <f t="shared" ca="1" si="74"/>
        <v>1.4322515003879028</v>
      </c>
      <c r="N151" s="304">
        <f t="shared" ca="1" si="75"/>
        <v>82.061966173506619</v>
      </c>
      <c r="P151" s="310">
        <f t="shared" ca="1" si="76"/>
        <v>13</v>
      </c>
      <c r="Q151" s="304">
        <f t="shared" ca="1" si="77"/>
        <v>0</v>
      </c>
      <c r="R151" s="306">
        <f t="shared" ca="1" si="78"/>
        <v>0</v>
      </c>
      <c r="S151" s="307">
        <f t="shared" ca="1" si="79"/>
        <v>2.9362999999999984</v>
      </c>
      <c r="T151" s="304">
        <f t="shared" ca="1" si="59"/>
        <v>28.805102999999985</v>
      </c>
      <c r="U151" s="311">
        <f t="shared" ca="1" si="60"/>
        <v>0</v>
      </c>
      <c r="V151" s="306">
        <f t="shared" ca="1" si="61"/>
        <v>1.1281593041917071</v>
      </c>
      <c r="W151" s="304">
        <f t="shared" ca="1" si="62"/>
        <v>55.772137600654823</v>
      </c>
      <c r="Y151" s="314" t="str">
        <f t="shared" ca="1" si="80"/>
        <v/>
      </c>
      <c r="Z151" s="315" t="str">
        <f t="shared" ca="1" si="81"/>
        <v/>
      </c>
      <c r="AA151" s="316" t="str">
        <f t="shared" ca="1" si="82"/>
        <v/>
      </c>
      <c r="AC151" s="310" t="e">
        <f t="shared" ca="1" si="83"/>
        <v>#N/A</v>
      </c>
      <c r="AD151" s="323" t="e">
        <f t="shared" ca="1" si="84"/>
        <v>#N/A</v>
      </c>
      <c r="AE151" s="324">
        <f t="shared" ca="1" si="63"/>
        <v>823.06961229347985</v>
      </c>
      <c r="AG151" s="306">
        <f t="shared" ca="1" si="85"/>
        <v>-28.783397530613193</v>
      </c>
      <c r="AH151" s="304">
        <f t="shared" ca="1" si="86"/>
        <v>-19.067279070712246</v>
      </c>
    </row>
    <row r="152" spans="1:34" x14ac:dyDescent="0.2">
      <c r="A152" s="347">
        <f t="shared" ca="1" si="64"/>
        <v>0.01</v>
      </c>
      <c r="B152" s="304">
        <f t="shared" ca="1" si="65"/>
        <v>6.0799999999999681</v>
      </c>
      <c r="D152" s="306">
        <f t="shared" ca="1" si="66"/>
        <v>-2.6231125870201675</v>
      </c>
      <c r="E152" s="307">
        <f t="shared" ca="1" si="67"/>
        <v>-28.62201831529385</v>
      </c>
      <c r="F152" s="304">
        <f t="shared" ca="1" si="68"/>
        <v>28.741966740033643</v>
      </c>
      <c r="G152" s="306">
        <f t="shared" ca="1" si="69"/>
        <v>21.469484896123681</v>
      </c>
      <c r="H152" s="307">
        <f t="shared" ca="1" si="70"/>
        <v>153.87330979930732</v>
      </c>
      <c r="I152" s="304">
        <f t="shared" ca="1" si="71"/>
        <v>155.36387691576988</v>
      </c>
      <c r="J152" s="306">
        <f t="shared" ca="1" si="72"/>
        <v>99.027736606460678</v>
      </c>
      <c r="K152" s="307">
        <f t="shared" ca="1" si="73"/>
        <v>824.60977649238873</v>
      </c>
      <c r="L152" s="304">
        <f t="shared" ca="1" si="58"/>
        <v>830.53463269404108</v>
      </c>
      <c r="M152" s="306">
        <f t="shared" ca="1" si="74"/>
        <v>1.4321642998780366</v>
      </c>
      <c r="N152" s="304">
        <f t="shared" ca="1" si="75"/>
        <v>82.056969952319903</v>
      </c>
      <c r="P152" s="310">
        <f t="shared" ca="1" si="76"/>
        <v>13</v>
      </c>
      <c r="Q152" s="304">
        <f t="shared" ca="1" si="77"/>
        <v>0</v>
      </c>
      <c r="R152" s="306">
        <f t="shared" ca="1" si="78"/>
        <v>0</v>
      </c>
      <c r="S152" s="307">
        <f t="shared" ca="1" si="79"/>
        <v>2.9362999999999984</v>
      </c>
      <c r="T152" s="304">
        <f t="shared" ca="1" si="59"/>
        <v>28.805102999999985</v>
      </c>
      <c r="U152" s="311">
        <f t="shared" ca="1" si="60"/>
        <v>0</v>
      </c>
      <c r="V152" s="306">
        <f t="shared" ca="1" si="61"/>
        <v>1.1279852672347823</v>
      </c>
      <c r="W152" s="304">
        <f t="shared" ca="1" si="62"/>
        <v>55.55801089507905</v>
      </c>
      <c r="Y152" s="314" t="str">
        <f t="shared" ca="1" si="80"/>
        <v/>
      </c>
      <c r="Z152" s="315" t="str">
        <f t="shared" ca="1" si="81"/>
        <v/>
      </c>
      <c r="AA152" s="316" t="str">
        <f t="shared" ca="1" si="82"/>
        <v/>
      </c>
      <c r="AC152" s="310" t="e">
        <f t="shared" ca="1" si="83"/>
        <v>#N/A</v>
      </c>
      <c r="AD152" s="323" t="e">
        <f t="shared" ca="1" si="84"/>
        <v>#N/A</v>
      </c>
      <c r="AE152" s="324">
        <f t="shared" ca="1" si="63"/>
        <v>824.60977649238873</v>
      </c>
      <c r="AG152" s="306">
        <f t="shared" ca="1" si="85"/>
        <v>-28.710019518044199</v>
      </c>
      <c r="AH152" s="304">
        <f t="shared" ca="1" si="86"/>
        <v>-18.994018867504973</v>
      </c>
    </row>
    <row r="153" spans="1:34" x14ac:dyDescent="0.2">
      <c r="A153" s="347">
        <f t="shared" ca="1" si="64"/>
        <v>0.01</v>
      </c>
      <c r="B153" s="304">
        <f t="shared" ca="1" si="65"/>
        <v>6.0899999999999679</v>
      </c>
      <c r="D153" s="306">
        <f t="shared" ca="1" si="66"/>
        <v>-2.614675745744496</v>
      </c>
      <c r="E153" s="307">
        <f t="shared" ca="1" si="67"/>
        <v>-28.549565154742872</v>
      </c>
      <c r="F153" s="304">
        <f t="shared" ca="1" si="68"/>
        <v>28.669046021454793</v>
      </c>
      <c r="G153" s="306">
        <f t="shared" ca="1" si="69"/>
        <v>21.443338138666238</v>
      </c>
      <c r="H153" s="307">
        <f t="shared" ca="1" si="70"/>
        <v>153.5878141477599</v>
      </c>
      <c r="I153" s="304">
        <f t="shared" ca="1" si="71"/>
        <v>155.07750773473248</v>
      </c>
      <c r="J153" s="306">
        <f t="shared" ca="1" si="72"/>
        <v>99.242300721634621</v>
      </c>
      <c r="K153" s="307">
        <f t="shared" ca="1" si="73"/>
        <v>826.14708211212405</v>
      </c>
      <c r="L153" s="304">
        <f t="shared" ca="1" si="58"/>
        <v>832.08655531434943</v>
      </c>
      <c r="M153" s="306">
        <f t="shared" ca="1" si="74"/>
        <v>1.432076883708983</v>
      </c>
      <c r="N153" s="304">
        <f t="shared" ca="1" si="75"/>
        <v>82.051961374771921</v>
      </c>
      <c r="P153" s="310">
        <f t="shared" ca="1" si="76"/>
        <v>13</v>
      </c>
      <c r="Q153" s="304">
        <f t="shared" ca="1" si="77"/>
        <v>0</v>
      </c>
      <c r="R153" s="306">
        <f t="shared" ca="1" si="78"/>
        <v>0</v>
      </c>
      <c r="S153" s="307">
        <f t="shared" ca="1" si="79"/>
        <v>2.9362999999999984</v>
      </c>
      <c r="T153" s="304">
        <f t="shared" ca="1" si="59"/>
        <v>28.805102999999985</v>
      </c>
      <c r="U153" s="311">
        <f t="shared" ca="1" si="60"/>
        <v>0</v>
      </c>
      <c r="V153" s="306">
        <f t="shared" ca="1" si="61"/>
        <v>1.1278115789639649</v>
      </c>
      <c r="W153" s="304">
        <f t="shared" ca="1" si="62"/>
        <v>55.344865454336443</v>
      </c>
      <c r="Y153" s="314" t="str">
        <f t="shared" ca="1" si="80"/>
        <v/>
      </c>
      <c r="Z153" s="315" t="str">
        <f t="shared" ca="1" si="81"/>
        <v/>
      </c>
      <c r="AA153" s="316" t="str">
        <f t="shared" ca="1" si="82"/>
        <v/>
      </c>
      <c r="AC153" s="310" t="e">
        <f t="shared" ca="1" si="83"/>
        <v>#N/A</v>
      </c>
      <c r="AD153" s="323" t="e">
        <f t="shared" ca="1" si="84"/>
        <v>#N/A</v>
      </c>
      <c r="AE153" s="324">
        <f t="shared" ca="1" si="63"/>
        <v>826.14708211212405</v>
      </c>
      <c r="AG153" s="306">
        <f t="shared" ca="1" si="85"/>
        <v>-28.636977355649268</v>
      </c>
      <c r="AH153" s="304">
        <f t="shared" ca="1" si="86"/>
        <v>-18.921094879637327</v>
      </c>
    </row>
    <row r="154" spans="1:34" x14ac:dyDescent="0.2">
      <c r="A154" s="347">
        <f t="shared" ca="1" si="64"/>
        <v>0.01</v>
      </c>
      <c r="B154" s="304">
        <f t="shared" ca="1" si="65"/>
        <v>6.0999999999999677</v>
      </c>
      <c r="D154" s="306">
        <f t="shared" ca="1" si="66"/>
        <v>-2.6062765236209615</v>
      </c>
      <c r="E154" s="307">
        <f t="shared" ca="1" si="67"/>
        <v>-28.477444021029818</v>
      </c>
      <c r="F154" s="304">
        <f t="shared" ca="1" si="68"/>
        <v>28.596459488693082</v>
      </c>
      <c r="G154" s="306">
        <f t="shared" ca="1" si="69"/>
        <v>21.41727537343003</v>
      </c>
      <c r="H154" s="307">
        <f t="shared" ca="1" si="70"/>
        <v>153.3030397075496</v>
      </c>
      <c r="I154" s="304">
        <f t="shared" ca="1" si="71"/>
        <v>154.79186563897943</v>
      </c>
      <c r="J154" s="306">
        <f t="shared" ca="1" si="72"/>
        <v>99.4566037891951</v>
      </c>
      <c r="K154" s="307">
        <f t="shared" ca="1" si="73"/>
        <v>827.68153638140063</v>
      </c>
      <c r="L154" s="304">
        <f t="shared" ca="1" si="58"/>
        <v>833.63561686384105</v>
      </c>
      <c r="M154" s="306">
        <f t="shared" ca="1" si="74"/>
        <v>1.4319892513597181</v>
      </c>
      <c r="N154" s="304">
        <f t="shared" ca="1" si="75"/>
        <v>82.046940411010226</v>
      </c>
      <c r="P154" s="310">
        <f t="shared" ca="1" si="76"/>
        <v>13</v>
      </c>
      <c r="Q154" s="304">
        <f t="shared" ca="1" si="77"/>
        <v>0</v>
      </c>
      <c r="R154" s="306">
        <f t="shared" ca="1" si="78"/>
        <v>0</v>
      </c>
      <c r="S154" s="307">
        <f t="shared" ca="1" si="79"/>
        <v>2.9362999999999984</v>
      </c>
      <c r="T154" s="304">
        <f t="shared" ca="1" si="59"/>
        <v>28.805102999999985</v>
      </c>
      <c r="U154" s="311">
        <f t="shared" ca="1" si="60"/>
        <v>0</v>
      </c>
      <c r="V154" s="306">
        <f t="shared" ca="1" si="61"/>
        <v>1.1276382384139936</v>
      </c>
      <c r="W154" s="304">
        <f t="shared" ca="1" si="62"/>
        <v>55.132695359601087</v>
      </c>
      <c r="Y154" s="314" t="str">
        <f t="shared" ca="1" si="80"/>
        <v/>
      </c>
      <c r="Z154" s="315" t="str">
        <f t="shared" ca="1" si="81"/>
        <v/>
      </c>
      <c r="AA154" s="316" t="str">
        <f t="shared" ca="1" si="82"/>
        <v/>
      </c>
      <c r="AC154" s="310" t="e">
        <f t="shared" ca="1" si="83"/>
        <v>#N/A</v>
      </c>
      <c r="AD154" s="323" t="e">
        <f t="shared" ca="1" si="84"/>
        <v>#N/A</v>
      </c>
      <c r="AE154" s="324">
        <f t="shared" ca="1" si="63"/>
        <v>827.68153638140063</v>
      </c>
      <c r="AG154" s="306">
        <f t="shared" ca="1" si="85"/>
        <v>-28.5642690109594</v>
      </c>
      <c r="AH154" s="304">
        <f t="shared" ca="1" si="86"/>
        <v>-18.848505075890227</v>
      </c>
    </row>
    <row r="155" spans="1:34" x14ac:dyDescent="0.2">
      <c r="A155" s="347">
        <f t="shared" ca="1" si="64"/>
        <v>0.01</v>
      </c>
      <c r="B155" s="304">
        <f t="shared" ca="1" si="65"/>
        <v>6.1099999999999675</v>
      </c>
      <c r="D155" s="306">
        <f t="shared" ca="1" si="66"/>
        <v>-2.5979146917913263</v>
      </c>
      <c r="E155" s="307">
        <f t="shared" ca="1" si="67"/>
        <v>-28.405652911415544</v>
      </c>
      <c r="F155" s="304">
        <f t="shared" ca="1" si="68"/>
        <v>28.524205125991426</v>
      </c>
      <c r="G155" s="306">
        <f t="shared" ca="1" si="69"/>
        <v>21.391296226512118</v>
      </c>
      <c r="H155" s="307">
        <f t="shared" ca="1" si="70"/>
        <v>153.01898317843543</v>
      </c>
      <c r="I155" s="304">
        <f t="shared" ca="1" si="71"/>
        <v>154.50694731050996</v>
      </c>
      <c r="J155" s="306">
        <f t="shared" ca="1" si="72"/>
        <v>99.670646647194815</v>
      </c>
      <c r="K155" s="307">
        <f t="shared" ca="1" si="73"/>
        <v>829.21314649583053</v>
      </c>
      <c r="L155" s="304">
        <f t="shared" ca="1" si="58"/>
        <v>835.18182458946376</v>
      </c>
      <c r="M155" s="306">
        <f t="shared" ca="1" si="74"/>
        <v>1.4319014023071703</v>
      </c>
      <c r="N155" s="304">
        <f t="shared" ca="1" si="75"/>
        <v>82.041907031065023</v>
      </c>
      <c r="P155" s="310">
        <f t="shared" ca="1" si="76"/>
        <v>13</v>
      </c>
      <c r="Q155" s="304">
        <f t="shared" ca="1" si="77"/>
        <v>0</v>
      </c>
      <c r="R155" s="306">
        <f t="shared" ca="1" si="78"/>
        <v>0</v>
      </c>
      <c r="S155" s="307">
        <f t="shared" ca="1" si="79"/>
        <v>2.9362999999999984</v>
      </c>
      <c r="T155" s="304">
        <f t="shared" ca="1" si="59"/>
        <v>28.805102999999985</v>
      </c>
      <c r="U155" s="311">
        <f t="shared" ca="1" si="60"/>
        <v>0</v>
      </c>
      <c r="V155" s="306">
        <f t="shared" ca="1" si="61"/>
        <v>1.1274652446241562</v>
      </c>
      <c r="W155" s="304">
        <f t="shared" ca="1" si="62"/>
        <v>54.921494737073814</v>
      </c>
      <c r="Y155" s="314" t="str">
        <f t="shared" ca="1" si="80"/>
        <v/>
      </c>
      <c r="Z155" s="315" t="str">
        <f t="shared" ca="1" si="81"/>
        <v/>
      </c>
      <c r="AA155" s="316" t="str">
        <f t="shared" ca="1" si="82"/>
        <v/>
      </c>
      <c r="AC155" s="310" t="e">
        <f t="shared" ca="1" si="83"/>
        <v>#N/A</v>
      </c>
      <c r="AD155" s="323" t="e">
        <f t="shared" ca="1" si="84"/>
        <v>#N/A</v>
      </c>
      <c r="AE155" s="324">
        <f t="shared" ca="1" si="63"/>
        <v>829.21314649583053</v>
      </c>
      <c r="AG155" s="306">
        <f t="shared" ca="1" si="85"/>
        <v>-28.491892466975898</v>
      </c>
      <c r="AH155" s="304">
        <f t="shared" ca="1" si="86"/>
        <v>-18.776247440520763</v>
      </c>
    </row>
    <row r="156" spans="1:34" x14ac:dyDescent="0.2">
      <c r="A156" s="347">
        <f t="shared" ca="1" si="64"/>
        <v>0.01</v>
      </c>
      <c r="B156" s="304">
        <f t="shared" ca="1" si="65"/>
        <v>6.1199999999999672</v>
      </c>
      <c r="D156" s="306">
        <f t="shared" ca="1" si="66"/>
        <v>-2.5895900231359512</v>
      </c>
      <c r="E156" s="307">
        <f t="shared" ca="1" si="67"/>
        <v>-28.334189838396462</v>
      </c>
      <c r="F156" s="304">
        <f t="shared" ca="1" si="68"/>
        <v>28.452280932927234</v>
      </c>
      <c r="G156" s="306">
        <f t="shared" ca="1" si="69"/>
        <v>21.36540032628076</v>
      </c>
      <c r="H156" s="307">
        <f t="shared" ca="1" si="70"/>
        <v>152.73564128005148</v>
      </c>
      <c r="I156" s="304">
        <f t="shared" ca="1" si="71"/>
        <v>154.22274945134004</v>
      </c>
      <c r="J156" s="306">
        <f t="shared" ca="1" si="72"/>
        <v>99.884430129958773</v>
      </c>
      <c r="K156" s="307">
        <f t="shared" ca="1" si="73"/>
        <v>830.74191961812301</v>
      </c>
      <c r="L156" s="304">
        <f t="shared" ca="1" si="58"/>
        <v>836.72518570507395</v>
      </c>
      <c r="M156" s="306">
        <f t="shared" ca="1" si="74"/>
        <v>1.4318133360262137</v>
      </c>
      <c r="N156" s="304">
        <f t="shared" ca="1" si="75"/>
        <v>82.03686120484879</v>
      </c>
      <c r="P156" s="310">
        <f t="shared" ca="1" si="76"/>
        <v>13</v>
      </c>
      <c r="Q156" s="304">
        <f t="shared" ca="1" si="77"/>
        <v>0</v>
      </c>
      <c r="R156" s="306">
        <f t="shared" ca="1" si="78"/>
        <v>0</v>
      </c>
      <c r="S156" s="307">
        <f t="shared" ca="1" si="79"/>
        <v>2.9362999999999984</v>
      </c>
      <c r="T156" s="304">
        <f t="shared" ca="1" si="59"/>
        <v>28.805102999999985</v>
      </c>
      <c r="U156" s="311">
        <f t="shared" ca="1" si="60"/>
        <v>0</v>
      </c>
      <c r="V156" s="306">
        <f t="shared" ca="1" si="61"/>
        <v>1.1272925966382619</v>
      </c>
      <c r="W156" s="304">
        <f t="shared" ca="1" si="62"/>
        <v>54.711257757570998</v>
      </c>
      <c r="Y156" s="314" t="str">
        <f t="shared" ca="1" si="80"/>
        <v/>
      </c>
      <c r="Z156" s="315" t="str">
        <f t="shared" ca="1" si="81"/>
        <v/>
      </c>
      <c r="AA156" s="316" t="str">
        <f t="shared" ca="1" si="82"/>
        <v/>
      </c>
      <c r="AC156" s="310" t="e">
        <f t="shared" ca="1" si="83"/>
        <v>#N/A</v>
      </c>
      <c r="AD156" s="323" t="e">
        <f t="shared" ca="1" si="84"/>
        <v>#N/A</v>
      </c>
      <c r="AE156" s="324">
        <f t="shared" ca="1" si="63"/>
        <v>830.74191961812301</v>
      </c>
      <c r="AG156" s="306">
        <f t="shared" ca="1" si="85"/>
        <v>-28.419845722028676</v>
      </c>
      <c r="AH156" s="304">
        <f t="shared" ca="1" si="86"/>
        <v>-18.704319973120541</v>
      </c>
    </row>
    <row r="157" spans="1:34" x14ac:dyDescent="0.2">
      <c r="A157" s="347">
        <f t="shared" ca="1" si="64"/>
        <v>0.01</v>
      </c>
      <c r="B157" s="304">
        <f t="shared" ca="1" si="65"/>
        <v>6.129999999999967</v>
      </c>
      <c r="D157" s="306">
        <f t="shared" ca="1" si="66"/>
        <v>-2.5813022922578743</v>
      </c>
      <c r="E157" s="307">
        <f t="shared" ca="1" si="67"/>
        <v>-28.263052829565424</v>
      </c>
      <c r="F157" s="304">
        <f t="shared" ca="1" si="68"/>
        <v>28.380684924272387</v>
      </c>
      <c r="G157" s="306">
        <f t="shared" ca="1" si="69"/>
        <v>21.339587303358183</v>
      </c>
      <c r="H157" s="307">
        <f t="shared" ca="1" si="70"/>
        <v>152.45301075175584</v>
      </c>
      <c r="I157" s="304">
        <f t="shared" ca="1" si="71"/>
        <v>153.93926878335051</v>
      </c>
      <c r="J157" s="306">
        <f t="shared" ca="1" si="72"/>
        <v>100.09795506810697</v>
      </c>
      <c r="K157" s="307">
        <f t="shared" ca="1" si="73"/>
        <v>832.26786287828202</v>
      </c>
      <c r="L157" s="304">
        <f t="shared" ca="1" si="58"/>
        <v>838.26570739163583</v>
      </c>
      <c r="M157" s="306">
        <f t="shared" ca="1" si="74"/>
        <v>1.4317250519896576</v>
      </c>
      <c r="N157" s="304">
        <f t="shared" ca="1" si="75"/>
        <v>82.031802902155746</v>
      </c>
      <c r="P157" s="310">
        <f t="shared" ca="1" si="76"/>
        <v>13</v>
      </c>
      <c r="Q157" s="304">
        <f t="shared" ca="1" si="77"/>
        <v>0</v>
      </c>
      <c r="R157" s="306">
        <f t="shared" ca="1" si="78"/>
        <v>0</v>
      </c>
      <c r="S157" s="307">
        <f t="shared" ca="1" si="79"/>
        <v>2.9362999999999984</v>
      </c>
      <c r="T157" s="304">
        <f t="shared" ca="1" si="59"/>
        <v>28.805102999999985</v>
      </c>
      <c r="U157" s="311">
        <f t="shared" ca="1" si="60"/>
        <v>0</v>
      </c>
      <c r="V157" s="306">
        <f t="shared" ca="1" si="61"/>
        <v>1.1271202935046138</v>
      </c>
      <c r="W157" s="304">
        <f t="shared" ca="1" si="62"/>
        <v>54.501978636117556</v>
      </c>
      <c r="Y157" s="314" t="str">
        <f t="shared" ca="1" si="80"/>
        <v/>
      </c>
      <c r="Z157" s="315" t="str">
        <f t="shared" ca="1" si="81"/>
        <v/>
      </c>
      <c r="AA157" s="316" t="str">
        <f t="shared" ca="1" si="82"/>
        <v/>
      </c>
      <c r="AC157" s="310" t="e">
        <f t="shared" ca="1" si="83"/>
        <v>#N/A</v>
      </c>
      <c r="AD157" s="323" t="e">
        <f t="shared" ca="1" si="84"/>
        <v>#N/A</v>
      </c>
      <c r="AE157" s="324">
        <f t="shared" ca="1" si="63"/>
        <v>832.26786287828202</v>
      </c>
      <c r="AG157" s="306">
        <f t="shared" ca="1" si="85"/>
        <v>-28.348126789636204</v>
      </c>
      <c r="AH157" s="304">
        <f t="shared" ca="1" si="86"/>
        <v>-18.632720688475644</v>
      </c>
    </row>
    <row r="158" spans="1:34" x14ac:dyDescent="0.2">
      <c r="A158" s="347">
        <f t="shared" ca="1" si="64"/>
        <v>0.01</v>
      </c>
      <c r="B158" s="304">
        <f t="shared" ca="1" si="65"/>
        <v>6.1399999999999668</v>
      </c>
      <c r="D158" s="306">
        <f t="shared" ca="1" si="66"/>
        <v>-2.5730512754671175</v>
      </c>
      <c r="E158" s="307">
        <f t="shared" ca="1" si="67"/>
        <v>-28.19223992747397</v>
      </c>
      <c r="F158" s="304">
        <f t="shared" ca="1" si="68"/>
        <v>28.3094151298546</v>
      </c>
      <c r="G158" s="306">
        <f t="shared" ca="1" si="69"/>
        <v>21.313856790603513</v>
      </c>
      <c r="H158" s="307">
        <f t="shared" ca="1" si="70"/>
        <v>152.17108835248109</v>
      </c>
      <c r="I158" s="304">
        <f t="shared" ca="1" si="71"/>
        <v>153.65650204813645</v>
      </c>
      <c r="J158" s="306">
        <f t="shared" ca="1" si="72"/>
        <v>100.31122228857677</v>
      </c>
      <c r="K158" s="307">
        <f t="shared" ca="1" si="73"/>
        <v>833.79098337380321</v>
      </c>
      <c r="L158" s="304">
        <f t="shared" ca="1" si="58"/>
        <v>839.80339679741837</v>
      </c>
      <c r="M158" s="306">
        <f t="shared" ca="1" si="74"/>
        <v>1.4316365496682379</v>
      </c>
      <c r="N158" s="304">
        <f t="shared" ca="1" si="75"/>
        <v>82.026732092661291</v>
      </c>
      <c r="P158" s="310">
        <f t="shared" ca="1" si="76"/>
        <v>13</v>
      </c>
      <c r="Q158" s="304">
        <f t="shared" ca="1" si="77"/>
        <v>0</v>
      </c>
      <c r="R158" s="306">
        <f t="shared" ca="1" si="78"/>
        <v>0</v>
      </c>
      <c r="S158" s="307">
        <f t="shared" ca="1" si="79"/>
        <v>2.9362999999999984</v>
      </c>
      <c r="T158" s="304">
        <f t="shared" ca="1" si="59"/>
        <v>28.805102999999985</v>
      </c>
      <c r="U158" s="311">
        <f t="shared" ca="1" si="60"/>
        <v>0</v>
      </c>
      <c r="V158" s="306">
        <f t="shared" ca="1" si="61"/>
        <v>1.1269483342759823</v>
      </c>
      <c r="W158" s="304">
        <f t="shared" ca="1" si="62"/>
        <v>54.293651631544343</v>
      </c>
      <c r="Y158" s="314" t="str">
        <f t="shared" ca="1" si="80"/>
        <v/>
      </c>
      <c r="Z158" s="315" t="str">
        <f t="shared" ca="1" si="81"/>
        <v/>
      </c>
      <c r="AA158" s="316" t="str">
        <f t="shared" ca="1" si="82"/>
        <v/>
      </c>
      <c r="AC158" s="310" t="e">
        <f t="shared" ca="1" si="83"/>
        <v>#N/A</v>
      </c>
      <c r="AD158" s="323" t="e">
        <f t="shared" ca="1" si="84"/>
        <v>#N/A</v>
      </c>
      <c r="AE158" s="324">
        <f t="shared" ca="1" si="63"/>
        <v>833.79098337380321</v>
      </c>
      <c r="AG158" s="306">
        <f t="shared" ca="1" si="85"/>
        <v>-28.27673369836684</v>
      </c>
      <c r="AH158" s="304">
        <f t="shared" ca="1" si="86"/>
        <v>-18.561447616428016</v>
      </c>
    </row>
    <row r="159" spans="1:34" x14ac:dyDescent="0.2">
      <c r="A159" s="347">
        <f t="shared" ca="1" si="64"/>
        <v>0.01</v>
      </c>
      <c r="B159" s="304">
        <f t="shared" ca="1" si="65"/>
        <v>6.1499999999999666</v>
      </c>
      <c r="D159" s="306">
        <f t="shared" ca="1" si="66"/>
        <v>-2.5648367507651266</v>
      </c>
      <c r="E159" s="307">
        <f t="shared" ca="1" si="67"/>
        <v>-28.121749189496143</v>
      </c>
      <c r="F159" s="304">
        <f t="shared" ca="1" si="68"/>
        <v>28.238469594420344</v>
      </c>
      <c r="G159" s="306">
        <f t="shared" ca="1" si="69"/>
        <v>21.288208423095863</v>
      </c>
      <c r="H159" s="307">
        <f t="shared" ca="1" si="70"/>
        <v>151.88987086058614</v>
      </c>
      <c r="I159" s="304">
        <f t="shared" ca="1" si="71"/>
        <v>153.37444600685836</v>
      </c>
      <c r="J159" s="306">
        <f t="shared" ca="1" si="72"/>
        <v>100.52423261464527</v>
      </c>
      <c r="K159" s="307">
        <f t="shared" ca="1" si="73"/>
        <v>835.31128816986859</v>
      </c>
      <c r="L159" s="304">
        <f t="shared" ca="1" si="58"/>
        <v>841.33826103819183</v>
      </c>
      <c r="M159" s="306">
        <f t="shared" ca="1" si="74"/>
        <v>1.4315478285306082</v>
      </c>
      <c r="N159" s="304">
        <f t="shared" ca="1" si="75"/>
        <v>82.02164874592151</v>
      </c>
      <c r="P159" s="310">
        <f t="shared" ca="1" si="76"/>
        <v>13</v>
      </c>
      <c r="Q159" s="304">
        <f t="shared" ca="1" si="77"/>
        <v>0</v>
      </c>
      <c r="R159" s="306">
        <f t="shared" ca="1" si="78"/>
        <v>0</v>
      </c>
      <c r="S159" s="307">
        <f t="shared" ca="1" si="79"/>
        <v>2.9362999999999984</v>
      </c>
      <c r="T159" s="304">
        <f t="shared" ca="1" si="59"/>
        <v>28.805102999999985</v>
      </c>
      <c r="U159" s="311">
        <f t="shared" ca="1" si="60"/>
        <v>0</v>
      </c>
      <c r="V159" s="306">
        <f t="shared" ca="1" si="61"/>
        <v>1.1267767180095758</v>
      </c>
      <c r="W159" s="304">
        <f t="shared" ca="1" si="62"/>
        <v>54.086271046089941</v>
      </c>
      <c r="Y159" s="314" t="str">
        <f t="shared" ca="1" si="80"/>
        <v/>
      </c>
      <c r="Z159" s="315" t="str">
        <f t="shared" ca="1" si="81"/>
        <v/>
      </c>
      <c r="AA159" s="316" t="str">
        <f t="shared" ca="1" si="82"/>
        <v/>
      </c>
      <c r="AC159" s="310" t="e">
        <f t="shared" ca="1" si="83"/>
        <v>#N/A</v>
      </c>
      <c r="AD159" s="323" t="e">
        <f t="shared" ca="1" si="84"/>
        <v>#N/A</v>
      </c>
      <c r="AE159" s="324">
        <f t="shared" ca="1" si="63"/>
        <v>835.31128816986859</v>
      </c>
      <c r="AG159" s="306">
        <f t="shared" ca="1" si="85"/>
        <v>-28.205664491701725</v>
      </c>
      <c r="AH159" s="304">
        <f t="shared" ca="1" si="86"/>
        <v>-18.490498801738369</v>
      </c>
    </row>
    <row r="160" spans="1:34" x14ac:dyDescent="0.2">
      <c r="A160" s="347">
        <f t="shared" ca="1" si="64"/>
        <v>0.01</v>
      </c>
      <c r="B160" s="304">
        <f t="shared" ca="1" si="65"/>
        <v>6.1599999999999664</v>
      </c>
      <c r="D160" s="306">
        <f t="shared" ca="1" si="66"/>
        <v>-2.556658497829396</v>
      </c>
      <c r="E160" s="307">
        <f t="shared" ca="1" si="67"/>
        <v>-28.051578687693699</v>
      </c>
      <c r="F160" s="304">
        <f t="shared" ca="1" si="68"/>
        <v>28.167846377499195</v>
      </c>
      <c r="G160" s="306">
        <f t="shared" ca="1" si="69"/>
        <v>21.26264183811757</v>
      </c>
      <c r="H160" s="307">
        <f t="shared" ca="1" si="70"/>
        <v>151.6093550737092</v>
      </c>
      <c r="I160" s="304">
        <f t="shared" ca="1" si="71"/>
        <v>153.09309744009394</v>
      </c>
      <c r="J160" s="306">
        <f t="shared" ca="1" si="72"/>
        <v>100.73698686595134</v>
      </c>
      <c r="K160" s="307">
        <f t="shared" ca="1" si="73"/>
        <v>836.82878429954008</v>
      </c>
      <c r="L160" s="304">
        <f t="shared" ca="1" si="58"/>
        <v>842.87030719742222</v>
      </c>
      <c r="M160" s="306">
        <f t="shared" ca="1" si="74"/>
        <v>1.4314588880433312</v>
      </c>
      <c r="N160" s="304">
        <f t="shared" ca="1" si="75"/>
        <v>82.016552831372692</v>
      </c>
      <c r="P160" s="310">
        <f t="shared" ca="1" si="76"/>
        <v>13</v>
      </c>
      <c r="Q160" s="304">
        <f t="shared" ca="1" si="77"/>
        <v>0</v>
      </c>
      <c r="R160" s="306">
        <f t="shared" ca="1" si="78"/>
        <v>0</v>
      </c>
      <c r="S160" s="307">
        <f t="shared" ca="1" si="79"/>
        <v>2.9362999999999984</v>
      </c>
      <c r="T160" s="304">
        <f t="shared" ca="1" si="59"/>
        <v>28.805102999999985</v>
      </c>
      <c r="U160" s="311">
        <f t="shared" ca="1" si="60"/>
        <v>0</v>
      </c>
      <c r="V160" s="306">
        <f t="shared" ca="1" si="61"/>
        <v>1.1266054437670134</v>
      </c>
      <c r="W160" s="304">
        <f t="shared" ca="1" si="62"/>
        <v>53.879831225006264</v>
      </c>
      <c r="Y160" s="314" t="str">
        <f t="shared" ca="1" si="80"/>
        <v/>
      </c>
      <c r="Z160" s="315" t="str">
        <f t="shared" ca="1" si="81"/>
        <v/>
      </c>
      <c r="AA160" s="316" t="str">
        <f t="shared" ca="1" si="82"/>
        <v/>
      </c>
      <c r="AC160" s="310" t="e">
        <f t="shared" ca="1" si="83"/>
        <v>#N/A</v>
      </c>
      <c r="AD160" s="323" t="e">
        <f t="shared" ca="1" si="84"/>
        <v>#N/A</v>
      </c>
      <c r="AE160" s="324">
        <f t="shared" ca="1" si="63"/>
        <v>836.82878429954008</v>
      </c>
      <c r="AG160" s="306">
        <f t="shared" ca="1" si="85"/>
        <v>-28.134917227899091</v>
      </c>
      <c r="AH160" s="304">
        <f t="shared" ca="1" si="86"/>
        <v>-18.419872303950541</v>
      </c>
    </row>
    <row r="161" spans="1:34" x14ac:dyDescent="0.2">
      <c r="A161" s="347">
        <f t="shared" ca="1" si="64"/>
        <v>0.01</v>
      </c>
      <c r="B161" s="304">
        <f t="shared" ca="1" si="65"/>
        <v>6.1699999999999662</v>
      </c>
      <c r="D161" s="306">
        <f t="shared" ca="1" si="66"/>
        <v>-2.5485162979982161</v>
      </c>
      <c r="E161" s="307">
        <f t="shared" ca="1" si="67"/>
        <v>-27.981726508682691</v>
      </c>
      <c r="F161" s="304">
        <f t="shared" ca="1" si="68"/>
        <v>28.097543553269531</v>
      </c>
      <c r="G161" s="306">
        <f t="shared" ca="1" si="69"/>
        <v>21.237156675137587</v>
      </c>
      <c r="H161" s="307">
        <f t="shared" ca="1" si="70"/>
        <v>151.32953780862238</v>
      </c>
      <c r="I161" s="304">
        <f t="shared" ca="1" si="71"/>
        <v>152.81245314769217</v>
      </c>
      <c r="J161" s="306">
        <f t="shared" ca="1" si="72"/>
        <v>100.94948585851762</v>
      </c>
      <c r="K161" s="307">
        <f t="shared" ca="1" si="73"/>
        <v>838.34347876395168</v>
      </c>
      <c r="L161" s="304">
        <f t="shared" ca="1" si="58"/>
        <v>844.39954232646494</v>
      </c>
      <c r="M161" s="306">
        <f t="shared" ca="1" si="74"/>
        <v>1.4313697276708681</v>
      </c>
      <c r="N161" s="304">
        <f t="shared" ca="1" si="75"/>
        <v>82.011444318330746</v>
      </c>
      <c r="P161" s="310">
        <f t="shared" ca="1" si="76"/>
        <v>13</v>
      </c>
      <c r="Q161" s="304">
        <f t="shared" ca="1" si="77"/>
        <v>0</v>
      </c>
      <c r="R161" s="306">
        <f t="shared" ca="1" si="78"/>
        <v>0</v>
      </c>
      <c r="S161" s="307">
        <f t="shared" ca="1" si="79"/>
        <v>2.9362999999999984</v>
      </c>
      <c r="T161" s="304">
        <f t="shared" ca="1" si="59"/>
        <v>28.805102999999985</v>
      </c>
      <c r="U161" s="311">
        <f t="shared" ca="1" si="60"/>
        <v>0</v>
      </c>
      <c r="V161" s="306">
        <f t="shared" ca="1" si="61"/>
        <v>1.1264345106142999</v>
      </c>
      <c r="W161" s="304">
        <f t="shared" ca="1" si="62"/>
        <v>53.674326556169035</v>
      </c>
      <c r="Y161" s="314" t="str">
        <f t="shared" ca="1" si="80"/>
        <v/>
      </c>
      <c r="Z161" s="315" t="str">
        <f t="shared" ca="1" si="81"/>
        <v/>
      </c>
      <c r="AA161" s="316" t="str">
        <f t="shared" ca="1" si="82"/>
        <v/>
      </c>
      <c r="AC161" s="310" t="e">
        <f t="shared" ca="1" si="83"/>
        <v>#N/A</v>
      </c>
      <c r="AD161" s="323" t="e">
        <f t="shared" ca="1" si="84"/>
        <v>#N/A</v>
      </c>
      <c r="AE161" s="324">
        <f t="shared" ca="1" si="63"/>
        <v>838.34347876395168</v>
      </c>
      <c r="AG161" s="306">
        <f t="shared" ca="1" si="85"/>
        <v>-28.064489979859932</v>
      </c>
      <c r="AH161" s="304">
        <f t="shared" ca="1" si="86"/>
        <v>-18.349566197257193</v>
      </c>
    </row>
    <row r="162" spans="1:34" x14ac:dyDescent="0.2">
      <c r="A162" s="347">
        <f t="shared" ca="1" si="64"/>
        <v>0.01</v>
      </c>
      <c r="B162" s="304">
        <f t="shared" ca="1" si="65"/>
        <v>6.179999999999966</v>
      </c>
      <c r="D162" s="306">
        <f t="shared" ca="1" si="66"/>
        <v>-2.5404099342556608</v>
      </c>
      <c r="E162" s="307">
        <f t="shared" ca="1" si="67"/>
        <v>-27.912190753501662</v>
      </c>
      <c r="F162" s="304">
        <f t="shared" ca="1" si="68"/>
        <v>28.027559210425881</v>
      </c>
      <c r="G162" s="306">
        <f t="shared" ca="1" si="69"/>
        <v>21.211752575795032</v>
      </c>
      <c r="H162" s="307">
        <f t="shared" ca="1" si="70"/>
        <v>151.05041590108735</v>
      </c>
      <c r="I162" s="304">
        <f t="shared" ca="1" si="71"/>
        <v>152.53250994862771</v>
      </c>
      <c r="J162" s="306">
        <f t="shared" ca="1" si="72"/>
        <v>101.16173040477229</v>
      </c>
      <c r="K162" s="307">
        <f t="shared" ca="1" si="73"/>
        <v>839.85537853250025</v>
      </c>
      <c r="L162" s="304">
        <f t="shared" ca="1" si="58"/>
        <v>845.92597344475541</v>
      </c>
      <c r="M162" s="306">
        <f t="shared" ca="1" si="74"/>
        <v>1.4312803468755717</v>
      </c>
      <c r="N162" s="304">
        <f t="shared" ca="1" si="75"/>
        <v>82.006323175990744</v>
      </c>
      <c r="P162" s="310">
        <f t="shared" ca="1" si="76"/>
        <v>13</v>
      </c>
      <c r="Q162" s="304">
        <f t="shared" ca="1" si="77"/>
        <v>0</v>
      </c>
      <c r="R162" s="306">
        <f t="shared" ca="1" si="78"/>
        <v>0</v>
      </c>
      <c r="S162" s="307">
        <f t="shared" ca="1" si="79"/>
        <v>2.9362999999999984</v>
      </c>
      <c r="T162" s="304">
        <f t="shared" ca="1" si="59"/>
        <v>28.805102999999985</v>
      </c>
      <c r="U162" s="311">
        <f t="shared" ca="1" si="60"/>
        <v>0</v>
      </c>
      <c r="V162" s="306">
        <f t="shared" ca="1" si="61"/>
        <v>1.1262639176217972</v>
      </c>
      <c r="W162" s="304">
        <f t="shared" ca="1" si="62"/>
        <v>53.46975146969163</v>
      </c>
      <c r="Y162" s="314" t="str">
        <f t="shared" ca="1" si="80"/>
        <v/>
      </c>
      <c r="Z162" s="315" t="str">
        <f t="shared" ca="1" si="81"/>
        <v/>
      </c>
      <c r="AA162" s="316" t="str">
        <f t="shared" ca="1" si="82"/>
        <v/>
      </c>
      <c r="AC162" s="310" t="e">
        <f t="shared" ca="1" si="83"/>
        <v>#N/A</v>
      </c>
      <c r="AD162" s="323" t="e">
        <f t="shared" ca="1" si="84"/>
        <v>#N/A</v>
      </c>
      <c r="AE162" s="324">
        <f t="shared" ca="1" si="63"/>
        <v>839.85537853250025</v>
      </c>
      <c r="AG162" s="306">
        <f t="shared" ca="1" si="85"/>
        <v>-27.994380834995319</v>
      </c>
      <c r="AH162" s="304">
        <f t="shared" ca="1" si="86"/>
        <v>-18.27957857036715</v>
      </c>
    </row>
    <row r="163" spans="1:34" x14ac:dyDescent="0.2">
      <c r="A163" s="347">
        <f t="shared" ca="1" si="64"/>
        <v>0.01</v>
      </c>
      <c r="B163" s="304">
        <f t="shared" ca="1" si="65"/>
        <v>6.1899999999999658</v>
      </c>
      <c r="D163" s="306">
        <f t="shared" ca="1" si="66"/>
        <v>-2.5323391912166304</v>
      </c>
      <c r="E163" s="307">
        <f t="shared" ca="1" si="67"/>
        <v>-27.842969537480975</v>
      </c>
      <c r="F163" s="304">
        <f t="shared" ca="1" si="68"/>
        <v>27.957891452047402</v>
      </c>
      <c r="G163" s="306">
        <f t="shared" ca="1" si="69"/>
        <v>21.186429183882865</v>
      </c>
      <c r="H163" s="307">
        <f t="shared" ca="1" si="70"/>
        <v>150.77198620571255</v>
      </c>
      <c r="I163" s="304">
        <f t="shared" ca="1" si="71"/>
        <v>152.25326468085754</v>
      </c>
      <c r="J163" s="306">
        <f t="shared" ca="1" si="72"/>
        <v>101.37372131357067</v>
      </c>
      <c r="K163" s="307">
        <f t="shared" ca="1" si="73"/>
        <v>841.36449054303421</v>
      </c>
      <c r="L163" s="304">
        <f t="shared" ca="1" si="58"/>
        <v>847.44960754000056</v>
      </c>
      <c r="M163" s="306">
        <f t="shared" ca="1" si="74"/>
        <v>1.4311907451176749</v>
      </c>
      <c r="N163" s="304">
        <f t="shared" ca="1" si="75"/>
        <v>82.0011893734263</v>
      </c>
      <c r="P163" s="310">
        <f t="shared" ca="1" si="76"/>
        <v>13</v>
      </c>
      <c r="Q163" s="304">
        <f t="shared" ca="1" si="77"/>
        <v>0</v>
      </c>
      <c r="R163" s="306">
        <f t="shared" ca="1" si="78"/>
        <v>0</v>
      </c>
      <c r="S163" s="307">
        <f t="shared" ca="1" si="79"/>
        <v>2.9362999999999984</v>
      </c>
      <c r="T163" s="304">
        <f t="shared" ca="1" si="59"/>
        <v>28.805102999999985</v>
      </c>
      <c r="U163" s="311">
        <f t="shared" ca="1" si="60"/>
        <v>0</v>
      </c>
      <c r="V163" s="306">
        <f t="shared" ca="1" si="61"/>
        <v>1.1260936638641974</v>
      </c>
      <c r="W163" s="304">
        <f t="shared" ca="1" si="62"/>
        <v>53.266100437543578</v>
      </c>
      <c r="Y163" s="314" t="str">
        <f t="shared" ca="1" si="80"/>
        <v/>
      </c>
      <c r="Z163" s="315" t="str">
        <f t="shared" ca="1" si="81"/>
        <v/>
      </c>
      <c r="AA163" s="316" t="str">
        <f t="shared" ca="1" si="82"/>
        <v/>
      </c>
      <c r="AC163" s="310" t="e">
        <f t="shared" ca="1" si="83"/>
        <v>#N/A</v>
      </c>
      <c r="AD163" s="323" t="e">
        <f t="shared" ca="1" si="84"/>
        <v>#N/A</v>
      </c>
      <c r="AE163" s="324">
        <f t="shared" ca="1" si="63"/>
        <v>841.36449054303421</v>
      </c>
      <c r="AG163" s="306">
        <f t="shared" ca="1" si="85"/>
        <v>-27.924587895094845</v>
      </c>
      <c r="AH163" s="304">
        <f t="shared" ca="1" si="86"/>
        <v>-18.209907526373893</v>
      </c>
    </row>
    <row r="164" spans="1:34" x14ac:dyDescent="0.2">
      <c r="A164" s="347">
        <f t="shared" ca="1" si="64"/>
        <v>0.01</v>
      </c>
      <c r="B164" s="304">
        <f t="shared" ca="1" si="65"/>
        <v>6.1999999999999655</v>
      </c>
      <c r="D164" s="306">
        <f t="shared" ca="1" si="66"/>
        <v>-2.5243038551121555</v>
      </c>
      <c r="E164" s="307">
        <f t="shared" ca="1" si="67"/>
        <v>-27.774060990113725</v>
      </c>
      <c r="F164" s="304">
        <f t="shared" ca="1" si="68"/>
        <v>27.888538395467968</v>
      </c>
      <c r="G164" s="306">
        <f t="shared" ca="1" si="69"/>
        <v>21.161186145331744</v>
      </c>
      <c r="H164" s="307">
        <f t="shared" ca="1" si="70"/>
        <v>150.49424559581141</v>
      </c>
      <c r="I164" s="304">
        <f t="shared" ca="1" si="71"/>
        <v>151.97471420117816</v>
      </c>
      <c r="J164" s="306">
        <f t="shared" ca="1" si="72"/>
        <v>101.58545939021674</v>
      </c>
      <c r="K164" s="307">
        <f t="shared" ca="1" si="73"/>
        <v>842.87082170204178</v>
      </c>
      <c r="L164" s="304">
        <f t="shared" ca="1" si="58"/>
        <v>848.97045156836668</v>
      </c>
      <c r="M164" s="306">
        <f t="shared" ca="1" si="74"/>
        <v>1.4311009218552826</v>
      </c>
      <c r="N164" s="304">
        <f t="shared" ca="1" si="75"/>
        <v>81.996042879589126</v>
      </c>
      <c r="P164" s="310">
        <f t="shared" ca="1" si="76"/>
        <v>13</v>
      </c>
      <c r="Q164" s="304">
        <f t="shared" ca="1" si="77"/>
        <v>0</v>
      </c>
      <c r="R164" s="306">
        <f t="shared" ca="1" si="78"/>
        <v>0</v>
      </c>
      <c r="S164" s="307">
        <f t="shared" ca="1" si="79"/>
        <v>2.9362999999999984</v>
      </c>
      <c r="T164" s="304">
        <f t="shared" ca="1" si="59"/>
        <v>28.805102999999985</v>
      </c>
      <c r="U164" s="311">
        <f t="shared" ca="1" si="60"/>
        <v>0</v>
      </c>
      <c r="V164" s="306">
        <f t="shared" ca="1" si="61"/>
        <v>1.1259237484204985</v>
      </c>
      <c r="W164" s="304">
        <f t="shared" ca="1" si="62"/>
        <v>53.063367973172831</v>
      </c>
      <c r="Y164" s="314" t="str">
        <f t="shared" ca="1" si="80"/>
        <v/>
      </c>
      <c r="Z164" s="315" t="str">
        <f t="shared" ca="1" si="81"/>
        <v/>
      </c>
      <c r="AA164" s="316" t="str">
        <f t="shared" ca="1" si="82"/>
        <v/>
      </c>
      <c r="AC164" s="310" t="e">
        <f t="shared" ca="1" si="83"/>
        <v>#N/A</v>
      </c>
      <c r="AD164" s="323" t="e">
        <f t="shared" ca="1" si="84"/>
        <v>#N/A</v>
      </c>
      <c r="AE164" s="324">
        <f t="shared" ca="1" si="63"/>
        <v>842.87082170204178</v>
      </c>
      <c r="AG164" s="306">
        <f t="shared" ca="1" si="85"/>
        <v>-27.855109276196675</v>
      </c>
      <c r="AH164" s="304">
        <f t="shared" ca="1" si="86"/>
        <v>-18.140551182625622</v>
      </c>
    </row>
    <row r="165" spans="1:34" x14ac:dyDescent="0.2">
      <c r="A165" s="347">
        <f t="shared" ca="1" si="64"/>
        <v>0.01</v>
      </c>
      <c r="B165" s="304">
        <f t="shared" ca="1" si="65"/>
        <v>6.2099999999999653</v>
      </c>
      <c r="D165" s="306">
        <f t="shared" ca="1" si="66"/>
        <v>-2.5163037137747826</v>
      </c>
      <c r="E165" s="307">
        <f t="shared" ca="1" si="67"/>
        <v>-27.705463254927928</v>
      </c>
      <c r="F165" s="304">
        <f t="shared" ca="1" si="68"/>
        <v>27.819498172147505</v>
      </c>
      <c r="G165" s="306">
        <f t="shared" ca="1" si="69"/>
        <v>21.136023108193996</v>
      </c>
      <c r="H165" s="307">
        <f t="shared" ca="1" si="70"/>
        <v>150.21719096326214</v>
      </c>
      <c r="I165" s="304">
        <f t="shared" ca="1" si="71"/>
        <v>151.6968553850846</v>
      </c>
      <c r="J165" s="306">
        <f t="shared" ca="1" si="72"/>
        <v>101.79694543648436</v>
      </c>
      <c r="K165" s="307">
        <f t="shared" ca="1" si="73"/>
        <v>844.37437888483714</v>
      </c>
      <c r="L165" s="304">
        <f t="shared" ca="1" si="58"/>
        <v>850.48851245466744</v>
      </c>
      <c r="M165" s="306">
        <f t="shared" ca="1" si="74"/>
        <v>1.431010876544363</v>
      </c>
      <c r="N165" s="304">
        <f t="shared" ca="1" si="75"/>
        <v>81.990883663308495</v>
      </c>
      <c r="P165" s="310">
        <f t="shared" ca="1" si="76"/>
        <v>13</v>
      </c>
      <c r="Q165" s="304">
        <f t="shared" ca="1" si="77"/>
        <v>0</v>
      </c>
      <c r="R165" s="306">
        <f t="shared" ca="1" si="78"/>
        <v>0</v>
      </c>
      <c r="S165" s="307">
        <f t="shared" ca="1" si="79"/>
        <v>2.9362999999999984</v>
      </c>
      <c r="T165" s="304">
        <f t="shared" ca="1" si="59"/>
        <v>28.805102999999985</v>
      </c>
      <c r="U165" s="311">
        <f t="shared" ca="1" si="60"/>
        <v>0</v>
      </c>
      <c r="V165" s="306">
        <f t="shared" ca="1" si="61"/>
        <v>1.1257541703739768</v>
      </c>
      <c r="W165" s="304">
        <f t="shared" ca="1" si="62"/>
        <v>52.861548631132116</v>
      </c>
      <c r="Y165" s="314" t="str">
        <f t="shared" ca="1" si="80"/>
        <v/>
      </c>
      <c r="Z165" s="315" t="str">
        <f t="shared" ca="1" si="81"/>
        <v/>
      </c>
      <c r="AA165" s="316" t="str">
        <f t="shared" ca="1" si="82"/>
        <v/>
      </c>
      <c r="AC165" s="310" t="e">
        <f t="shared" ca="1" si="83"/>
        <v>#N/A</v>
      </c>
      <c r="AD165" s="323" t="e">
        <f t="shared" ca="1" si="84"/>
        <v>#N/A</v>
      </c>
      <c r="AE165" s="324">
        <f t="shared" ca="1" si="63"/>
        <v>844.37437888483714</v>
      </c>
      <c r="AG165" s="306">
        <f t="shared" ca="1" si="85"/>
        <v>-27.785943108458852</v>
      </c>
      <c r="AH165" s="304">
        <f t="shared" ca="1" si="86"/>
        <v>-18.07150767059662</v>
      </c>
    </row>
    <row r="166" spans="1:34" x14ac:dyDescent="0.2">
      <c r="A166" s="347">
        <f t="shared" ca="1" si="64"/>
        <v>0.01</v>
      </c>
      <c r="B166" s="304">
        <f t="shared" ca="1" si="65"/>
        <v>6.2199999999999651</v>
      </c>
      <c r="D166" s="306">
        <f t="shared" ca="1" si="66"/>
        <v>-2.5083385566241407</v>
      </c>
      <c r="E166" s="307">
        <f t="shared" ca="1" si="67"/>
        <v>-27.637174489360106</v>
      </c>
      <c r="F166" s="304">
        <f t="shared" ca="1" si="68"/>
        <v>27.750768927544769</v>
      </c>
      <c r="G166" s="306">
        <f t="shared" ca="1" si="69"/>
        <v>21.110939722627755</v>
      </c>
      <c r="H166" s="307">
        <f t="shared" ca="1" si="70"/>
        <v>149.94081921836855</v>
      </c>
      <c r="I166" s="304">
        <f t="shared" ca="1" si="71"/>
        <v>151.41968512663041</v>
      </c>
      <c r="J166" s="306">
        <f t="shared" ca="1" si="72"/>
        <v>102.00818025063847</v>
      </c>
      <c r="K166" s="307">
        <f t="shared" ca="1" si="73"/>
        <v>845.87516893574525</v>
      </c>
      <c r="L166" s="304">
        <f t="shared" ca="1" si="58"/>
        <v>852.00379709254958</v>
      </c>
      <c r="M166" s="306">
        <f t="shared" ca="1" si="74"/>
        <v>1.4309206086387367</v>
      </c>
      <c r="N166" s="304">
        <f t="shared" ca="1" si="75"/>
        <v>81.985711693290625</v>
      </c>
      <c r="P166" s="310">
        <f t="shared" ca="1" si="76"/>
        <v>13</v>
      </c>
      <c r="Q166" s="304">
        <f t="shared" ca="1" si="77"/>
        <v>0</v>
      </c>
      <c r="R166" s="306">
        <f t="shared" ca="1" si="78"/>
        <v>0</v>
      </c>
      <c r="S166" s="307">
        <f t="shared" ca="1" si="79"/>
        <v>2.9362999999999984</v>
      </c>
      <c r="T166" s="304">
        <f t="shared" ca="1" si="59"/>
        <v>28.805102999999985</v>
      </c>
      <c r="U166" s="311">
        <f t="shared" ca="1" si="60"/>
        <v>0</v>
      </c>
      <c r="V166" s="306">
        <f t="shared" ca="1" si="61"/>
        <v>1.12558492881216</v>
      </c>
      <c r="W166" s="304">
        <f t="shared" ca="1" si="62"/>
        <v>52.660637006708988</v>
      </c>
      <c r="Y166" s="314" t="str">
        <f t="shared" ca="1" si="80"/>
        <v/>
      </c>
      <c r="Z166" s="315" t="str">
        <f t="shared" ca="1" si="81"/>
        <v/>
      </c>
      <c r="AA166" s="316" t="str">
        <f t="shared" ca="1" si="82"/>
        <v/>
      </c>
      <c r="AC166" s="310" t="e">
        <f t="shared" ca="1" si="83"/>
        <v>#N/A</v>
      </c>
      <c r="AD166" s="323" t="e">
        <f t="shared" ca="1" si="84"/>
        <v>#N/A</v>
      </c>
      <c r="AE166" s="324">
        <f t="shared" ca="1" si="63"/>
        <v>845.87516893574525</v>
      </c>
      <c r="AG166" s="306">
        <f t="shared" ca="1" si="85"/>
        <v>-27.717087536032057</v>
      </c>
      <c r="AH166" s="304">
        <f t="shared" ca="1" si="86"/>
        <v>-18.002775135760018</v>
      </c>
    </row>
    <row r="167" spans="1:34" x14ac:dyDescent="0.2">
      <c r="A167" s="347">
        <f t="shared" ca="1" si="64"/>
        <v>0.01</v>
      </c>
      <c r="B167" s="304">
        <f t="shared" ca="1" si="65"/>
        <v>6.2299999999999649</v>
      </c>
      <c r="D167" s="306">
        <f t="shared" ca="1" si="66"/>
        <v>-2.5004081746526676</v>
      </c>
      <c r="E167" s="307">
        <f t="shared" ca="1" si="67"/>
        <v>-27.569192864630097</v>
      </c>
      <c r="F167" s="304">
        <f t="shared" ca="1" si="68"/>
        <v>27.682348820991347</v>
      </c>
      <c r="G167" s="306">
        <f t="shared" ca="1" si="69"/>
        <v>21.085935640881228</v>
      </c>
      <c r="H167" s="307">
        <f t="shared" ca="1" si="70"/>
        <v>149.66512728972225</v>
      </c>
      <c r="I167" s="304">
        <f t="shared" ca="1" si="71"/>
        <v>151.14320033828895</v>
      </c>
      <c r="J167" s="306">
        <f t="shared" ca="1" si="72"/>
        <v>102.21916462745602</v>
      </c>
      <c r="K167" s="307">
        <f t="shared" ca="1" si="73"/>
        <v>847.37319866828568</v>
      </c>
      <c r="L167" s="304">
        <f t="shared" ca="1" si="58"/>
        <v>853.51631234467732</v>
      </c>
      <c r="M167" s="306">
        <f t="shared" ca="1" si="74"/>
        <v>1.430830117590068</v>
      </c>
      <c r="N167" s="304">
        <f t="shared" ca="1" si="75"/>
        <v>81.980526938118189</v>
      </c>
      <c r="P167" s="310">
        <f t="shared" ca="1" si="76"/>
        <v>13</v>
      </c>
      <c r="Q167" s="304">
        <f t="shared" ca="1" si="77"/>
        <v>0</v>
      </c>
      <c r="R167" s="306">
        <f t="shared" ca="1" si="78"/>
        <v>0</v>
      </c>
      <c r="S167" s="307">
        <f t="shared" ca="1" si="79"/>
        <v>2.9362999999999984</v>
      </c>
      <c r="T167" s="304">
        <f t="shared" ca="1" si="59"/>
        <v>28.805102999999985</v>
      </c>
      <c r="U167" s="311">
        <f t="shared" ca="1" si="60"/>
        <v>0</v>
      </c>
      <c r="V167" s="306">
        <f t="shared" ca="1" si="61"/>
        <v>1.1254160228268031</v>
      </c>
      <c r="W167" s="304">
        <f t="shared" ca="1" si="62"/>
        <v>52.460627735560145</v>
      </c>
      <c r="Y167" s="314" t="str">
        <f t="shared" ca="1" si="80"/>
        <v/>
      </c>
      <c r="Z167" s="315" t="str">
        <f t="shared" ca="1" si="81"/>
        <v/>
      </c>
      <c r="AA167" s="316" t="str">
        <f t="shared" ca="1" si="82"/>
        <v/>
      </c>
      <c r="AC167" s="310" t="e">
        <f t="shared" ca="1" si="83"/>
        <v>#N/A</v>
      </c>
      <c r="AD167" s="323" t="e">
        <f t="shared" ca="1" si="84"/>
        <v>#N/A</v>
      </c>
      <c r="AE167" s="324">
        <f t="shared" ca="1" si="63"/>
        <v>847.37319866828568</v>
      </c>
      <c r="AG167" s="306">
        <f t="shared" ca="1" si="85"/>
        <v>-27.648540716933525</v>
      </c>
      <c r="AH167" s="304">
        <f t="shared" ca="1" si="86"/>
        <v>-17.934351737461778</v>
      </c>
    </row>
    <row r="168" spans="1:34" x14ac:dyDescent="0.2">
      <c r="A168" s="347">
        <f t="shared" ca="1" si="64"/>
        <v>0.01</v>
      </c>
      <c r="B168" s="304">
        <f t="shared" ca="1" si="65"/>
        <v>6.2399999999999647</v>
      </c>
      <c r="D168" s="306">
        <f t="shared" ca="1" si="66"/>
        <v>-2.4925123604114803</v>
      </c>
      <c r="E168" s="307">
        <f t="shared" ca="1" si="67"/>
        <v>-27.501516565617287</v>
      </c>
      <c r="F168" s="304">
        <f t="shared" ca="1" si="68"/>
        <v>27.614236025567067</v>
      </c>
      <c r="G168" s="306">
        <f t="shared" ca="1" si="69"/>
        <v>21.061010517277115</v>
      </c>
      <c r="H168" s="307">
        <f t="shared" ca="1" si="70"/>
        <v>149.39011212406606</v>
      </c>
      <c r="I168" s="304">
        <f t="shared" ca="1" si="71"/>
        <v>150.86739795081604</v>
      </c>
      <c r="J168" s="306">
        <f t="shared" ca="1" si="72"/>
        <v>102.42989935824681</v>
      </c>
      <c r="K168" s="307">
        <f t="shared" ca="1" si="73"/>
        <v>848.86847486535464</v>
      </c>
      <c r="L168" s="304">
        <f t="shared" ca="1" si="58"/>
        <v>855.02606504291657</v>
      </c>
      <c r="M168" s="306">
        <f t="shared" ca="1" si="74"/>
        <v>1.4307394028478559</v>
      </c>
      <c r="N168" s="304">
        <f t="shared" ca="1" si="75"/>
        <v>81.975329366249824</v>
      </c>
      <c r="P168" s="310">
        <f t="shared" ca="1" si="76"/>
        <v>13</v>
      </c>
      <c r="Q168" s="304">
        <f t="shared" ca="1" si="77"/>
        <v>0</v>
      </c>
      <c r="R168" s="306">
        <f t="shared" ca="1" si="78"/>
        <v>0</v>
      </c>
      <c r="S168" s="307">
        <f t="shared" ca="1" si="79"/>
        <v>2.9362999999999984</v>
      </c>
      <c r="T168" s="304">
        <f t="shared" ca="1" si="59"/>
        <v>28.805102999999985</v>
      </c>
      <c r="U168" s="311">
        <f t="shared" ca="1" si="60"/>
        <v>0</v>
      </c>
      <c r="V168" s="306">
        <f t="shared" ca="1" si="61"/>
        <v>1.1252474515138622</v>
      </c>
      <c r="W168" s="304">
        <f t="shared" ca="1" si="62"/>
        <v>52.261515493349265</v>
      </c>
      <c r="Y168" s="314" t="str">
        <f t="shared" ca="1" si="80"/>
        <v/>
      </c>
      <c r="Z168" s="315" t="str">
        <f t="shared" ca="1" si="81"/>
        <v/>
      </c>
      <c r="AA168" s="316" t="str">
        <f t="shared" ca="1" si="82"/>
        <v/>
      </c>
      <c r="AC168" s="310" t="e">
        <f t="shared" ca="1" si="83"/>
        <v>#N/A</v>
      </c>
      <c r="AD168" s="323" t="e">
        <f t="shared" ca="1" si="84"/>
        <v>#N/A</v>
      </c>
      <c r="AE168" s="324">
        <f t="shared" ca="1" si="63"/>
        <v>848.86847486535464</v>
      </c>
      <c r="AG168" s="306">
        <f t="shared" ca="1" si="85"/>
        <v>-27.580300822922517</v>
      </c>
      <c r="AH168" s="304">
        <f t="shared" ca="1" si="86"/>
        <v>-17.866235648796163</v>
      </c>
    </row>
    <row r="169" spans="1:34" x14ac:dyDescent="0.2">
      <c r="A169" s="347">
        <f t="shared" ca="1" si="64"/>
        <v>0.01</v>
      </c>
      <c r="B169" s="304">
        <f t="shared" ca="1" si="65"/>
        <v>6.2499999999999645</v>
      </c>
      <c r="D169" s="306">
        <f t="shared" ca="1" si="66"/>
        <v>-2.4846509079963668</v>
      </c>
      <c r="E169" s="307">
        <f t="shared" ca="1" si="67"/>
        <v>-27.43414379073814</v>
      </c>
      <c r="F169" s="304">
        <f t="shared" ca="1" si="68"/>
        <v>27.546428727976757</v>
      </c>
      <c r="G169" s="306">
        <f t="shared" ca="1" si="69"/>
        <v>21.036164008197151</v>
      </c>
      <c r="H169" s="307">
        <f t="shared" ca="1" si="70"/>
        <v>149.11577068615867</v>
      </c>
      <c r="I169" s="304">
        <f t="shared" ca="1" si="71"/>
        <v>150.59227491311376</v>
      </c>
      <c r="J169" s="306">
        <f t="shared" ca="1" si="72"/>
        <v>102.64038523087419</v>
      </c>
      <c r="K169" s="307">
        <f t="shared" ca="1" si="73"/>
        <v>850.36100427940573</v>
      </c>
      <c r="L169" s="304">
        <f t="shared" ca="1" si="58"/>
        <v>856.53306198851521</v>
      </c>
      <c r="M169" s="306">
        <f t="shared" ca="1" si="74"/>
        <v>1.4306484638594237</v>
      </c>
      <c r="N169" s="304">
        <f t="shared" ca="1" si="75"/>
        <v>81.970118946019468</v>
      </c>
      <c r="P169" s="310">
        <f t="shared" ca="1" si="76"/>
        <v>13</v>
      </c>
      <c r="Q169" s="304">
        <f t="shared" ca="1" si="77"/>
        <v>0</v>
      </c>
      <c r="R169" s="306">
        <f t="shared" ca="1" si="78"/>
        <v>0</v>
      </c>
      <c r="S169" s="307">
        <f t="shared" ca="1" si="79"/>
        <v>2.9362999999999984</v>
      </c>
      <c r="T169" s="304">
        <f t="shared" ca="1" si="59"/>
        <v>28.805102999999985</v>
      </c>
      <c r="U169" s="311">
        <f t="shared" ca="1" si="60"/>
        <v>0</v>
      </c>
      <c r="V169" s="306">
        <f t="shared" ca="1" si="61"/>
        <v>1.1250792139734682</v>
      </c>
      <c r="W169" s="304">
        <f t="shared" ca="1" si="62"/>
        <v>52.063294995388773</v>
      </c>
      <c r="Y169" s="314" t="str">
        <f t="shared" ca="1" si="80"/>
        <v/>
      </c>
      <c r="Z169" s="315" t="str">
        <f t="shared" ca="1" si="81"/>
        <v/>
      </c>
      <c r="AA169" s="316" t="str">
        <f t="shared" ca="1" si="82"/>
        <v/>
      </c>
      <c r="AC169" s="310" t="e">
        <f t="shared" ca="1" si="83"/>
        <v>#N/A</v>
      </c>
      <c r="AD169" s="323" t="e">
        <f t="shared" ca="1" si="84"/>
        <v>#N/A</v>
      </c>
      <c r="AE169" s="324">
        <f t="shared" ca="1" si="63"/>
        <v>850.36100427940573</v>
      </c>
      <c r="AG169" s="306">
        <f t="shared" ca="1" si="85"/>
        <v>-27.512366039376928</v>
      </c>
      <c r="AH169" s="304">
        <f t="shared" ca="1" si="86"/>
        <v>-17.798425056482408</v>
      </c>
    </row>
    <row r="170" spans="1:34" x14ac:dyDescent="0.2">
      <c r="A170" s="347">
        <f t="shared" ca="1" si="64"/>
        <v>0.01</v>
      </c>
      <c r="B170" s="304">
        <f t="shared" ca="1" si="65"/>
        <v>6.2599999999999643</v>
      </c>
      <c r="D170" s="306">
        <f t="shared" ca="1" si="66"/>
        <v>-2.4768236130339827</v>
      </c>
      <c r="E170" s="307">
        <f t="shared" ca="1" si="67"/>
        <v>-27.367072751824914</v>
      </c>
      <c r="F170" s="304">
        <f t="shared" ca="1" si="68"/>
        <v>27.478925128428155</v>
      </c>
      <c r="G170" s="306">
        <f t="shared" ca="1" si="69"/>
        <v>21.011395772066813</v>
      </c>
      <c r="H170" s="307">
        <f t="shared" ca="1" si="70"/>
        <v>148.84209995864043</v>
      </c>
      <c r="I170" s="304">
        <f t="shared" ca="1" si="71"/>
        <v>150.31782819209548</v>
      </c>
      <c r="J170" s="306">
        <f t="shared" ca="1" si="72"/>
        <v>102.85062302977551</v>
      </c>
      <c r="K170" s="307">
        <f t="shared" ca="1" si="73"/>
        <v>851.85079363262969</v>
      </c>
      <c r="L170" s="304">
        <f t="shared" ca="1" si="58"/>
        <v>858.03730995228534</v>
      </c>
      <c r="M170" s="306">
        <f t="shared" ca="1" si="74"/>
        <v>1.4305573000699103</v>
      </c>
      <c r="N170" s="304">
        <f t="shared" ca="1" si="75"/>
        <v>81.964895645635934</v>
      </c>
      <c r="P170" s="310">
        <f t="shared" ca="1" si="76"/>
        <v>13</v>
      </c>
      <c r="Q170" s="304">
        <f t="shared" ca="1" si="77"/>
        <v>0</v>
      </c>
      <c r="R170" s="306">
        <f t="shared" ca="1" si="78"/>
        <v>0</v>
      </c>
      <c r="S170" s="307">
        <f t="shared" ca="1" si="79"/>
        <v>2.9362999999999984</v>
      </c>
      <c r="T170" s="304">
        <f t="shared" ca="1" si="59"/>
        <v>28.805102999999985</v>
      </c>
      <c r="U170" s="311">
        <f t="shared" ca="1" si="60"/>
        <v>0</v>
      </c>
      <c r="V170" s="306">
        <f t="shared" ca="1" si="61"/>
        <v>1.1249113093099032</v>
      </c>
      <c r="W170" s="304">
        <f t="shared" ca="1" si="62"/>
        <v>51.865960996285395</v>
      </c>
      <c r="Y170" s="314" t="str">
        <f t="shared" ca="1" si="80"/>
        <v/>
      </c>
      <c r="Z170" s="315" t="str">
        <f t="shared" ca="1" si="81"/>
        <v/>
      </c>
      <c r="AA170" s="316" t="str">
        <f t="shared" ca="1" si="82"/>
        <v/>
      </c>
      <c r="AC170" s="310" t="e">
        <f t="shared" ca="1" si="83"/>
        <v>#N/A</v>
      </c>
      <c r="AD170" s="323" t="e">
        <f t="shared" ca="1" si="84"/>
        <v>#N/A</v>
      </c>
      <c r="AE170" s="324">
        <f t="shared" ca="1" si="63"/>
        <v>851.85079363262969</v>
      </c>
      <c r="AG170" s="306">
        <f t="shared" ca="1" si="85"/>
        <v>-27.444734565171245</v>
      </c>
      <c r="AH170" s="304">
        <f t="shared" ca="1" si="86"/>
        <v>-17.730918160742704</v>
      </c>
    </row>
    <row r="171" spans="1:34" x14ac:dyDescent="0.2">
      <c r="A171" s="347">
        <f t="shared" ca="1" si="64"/>
        <v>0.01</v>
      </c>
      <c r="B171" s="304">
        <f t="shared" ca="1" si="65"/>
        <v>6.269999999999964</v>
      </c>
      <c r="D171" s="306">
        <f t="shared" ca="1" si="66"/>
        <v>-2.4690302726681224</v>
      </c>
      <c r="E171" s="307">
        <f t="shared" ca="1" si="67"/>
        <v>-27.300301674005759</v>
      </c>
      <c r="F171" s="304">
        <f t="shared" ca="1" si="68"/>
        <v>27.411723440511238</v>
      </c>
      <c r="G171" s="306">
        <f t="shared" ca="1" si="69"/>
        <v>20.98670546934013</v>
      </c>
      <c r="H171" s="307">
        <f t="shared" ca="1" si="70"/>
        <v>148.56909694190037</v>
      </c>
      <c r="I171" s="304">
        <f t="shared" ca="1" si="71"/>
        <v>150.04405477255213</v>
      </c>
      <c r="J171" s="306">
        <f t="shared" ca="1" si="72"/>
        <v>103.06061353598254</v>
      </c>
      <c r="K171" s="307">
        <f t="shared" ca="1" si="73"/>
        <v>853.33784961713241</v>
      </c>
      <c r="L171" s="304">
        <f t="shared" ca="1" si="58"/>
        <v>859.53881567478084</v>
      </c>
      <c r="M171" s="306">
        <f t="shared" ca="1" si="74"/>
        <v>1.4304659109222597</v>
      </c>
      <c r="N171" s="304">
        <f t="shared" ca="1" si="75"/>
        <v>81.959659433182253</v>
      </c>
      <c r="P171" s="310">
        <f t="shared" ca="1" si="76"/>
        <v>13</v>
      </c>
      <c r="Q171" s="304">
        <f t="shared" ca="1" si="77"/>
        <v>0</v>
      </c>
      <c r="R171" s="306">
        <f t="shared" ca="1" si="78"/>
        <v>0</v>
      </c>
      <c r="S171" s="307">
        <f t="shared" ca="1" si="79"/>
        <v>2.9362999999999984</v>
      </c>
      <c r="T171" s="304">
        <f t="shared" ca="1" si="59"/>
        <v>28.805102999999985</v>
      </c>
      <c r="U171" s="311">
        <f t="shared" ca="1" si="60"/>
        <v>0</v>
      </c>
      <c r="V171" s="306">
        <f t="shared" ca="1" si="61"/>
        <v>1.1247437366315745</v>
      </c>
      <c r="W171" s="304">
        <f t="shared" ca="1" si="62"/>
        <v>51.669508289589324</v>
      </c>
      <c r="Y171" s="314" t="str">
        <f t="shared" ca="1" si="80"/>
        <v/>
      </c>
      <c r="Z171" s="315" t="str">
        <f t="shared" ca="1" si="81"/>
        <v/>
      </c>
      <c r="AA171" s="316" t="str">
        <f t="shared" ca="1" si="82"/>
        <v/>
      </c>
      <c r="AC171" s="310" t="e">
        <f t="shared" ca="1" si="83"/>
        <v>#N/A</v>
      </c>
      <c r="AD171" s="323" t="e">
        <f t="shared" ca="1" si="84"/>
        <v>#N/A</v>
      </c>
      <c r="AE171" s="324">
        <f t="shared" ca="1" si="63"/>
        <v>853.33784961713241</v>
      </c>
      <c r="AG171" s="306">
        <f t="shared" ca="1" si="85"/>
        <v>-27.377404612555821</v>
      </c>
      <c r="AH171" s="304">
        <f t="shared" ca="1" si="86"/>
        <v>-17.663713175181496</v>
      </c>
    </row>
    <row r="172" spans="1:34" x14ac:dyDescent="0.2">
      <c r="A172" s="347">
        <f t="shared" ca="1" si="64"/>
        <v>0.01</v>
      </c>
      <c r="B172" s="304">
        <f t="shared" ca="1" si="65"/>
        <v>6.2799999999999638</v>
      </c>
      <c r="D172" s="306">
        <f t="shared" ca="1" si="66"/>
        <v>-2.4612706855462023</v>
      </c>
      <c r="E172" s="307">
        <f t="shared" ca="1" si="67"/>
        <v>-27.233828795586021</v>
      </c>
      <c r="F172" s="304">
        <f t="shared" ca="1" si="68"/>
        <v>27.344821891078748</v>
      </c>
      <c r="G172" s="306">
        <f t="shared" ca="1" si="69"/>
        <v>20.962092762484669</v>
      </c>
      <c r="H172" s="307">
        <f t="shared" ca="1" si="70"/>
        <v>148.29675865394452</v>
      </c>
      <c r="I172" s="304">
        <f t="shared" ca="1" si="71"/>
        <v>149.77095165701954</v>
      </c>
      <c r="J172" s="306">
        <f t="shared" ca="1" si="72"/>
        <v>103.27035752714167</v>
      </c>
      <c r="K172" s="307">
        <f t="shared" ca="1" si="73"/>
        <v>854.82217889511162</v>
      </c>
      <c r="L172" s="304">
        <f t="shared" ca="1" si="58"/>
        <v>861.03758586647655</v>
      </c>
      <c r="M172" s="306">
        <f t="shared" ca="1" si="74"/>
        <v>1.4303742958572119</v>
      </c>
      <c r="N172" s="304">
        <f t="shared" ca="1" si="75"/>
        <v>81.954410276615192</v>
      </c>
      <c r="P172" s="310">
        <f t="shared" ca="1" si="76"/>
        <v>13</v>
      </c>
      <c r="Q172" s="304">
        <f t="shared" ca="1" si="77"/>
        <v>0</v>
      </c>
      <c r="R172" s="306">
        <f t="shared" ca="1" si="78"/>
        <v>0</v>
      </c>
      <c r="S172" s="307">
        <f t="shared" ca="1" si="79"/>
        <v>2.9362999999999984</v>
      </c>
      <c r="T172" s="304">
        <f t="shared" ca="1" si="59"/>
        <v>28.805102999999985</v>
      </c>
      <c r="U172" s="311">
        <f t="shared" ca="1" si="60"/>
        <v>0</v>
      </c>
      <c r="V172" s="306">
        <f t="shared" ca="1" si="61"/>
        <v>1.1245764950509887</v>
      </c>
      <c r="W172" s="304">
        <f t="shared" ca="1" si="62"/>
        <v>51.473931707446937</v>
      </c>
      <c r="Y172" s="314" t="str">
        <f t="shared" ca="1" si="80"/>
        <v/>
      </c>
      <c r="Z172" s="315" t="str">
        <f t="shared" ca="1" si="81"/>
        <v/>
      </c>
      <c r="AA172" s="316" t="str">
        <f t="shared" ca="1" si="82"/>
        <v/>
      </c>
      <c r="AC172" s="310" t="e">
        <f t="shared" ca="1" si="83"/>
        <v>#N/A</v>
      </c>
      <c r="AD172" s="323" t="e">
        <f t="shared" ca="1" si="84"/>
        <v>#N/A</v>
      </c>
      <c r="AE172" s="324">
        <f t="shared" ca="1" si="63"/>
        <v>854.82217889511162</v>
      </c>
      <c r="AG172" s="306">
        <f t="shared" ca="1" si="85"/>
        <v>-27.310374407037337</v>
      </c>
      <c r="AH172" s="304">
        <f t="shared" ca="1" si="86"/>
        <v>-17.596808326665993</v>
      </c>
    </row>
    <row r="173" spans="1:34" x14ac:dyDescent="0.2">
      <c r="A173" s="347">
        <f t="shared" ca="1" si="64"/>
        <v>0.01</v>
      </c>
      <c r="B173" s="304">
        <f t="shared" ca="1" si="65"/>
        <v>6.2899999999999636</v>
      </c>
      <c r="D173" s="306">
        <f t="shared" ca="1" si="66"/>
        <v>-2.4535446518058244</v>
      </c>
      <c r="E173" s="307">
        <f t="shared" ca="1" si="67"/>
        <v>-27.167652367930685</v>
      </c>
      <c r="F173" s="304">
        <f t="shared" ca="1" si="68"/>
        <v>27.278218720127875</v>
      </c>
      <c r="G173" s="306">
        <f t="shared" ca="1" si="69"/>
        <v>20.937557315966611</v>
      </c>
      <c r="H173" s="307">
        <f t="shared" ca="1" si="70"/>
        <v>148.02508213026522</v>
      </c>
      <c r="I173" s="304">
        <f t="shared" ca="1" si="71"/>
        <v>149.49851586564714</v>
      </c>
      <c r="J173" s="306">
        <f t="shared" ca="1" si="72"/>
        <v>103.47985577753393</v>
      </c>
      <c r="K173" s="307">
        <f t="shared" ca="1" si="73"/>
        <v>856.30378809903266</v>
      </c>
      <c r="L173" s="304">
        <f t="shared" ca="1" si="58"/>
        <v>862.53362720794382</v>
      </c>
      <c r="M173" s="306">
        <f t="shared" ca="1" si="74"/>
        <v>1.4302824543132926</v>
      </c>
      <c r="N173" s="304">
        <f t="shared" ca="1" si="75"/>
        <v>81.94914814376466</v>
      </c>
      <c r="P173" s="310">
        <f t="shared" ca="1" si="76"/>
        <v>13</v>
      </c>
      <c r="Q173" s="304">
        <f t="shared" ca="1" si="77"/>
        <v>0</v>
      </c>
      <c r="R173" s="306">
        <f t="shared" ca="1" si="78"/>
        <v>0</v>
      </c>
      <c r="S173" s="307">
        <f t="shared" ca="1" si="79"/>
        <v>2.9362999999999984</v>
      </c>
      <c r="T173" s="304">
        <f t="shared" ca="1" si="59"/>
        <v>28.805102999999985</v>
      </c>
      <c r="U173" s="311">
        <f t="shared" ca="1" si="60"/>
        <v>0</v>
      </c>
      <c r="V173" s="306">
        <f t="shared" ca="1" si="61"/>
        <v>1.1244095836847297</v>
      </c>
      <c r="W173" s="304">
        <f t="shared" ca="1" si="62"/>
        <v>51.279226120257491</v>
      </c>
      <c r="Y173" s="314" t="str">
        <f t="shared" ca="1" si="80"/>
        <v/>
      </c>
      <c r="Z173" s="315" t="str">
        <f t="shared" ca="1" si="81"/>
        <v/>
      </c>
      <c r="AA173" s="316" t="str">
        <f t="shared" ca="1" si="82"/>
        <v/>
      </c>
      <c r="AC173" s="310" t="e">
        <f t="shared" ca="1" si="83"/>
        <v>#N/A</v>
      </c>
      <c r="AD173" s="323" t="e">
        <f t="shared" ca="1" si="84"/>
        <v>#N/A</v>
      </c>
      <c r="AE173" s="324">
        <f t="shared" ca="1" si="63"/>
        <v>856.30378809903266</v>
      </c>
      <c r="AG173" s="306">
        <f t="shared" ca="1" si="85"/>
        <v>-27.243642187260519</v>
      </c>
      <c r="AH173" s="304">
        <f t="shared" ca="1" si="86"/>
        <v>-17.530201855207903</v>
      </c>
    </row>
    <row r="174" spans="1:34" x14ac:dyDescent="0.2">
      <c r="A174" s="347">
        <f t="shared" ca="1" si="64"/>
        <v>0.01</v>
      </c>
      <c r="B174" s="304">
        <f t="shared" ca="1" si="65"/>
        <v>6.2999999999999634</v>
      </c>
      <c r="D174" s="306">
        <f t="shared" ca="1" si="66"/>
        <v>-2.4458519730615267</v>
      </c>
      <c r="E174" s="307">
        <f t="shared" ca="1" si="67"/>
        <v>-27.101770655348261</v>
      </c>
      <c r="F174" s="304">
        <f t="shared" ca="1" si="68"/>
        <v>27.211912180683392</v>
      </c>
      <c r="G174" s="306">
        <f t="shared" ca="1" si="69"/>
        <v>20.913098796235996</v>
      </c>
      <c r="H174" s="307">
        <f t="shared" ca="1" si="70"/>
        <v>147.75406442371172</v>
      </c>
      <c r="I174" s="304">
        <f t="shared" ca="1" si="71"/>
        <v>149.22674443606778</v>
      </c>
      <c r="J174" s="306">
        <f t="shared" ca="1" si="72"/>
        <v>103.68910905809494</v>
      </c>
      <c r="K174" s="307">
        <f t="shared" ca="1" si="73"/>
        <v>857.7826838318025</v>
      </c>
      <c r="L174" s="304">
        <f t="shared" ca="1" si="58"/>
        <v>864.02694635002649</v>
      </c>
      <c r="M174" s="306">
        <f t="shared" ca="1" si="74"/>
        <v>1.4301903857268041</v>
      </c>
      <c r="N174" s="304">
        <f t="shared" ca="1" si="75"/>
        <v>81.943873002333135</v>
      </c>
      <c r="P174" s="310">
        <f t="shared" ca="1" si="76"/>
        <v>13</v>
      </c>
      <c r="Q174" s="304">
        <f t="shared" ca="1" si="77"/>
        <v>0</v>
      </c>
      <c r="R174" s="306">
        <f t="shared" ca="1" si="78"/>
        <v>0</v>
      </c>
      <c r="S174" s="307">
        <f t="shared" ca="1" si="79"/>
        <v>2.9362999999999984</v>
      </c>
      <c r="T174" s="304">
        <f t="shared" ca="1" si="59"/>
        <v>28.805102999999985</v>
      </c>
      <c r="U174" s="311">
        <f t="shared" ca="1" si="60"/>
        <v>0</v>
      </c>
      <c r="V174" s="306">
        <f t="shared" ca="1" si="61"/>
        <v>1.1242430016534319</v>
      </c>
      <c r="W174" s="304">
        <f t="shared" ca="1" si="62"/>
        <v>51.085386436333032</v>
      </c>
      <c r="Y174" s="314" t="str">
        <f t="shared" ca="1" si="80"/>
        <v/>
      </c>
      <c r="Z174" s="315" t="str">
        <f t="shared" ca="1" si="81"/>
        <v/>
      </c>
      <c r="AA174" s="316" t="str">
        <f t="shared" ca="1" si="82"/>
        <v/>
      </c>
      <c r="AC174" s="310" t="e">
        <f t="shared" ca="1" si="83"/>
        <v>#N/A</v>
      </c>
      <c r="AD174" s="323" t="e">
        <f t="shared" ca="1" si="84"/>
        <v>#N/A</v>
      </c>
      <c r="AE174" s="324">
        <f t="shared" ca="1" si="63"/>
        <v>857.7826838318025</v>
      </c>
      <c r="AG174" s="306">
        <f t="shared" ca="1" si="85"/>
        <v>-27.177206204891149</v>
      </c>
      <c r="AH174" s="304">
        <f t="shared" ca="1" si="86"/>
        <v>-17.463892013846515</v>
      </c>
    </row>
    <row r="175" spans="1:34" x14ac:dyDescent="0.2">
      <c r="A175" s="347">
        <f t="shared" ca="1" si="64"/>
        <v>0.01</v>
      </c>
      <c r="B175" s="304">
        <f t="shared" ca="1" si="65"/>
        <v>6.3099999999999632</v>
      </c>
      <c r="D175" s="306">
        <f t="shared" ca="1" si="66"/>
        <v>-2.4381924523916405</v>
      </c>
      <c r="E175" s="307">
        <f t="shared" ca="1" si="67"/>
        <v>-27.036181934975673</v>
      </c>
      <c r="F175" s="304">
        <f t="shared" ca="1" si="68"/>
        <v>27.145900538681794</v>
      </c>
      <c r="G175" s="306">
        <f t="shared" ca="1" si="69"/>
        <v>20.888716871712081</v>
      </c>
      <c r="H175" s="307">
        <f t="shared" ca="1" si="70"/>
        <v>147.48370260436198</v>
      </c>
      <c r="I175" s="304">
        <f t="shared" ca="1" si="71"/>
        <v>148.95563442326858</v>
      </c>
      <c r="J175" s="306">
        <f t="shared" ca="1" si="72"/>
        <v>103.89811813643469</v>
      </c>
      <c r="K175" s="307">
        <f t="shared" ca="1" si="73"/>
        <v>859.25887266694292</v>
      </c>
      <c r="L175" s="304">
        <f t="shared" ca="1" si="58"/>
        <v>865.51754991401424</v>
      </c>
      <c r="M175" s="306">
        <f t="shared" ca="1" si="74"/>
        <v>1.4300980895318152</v>
      </c>
      <c r="N175" s="304">
        <f t="shared" ca="1" si="75"/>
        <v>81.938584819895141</v>
      </c>
      <c r="P175" s="310">
        <f t="shared" ca="1" si="76"/>
        <v>13</v>
      </c>
      <c r="Q175" s="304">
        <f t="shared" ca="1" si="77"/>
        <v>0</v>
      </c>
      <c r="R175" s="306">
        <f t="shared" ca="1" si="78"/>
        <v>0</v>
      </c>
      <c r="S175" s="307">
        <f t="shared" ca="1" si="79"/>
        <v>2.9362999999999984</v>
      </c>
      <c r="T175" s="304">
        <f t="shared" ca="1" si="59"/>
        <v>28.805102999999985</v>
      </c>
      <c r="U175" s="311">
        <f t="shared" ca="1" si="60"/>
        <v>0</v>
      </c>
      <c r="V175" s="306">
        <f t="shared" ca="1" si="61"/>
        <v>1.1240767480817573</v>
      </c>
      <c r="W175" s="304">
        <f t="shared" ca="1" si="62"/>
        <v>50.892407601561985</v>
      </c>
      <c r="Y175" s="314" t="str">
        <f t="shared" ca="1" si="80"/>
        <v/>
      </c>
      <c r="Z175" s="315" t="str">
        <f t="shared" ca="1" si="81"/>
        <v/>
      </c>
      <c r="AA175" s="316" t="str">
        <f t="shared" ca="1" si="82"/>
        <v/>
      </c>
      <c r="AC175" s="310" t="e">
        <f t="shared" ca="1" si="83"/>
        <v>#N/A</v>
      </c>
      <c r="AD175" s="323" t="e">
        <f t="shared" ca="1" si="84"/>
        <v>#N/A</v>
      </c>
      <c r="AE175" s="324">
        <f t="shared" ca="1" si="63"/>
        <v>859.25887266694292</v>
      </c>
      <c r="AG175" s="306">
        <f t="shared" ca="1" si="85"/>
        <v>-27.111064724500245</v>
      </c>
      <c r="AH175" s="304">
        <f t="shared" ca="1" si="86"/>
        <v>-17.397877068532868</v>
      </c>
    </row>
    <row r="176" spans="1:34" x14ac:dyDescent="0.2">
      <c r="A176" s="347">
        <f t="shared" ca="1" si="64"/>
        <v>0.01</v>
      </c>
      <c r="B176" s="304">
        <f t="shared" ca="1" si="65"/>
        <v>6.319999999999963</v>
      </c>
      <c r="D176" s="306">
        <f t="shared" ca="1" si="66"/>
        <v>-2.4305658943252979</v>
      </c>
      <c r="E176" s="307">
        <f t="shared" ca="1" si="67"/>
        <v>-26.970884496664468</v>
      </c>
      <c r="F176" s="304">
        <f t="shared" ca="1" si="68"/>
        <v>27.080182072856768</v>
      </c>
      <c r="G176" s="306">
        <f t="shared" ca="1" si="69"/>
        <v>20.864411212768829</v>
      </c>
      <c r="H176" s="307">
        <f t="shared" ca="1" si="70"/>
        <v>147.21399375939532</v>
      </c>
      <c r="I176" s="304">
        <f t="shared" ca="1" si="71"/>
        <v>148.68518289946311</v>
      </c>
      <c r="J176" s="306">
        <f t="shared" ca="1" si="72"/>
        <v>104.10688377685709</v>
      </c>
      <c r="K176" s="307">
        <f t="shared" ca="1" si="73"/>
        <v>860.7323611487617</v>
      </c>
      <c r="L176" s="304">
        <f t="shared" ca="1" si="58"/>
        <v>867.00544449181541</v>
      </c>
      <c r="M176" s="306">
        <f t="shared" ca="1" si="74"/>
        <v>1.4300055651601506</v>
      </c>
      <c r="N176" s="304">
        <f t="shared" ca="1" si="75"/>
        <v>81.933283563896666</v>
      </c>
      <c r="P176" s="310">
        <f t="shared" ca="1" si="76"/>
        <v>13</v>
      </c>
      <c r="Q176" s="304">
        <f t="shared" ca="1" si="77"/>
        <v>0</v>
      </c>
      <c r="R176" s="306">
        <f t="shared" ca="1" si="78"/>
        <v>0</v>
      </c>
      <c r="S176" s="307">
        <f t="shared" ca="1" si="79"/>
        <v>2.9362999999999984</v>
      </c>
      <c r="T176" s="304">
        <f t="shared" ca="1" si="59"/>
        <v>28.805102999999985</v>
      </c>
      <c r="U176" s="311">
        <f t="shared" ca="1" si="60"/>
        <v>0</v>
      </c>
      <c r="V176" s="306">
        <f t="shared" ca="1" si="61"/>
        <v>1.1239108220983696</v>
      </c>
      <c r="W176" s="304">
        <f t="shared" ca="1" si="62"/>
        <v>50.700284599076156</v>
      </c>
      <c r="Y176" s="314" t="str">
        <f t="shared" ca="1" si="80"/>
        <v/>
      </c>
      <c r="Z176" s="315" t="str">
        <f t="shared" ca="1" si="81"/>
        <v/>
      </c>
      <c r="AA176" s="316" t="str">
        <f t="shared" ca="1" si="82"/>
        <v/>
      </c>
      <c r="AC176" s="310" t="e">
        <f t="shared" ca="1" si="83"/>
        <v>#N/A</v>
      </c>
      <c r="AD176" s="323" t="e">
        <f t="shared" ca="1" si="84"/>
        <v>#N/A</v>
      </c>
      <c r="AE176" s="324">
        <f t="shared" ca="1" si="63"/>
        <v>860.7323611487617</v>
      </c>
      <c r="AG176" s="306">
        <f t="shared" ca="1" si="85"/>
        <v>-27.045216023449438</v>
      </c>
      <c r="AH176" s="304">
        <f t="shared" ca="1" si="86"/>
        <v>-17.332155298015195</v>
      </c>
    </row>
    <row r="177" spans="1:34" x14ac:dyDescent="0.2">
      <c r="A177" s="347">
        <f t="shared" ca="1" si="64"/>
        <v>0.01</v>
      </c>
      <c r="B177" s="304">
        <f t="shared" ca="1" si="65"/>
        <v>6.3299999999999628</v>
      </c>
      <c r="D177" s="306">
        <f t="shared" ca="1" si="66"/>
        <v>-2.4229721048295714</v>
      </c>
      <c r="E177" s="307">
        <f t="shared" ca="1" si="67"/>
        <v>-26.905876642868087</v>
      </c>
      <c r="F177" s="304">
        <f t="shared" ca="1" si="68"/>
        <v>27.014755074625732</v>
      </c>
      <c r="G177" s="306">
        <f t="shared" ca="1" si="69"/>
        <v>20.840181491720532</v>
      </c>
      <c r="H177" s="307">
        <f t="shared" ca="1" si="70"/>
        <v>146.94493499296664</v>
      </c>
      <c r="I177" s="304">
        <f t="shared" ca="1" si="71"/>
        <v>148.4153869539646</v>
      </c>
      <c r="J177" s="306">
        <f t="shared" ca="1" si="72"/>
        <v>104.31540674037953</v>
      </c>
      <c r="K177" s="307">
        <f t="shared" ca="1" si="73"/>
        <v>862.20315579252349</v>
      </c>
      <c r="L177" s="304">
        <f t="shared" ca="1" si="58"/>
        <v>868.49063664612834</v>
      </c>
      <c r="M177" s="306">
        <f t="shared" ca="1" si="74"/>
        <v>1.429912812041382</v>
      </c>
      <c r="N177" s="304">
        <f t="shared" ca="1" si="75"/>
        <v>81.927969201654548</v>
      </c>
      <c r="P177" s="310">
        <f t="shared" ca="1" si="76"/>
        <v>13</v>
      </c>
      <c r="Q177" s="304">
        <f t="shared" ca="1" si="77"/>
        <v>0</v>
      </c>
      <c r="R177" s="306">
        <f t="shared" ca="1" si="78"/>
        <v>0</v>
      </c>
      <c r="S177" s="307">
        <f t="shared" ca="1" si="79"/>
        <v>2.9362999999999984</v>
      </c>
      <c r="T177" s="304">
        <f t="shared" ca="1" si="59"/>
        <v>28.805102999999985</v>
      </c>
      <c r="U177" s="311">
        <f t="shared" ca="1" si="60"/>
        <v>0</v>
      </c>
      <c r="V177" s="306">
        <f t="shared" ca="1" si="61"/>
        <v>1.1237452228359133</v>
      </c>
      <c r="W177" s="304">
        <f t="shared" ca="1" si="62"/>
        <v>50.509012448921425</v>
      </c>
      <c r="Y177" s="314" t="str">
        <f t="shared" ca="1" si="80"/>
        <v/>
      </c>
      <c r="Z177" s="315" t="str">
        <f t="shared" ca="1" si="81"/>
        <v/>
      </c>
      <c r="AA177" s="316" t="str">
        <f t="shared" ca="1" si="82"/>
        <v/>
      </c>
      <c r="AC177" s="310" t="e">
        <f t="shared" ca="1" si="83"/>
        <v>#N/A</v>
      </c>
      <c r="AD177" s="323" t="e">
        <f t="shared" ca="1" si="84"/>
        <v>#N/A</v>
      </c>
      <c r="AE177" s="324">
        <f t="shared" ca="1" si="63"/>
        <v>862.20315579252349</v>
      </c>
      <c r="AG177" s="306">
        <f t="shared" ca="1" si="85"/>
        <v>-26.979658391777519</v>
      </c>
      <c r="AH177" s="304">
        <f t="shared" ca="1" si="86"/>
        <v>-17.2667249937255</v>
      </c>
    </row>
    <row r="178" spans="1:34" x14ac:dyDescent="0.2">
      <c r="A178" s="347">
        <f t="shared" ca="1" si="64"/>
        <v>0.01</v>
      </c>
      <c r="B178" s="304">
        <f t="shared" ca="1" si="65"/>
        <v>6.3399999999999626</v>
      </c>
      <c r="D178" s="306">
        <f t="shared" ca="1" si="66"/>
        <v>-2.4154108912967578</v>
      </c>
      <c r="E178" s="307">
        <f t="shared" ca="1" si="67"/>
        <v>-26.841156688530489</v>
      </c>
      <c r="F178" s="304">
        <f t="shared" ca="1" si="68"/>
        <v>26.949617847977734</v>
      </c>
      <c r="G178" s="306">
        <f t="shared" ca="1" si="69"/>
        <v>20.816027382807565</v>
      </c>
      <c r="H178" s="307">
        <f t="shared" ca="1" si="70"/>
        <v>146.67652342608133</v>
      </c>
      <c r="I178" s="304">
        <f t="shared" ca="1" si="71"/>
        <v>148.1462436930602</v>
      </c>
      <c r="J178" s="306">
        <f t="shared" ca="1" si="72"/>
        <v>104.52368778475217</v>
      </c>
      <c r="K178" s="307">
        <f t="shared" ca="1" si="73"/>
        <v>863.67126308461877</v>
      </c>
      <c r="L178" s="304">
        <f t="shared" ca="1" si="58"/>
        <v>869.97313291061187</v>
      </c>
      <c r="M178" s="306">
        <f t="shared" ca="1" si="74"/>
        <v>1.4298198296028175</v>
      </c>
      <c r="N178" s="304">
        <f t="shared" ca="1" si="75"/>
        <v>81.922641700355967</v>
      </c>
      <c r="P178" s="310">
        <f t="shared" ca="1" si="76"/>
        <v>13</v>
      </c>
      <c r="Q178" s="304">
        <f t="shared" ca="1" si="77"/>
        <v>0</v>
      </c>
      <c r="R178" s="306">
        <f t="shared" ca="1" si="78"/>
        <v>0</v>
      </c>
      <c r="S178" s="307">
        <f t="shared" ca="1" si="79"/>
        <v>2.9362999999999984</v>
      </c>
      <c r="T178" s="304">
        <f t="shared" ca="1" si="59"/>
        <v>28.805102999999985</v>
      </c>
      <c r="U178" s="311">
        <f t="shared" ca="1" si="60"/>
        <v>0</v>
      </c>
      <c r="V178" s="306">
        <f t="shared" ca="1" si="61"/>
        <v>1.1235799494309866</v>
      </c>
      <c r="W178" s="304">
        <f t="shared" ca="1" si="62"/>
        <v>50.318586207731329</v>
      </c>
      <c r="Y178" s="314" t="str">
        <f t="shared" ca="1" si="80"/>
        <v/>
      </c>
      <c r="Z178" s="315" t="str">
        <f t="shared" ca="1" si="81"/>
        <v/>
      </c>
      <c r="AA178" s="316" t="str">
        <f t="shared" ca="1" si="82"/>
        <v/>
      </c>
      <c r="AC178" s="310" t="e">
        <f t="shared" ca="1" si="83"/>
        <v>#N/A</v>
      </c>
      <c r="AD178" s="323" t="e">
        <f t="shared" ca="1" si="84"/>
        <v>#N/A</v>
      </c>
      <c r="AE178" s="324">
        <f t="shared" ca="1" si="63"/>
        <v>863.67126308461877</v>
      </c>
      <c r="AG178" s="306">
        <f t="shared" ca="1" si="85"/>
        <v>-26.914390132088272</v>
      </c>
      <c r="AH178" s="304">
        <f t="shared" ca="1" si="86"/>
        <v>-17.201584459667423</v>
      </c>
    </row>
    <row r="179" spans="1:34" x14ac:dyDescent="0.2">
      <c r="A179" s="347">
        <f t="shared" ca="1" si="64"/>
        <v>0.01</v>
      </c>
      <c r="B179" s="304">
        <f t="shared" ca="1" si="65"/>
        <v>6.3499999999999623</v>
      </c>
      <c r="D179" s="306">
        <f t="shared" ca="1" si="66"/>
        <v>-2.4078820625317521</v>
      </c>
      <c r="E179" s="307">
        <f t="shared" ca="1" si="67"/>
        <v>-26.776722960975668</v>
      </c>
      <c r="F179" s="304">
        <f t="shared" ca="1" si="68"/>
        <v>26.884768709362255</v>
      </c>
      <c r="G179" s="306">
        <f t="shared" ca="1" si="69"/>
        <v>20.791948562182249</v>
      </c>
      <c r="H179" s="307">
        <f t="shared" ca="1" si="70"/>
        <v>146.40875619647159</v>
      </c>
      <c r="I179" s="304">
        <f t="shared" ca="1" si="71"/>
        <v>147.87775023988664</v>
      </c>
      <c r="J179" s="306">
        <f t="shared" ca="1" si="72"/>
        <v>104.73172766447712</v>
      </c>
      <c r="K179" s="307">
        <f t="shared" ca="1" si="73"/>
        <v>865.13668948273153</v>
      </c>
      <c r="L179" s="304">
        <f t="shared" ca="1" si="58"/>
        <v>871.45293979005339</v>
      </c>
      <c r="M179" s="306">
        <f t="shared" ca="1" si="74"/>
        <v>1.4297266172694916</v>
      </c>
      <c r="N179" s="304">
        <f t="shared" ca="1" si="75"/>
        <v>81.917301027057832</v>
      </c>
      <c r="P179" s="310">
        <f t="shared" ca="1" si="76"/>
        <v>13</v>
      </c>
      <c r="Q179" s="304">
        <f t="shared" ca="1" si="77"/>
        <v>0</v>
      </c>
      <c r="R179" s="306">
        <f t="shared" ca="1" si="78"/>
        <v>0</v>
      </c>
      <c r="S179" s="307">
        <f t="shared" ca="1" si="79"/>
        <v>2.9362999999999984</v>
      </c>
      <c r="T179" s="304">
        <f t="shared" ca="1" si="59"/>
        <v>28.805102999999985</v>
      </c>
      <c r="U179" s="311">
        <f t="shared" ca="1" si="60"/>
        <v>0</v>
      </c>
      <c r="V179" s="306">
        <f t="shared" ca="1" si="61"/>
        <v>1.1234150010241206</v>
      </c>
      <c r="W179" s="304">
        <f t="shared" ca="1" si="62"/>
        <v>50.129000968404732</v>
      </c>
      <c r="Y179" s="314" t="str">
        <f t="shared" ca="1" si="80"/>
        <v/>
      </c>
      <c r="Z179" s="315" t="str">
        <f t="shared" ca="1" si="81"/>
        <v/>
      </c>
      <c r="AA179" s="316" t="str">
        <f t="shared" ca="1" si="82"/>
        <v/>
      </c>
      <c r="AC179" s="310" t="e">
        <f t="shared" ca="1" si="83"/>
        <v>#N/A</v>
      </c>
      <c r="AD179" s="323" t="e">
        <f t="shared" ca="1" si="84"/>
        <v>#N/A</v>
      </c>
      <c r="AE179" s="324">
        <f t="shared" ca="1" si="63"/>
        <v>865.13668948273153</v>
      </c>
      <c r="AG179" s="306">
        <f t="shared" ca="1" si="85"/>
        <v>-26.849409559439266</v>
      </c>
      <c r="AH179" s="304">
        <f t="shared" ca="1" si="86"/>
        <v>-17.136732012305064</v>
      </c>
    </row>
    <row r="180" spans="1:34" x14ac:dyDescent="0.2">
      <c r="A180" s="347">
        <f t="shared" ca="1" si="64"/>
        <v>0.01</v>
      </c>
      <c r="B180" s="304">
        <f t="shared" ca="1" si="65"/>
        <v>6.3599999999999621</v>
      </c>
      <c r="D180" s="306">
        <f t="shared" ca="1" si="66"/>
        <v>-2.4003854287396194</v>
      </c>
      <c r="E180" s="307">
        <f t="shared" ca="1" si="67"/>
        <v>-26.712573799798612</v>
      </c>
      <c r="F180" s="304">
        <f t="shared" ca="1" si="68"/>
        <v>26.820205987579453</v>
      </c>
      <c r="G180" s="306">
        <f t="shared" ca="1" si="69"/>
        <v>20.767944707894852</v>
      </c>
      <c r="H180" s="307">
        <f t="shared" ca="1" si="70"/>
        <v>146.1416304584736</v>
      </c>
      <c r="I180" s="304">
        <f t="shared" ca="1" si="71"/>
        <v>147.6099037343065</v>
      </c>
      <c r="J180" s="306">
        <f t="shared" ca="1" si="72"/>
        <v>104.9395271308275</v>
      </c>
      <c r="K180" s="307">
        <f t="shared" ca="1" si="73"/>
        <v>866.59944141600624</v>
      </c>
      <c r="L180" s="304">
        <f t="shared" ca="1" si="58"/>
        <v>872.93006376053734</v>
      </c>
      <c r="M180" s="306">
        <f t="shared" ca="1" si="74"/>
        <v>1.4296331744641546</v>
      </c>
      <c r="N180" s="304">
        <f t="shared" ca="1" si="75"/>
        <v>81.911947148686153</v>
      </c>
      <c r="P180" s="310">
        <f t="shared" ca="1" si="76"/>
        <v>13</v>
      </c>
      <c r="Q180" s="304">
        <f t="shared" ca="1" si="77"/>
        <v>0</v>
      </c>
      <c r="R180" s="306">
        <f t="shared" ca="1" si="78"/>
        <v>0</v>
      </c>
      <c r="S180" s="307">
        <f t="shared" ca="1" si="79"/>
        <v>2.9362999999999984</v>
      </c>
      <c r="T180" s="304">
        <f t="shared" ca="1" si="59"/>
        <v>28.805102999999985</v>
      </c>
      <c r="U180" s="311">
        <f t="shared" ca="1" si="60"/>
        <v>0</v>
      </c>
      <c r="V180" s="306">
        <f t="shared" ca="1" si="61"/>
        <v>1.1232503767597537</v>
      </c>
      <c r="W180" s="304">
        <f t="shared" ca="1" si="62"/>
        <v>49.940251859786002</v>
      </c>
      <c r="Y180" s="314" t="str">
        <f t="shared" ca="1" si="80"/>
        <v/>
      </c>
      <c r="Z180" s="315" t="str">
        <f t="shared" ca="1" si="81"/>
        <v/>
      </c>
      <c r="AA180" s="316" t="str">
        <f t="shared" ca="1" si="82"/>
        <v/>
      </c>
      <c r="AC180" s="310" t="e">
        <f t="shared" ca="1" si="83"/>
        <v>#N/A</v>
      </c>
      <c r="AD180" s="323" t="e">
        <f t="shared" ca="1" si="84"/>
        <v>#N/A</v>
      </c>
      <c r="AE180" s="324">
        <f t="shared" ca="1" si="63"/>
        <v>866.59944141600624</v>
      </c>
      <c r="AG180" s="306">
        <f t="shared" ca="1" si="85"/>
        <v>-26.784715001232037</v>
      </c>
      <c r="AH180" s="304">
        <f t="shared" ca="1" si="86"/>
        <v>-17.07216598045321</v>
      </c>
    </row>
    <row r="181" spans="1:34" x14ac:dyDescent="0.2">
      <c r="A181" s="347">
        <f t="shared" ca="1" si="64"/>
        <v>0.01</v>
      </c>
      <c r="B181" s="304">
        <f t="shared" ca="1" si="65"/>
        <v>6.3699999999999619</v>
      </c>
      <c r="D181" s="306">
        <f t="shared" ca="1" si="66"/>
        <v>-2.3929208015132342</v>
      </c>
      <c r="E181" s="307">
        <f t="shared" ca="1" si="67"/>
        <v>-26.648707556757053</v>
      </c>
      <c r="F181" s="304">
        <f t="shared" ca="1" si="68"/>
        <v>26.755928023671224</v>
      </c>
      <c r="G181" s="306">
        <f t="shared" ca="1" si="69"/>
        <v>20.744015499879719</v>
      </c>
      <c r="H181" s="307">
        <f t="shared" ca="1" si="70"/>
        <v>145.87514338290603</v>
      </c>
      <c r="I181" s="304">
        <f t="shared" ca="1" si="71"/>
        <v>147.34270133278622</v>
      </c>
      <c r="J181" s="306">
        <f t="shared" ca="1" si="72"/>
        <v>105.14708693186637</v>
      </c>
      <c r="K181" s="307">
        <f t="shared" ca="1" si="73"/>
        <v>868.05952528521311</v>
      </c>
      <c r="L181" s="304">
        <f t="shared" ca="1" si="58"/>
        <v>874.40451126961091</v>
      </c>
      <c r="M181" s="306">
        <f t="shared" ca="1" si="74"/>
        <v>1.4295395006072633</v>
      </c>
      <c r="N181" s="304">
        <f t="shared" ca="1" si="75"/>
        <v>81.906580032035578</v>
      </c>
      <c r="P181" s="310">
        <f t="shared" ca="1" si="76"/>
        <v>13</v>
      </c>
      <c r="Q181" s="304">
        <f t="shared" ca="1" si="77"/>
        <v>0</v>
      </c>
      <c r="R181" s="306">
        <f t="shared" ca="1" si="78"/>
        <v>0</v>
      </c>
      <c r="S181" s="307">
        <f t="shared" ca="1" si="79"/>
        <v>2.9362999999999984</v>
      </c>
      <c r="T181" s="304">
        <f t="shared" ca="1" si="59"/>
        <v>28.805102999999985</v>
      </c>
      <c r="U181" s="311">
        <f t="shared" ca="1" si="60"/>
        <v>0</v>
      </c>
      <c r="V181" s="306">
        <f t="shared" ca="1" si="61"/>
        <v>1.12308607578621</v>
      </c>
      <c r="W181" s="304">
        <f t="shared" ca="1" si="62"/>
        <v>49.752334046349276</v>
      </c>
      <c r="Y181" s="314" t="str">
        <f t="shared" ca="1" si="80"/>
        <v/>
      </c>
      <c r="Z181" s="315" t="str">
        <f t="shared" ca="1" si="81"/>
        <v/>
      </c>
      <c r="AA181" s="316" t="str">
        <f t="shared" ca="1" si="82"/>
        <v/>
      </c>
      <c r="AC181" s="310" t="e">
        <f t="shared" ca="1" si="83"/>
        <v>#N/A</v>
      </c>
      <c r="AD181" s="323" t="e">
        <f t="shared" ca="1" si="84"/>
        <v>#N/A</v>
      </c>
      <c r="AE181" s="324">
        <f t="shared" ca="1" si="63"/>
        <v>868.05952528521311</v>
      </c>
      <c r="AG181" s="306">
        <f t="shared" ca="1" si="85"/>
        <v>-26.720304797103122</v>
      </c>
      <c r="AH181" s="304">
        <f t="shared" ca="1" si="86"/>
        <v>-17.007884705168419</v>
      </c>
    </row>
    <row r="182" spans="1:34" x14ac:dyDescent="0.2">
      <c r="A182" s="347">
        <f t="shared" ca="1" si="64"/>
        <v>0.01</v>
      </c>
      <c r="B182" s="304">
        <f t="shared" ca="1" si="65"/>
        <v>6.3799999999999617</v>
      </c>
      <c r="D182" s="306">
        <f t="shared" ca="1" si="66"/>
        <v>-2.3854879938210773</v>
      </c>
      <c r="E182" s="307">
        <f t="shared" ca="1" si="67"/>
        <v>-26.585122595664672</v>
      </c>
      <c r="F182" s="304">
        <f t="shared" ca="1" si="68"/>
        <v>26.691933170813702</v>
      </c>
      <c r="G182" s="306">
        <f t="shared" ca="1" si="69"/>
        <v>20.72016061994151</v>
      </c>
      <c r="H182" s="307">
        <f t="shared" ca="1" si="70"/>
        <v>145.60929215694938</v>
      </c>
      <c r="I182" s="304">
        <f t="shared" ca="1" si="71"/>
        <v>147.0761402082745</v>
      </c>
      <c r="J182" s="306">
        <f t="shared" ca="1" si="72"/>
        <v>105.35440781246548</v>
      </c>
      <c r="K182" s="307">
        <f t="shared" ca="1" si="73"/>
        <v>869.51694746291241</v>
      </c>
      <c r="L182" s="304">
        <f t="shared" ca="1" si="58"/>
        <v>875.87628873644962</v>
      </c>
      <c r="M182" s="306">
        <f t="shared" ca="1" si="74"/>
        <v>1.4294455951169702</v>
      </c>
      <c r="N182" s="304">
        <f t="shared" ca="1" si="75"/>
        <v>81.901199643768678</v>
      </c>
      <c r="P182" s="310">
        <f t="shared" ca="1" si="76"/>
        <v>13</v>
      </c>
      <c r="Q182" s="304">
        <f t="shared" ca="1" si="77"/>
        <v>0</v>
      </c>
      <c r="R182" s="306">
        <f t="shared" ca="1" si="78"/>
        <v>0</v>
      </c>
      <c r="S182" s="307">
        <f t="shared" ca="1" si="79"/>
        <v>2.9362999999999984</v>
      </c>
      <c r="T182" s="304">
        <f t="shared" ca="1" si="59"/>
        <v>28.805102999999985</v>
      </c>
      <c r="U182" s="311">
        <f t="shared" ca="1" si="60"/>
        <v>0</v>
      </c>
      <c r="V182" s="306">
        <f t="shared" ca="1" si="61"/>
        <v>1.1229220972556766</v>
      </c>
      <c r="W182" s="304">
        <f t="shared" ca="1" si="62"/>
        <v>49.565242727885376</v>
      </c>
      <c r="Y182" s="314" t="str">
        <f t="shared" ca="1" si="80"/>
        <v/>
      </c>
      <c r="Z182" s="315" t="str">
        <f t="shared" ca="1" si="81"/>
        <v/>
      </c>
      <c r="AA182" s="316" t="str">
        <f t="shared" ca="1" si="82"/>
        <v/>
      </c>
      <c r="AC182" s="310" t="e">
        <f t="shared" ca="1" si="83"/>
        <v>#N/A</v>
      </c>
      <c r="AD182" s="323" t="e">
        <f t="shared" ca="1" si="84"/>
        <v>#N/A</v>
      </c>
      <c r="AE182" s="324">
        <f t="shared" ca="1" si="63"/>
        <v>869.51694746291241</v>
      </c>
      <c r="AG182" s="306">
        <f t="shared" ca="1" si="85"/>
        <v>-26.656177298816534</v>
      </c>
      <c r="AH182" s="304">
        <f t="shared" ca="1" si="86"/>
        <v>-16.94388653964149</v>
      </c>
    </row>
    <row r="183" spans="1:34" x14ac:dyDescent="0.2">
      <c r="A183" s="347">
        <f t="shared" ca="1" si="64"/>
        <v>0.01</v>
      </c>
      <c r="B183" s="304">
        <f t="shared" ca="1" si="65"/>
        <v>6.3899999999999615</v>
      </c>
      <c r="D183" s="306">
        <f t="shared" ca="1" si="66"/>
        <v>-2.3780868199951488</v>
      </c>
      <c r="E183" s="307">
        <f t="shared" ca="1" si="67"/>
        <v>-26.521817292285135</v>
      </c>
      <c r="F183" s="304">
        <f t="shared" ca="1" si="68"/>
        <v>26.628219794210604</v>
      </c>
      <c r="G183" s="306">
        <f t="shared" ca="1" si="69"/>
        <v>20.696379751741556</v>
      </c>
      <c r="H183" s="307">
        <f t="shared" ca="1" si="70"/>
        <v>145.34407398402652</v>
      </c>
      <c r="I183" s="304">
        <f t="shared" ca="1" si="71"/>
        <v>146.81021755008223</v>
      </c>
      <c r="J183" s="306">
        <f t="shared" ca="1" si="72"/>
        <v>105.56149051432389</v>
      </c>
      <c r="K183" s="307">
        <f t="shared" ca="1" si="73"/>
        <v>870.97171429361731</v>
      </c>
      <c r="L183" s="304">
        <f t="shared" ca="1" si="58"/>
        <v>877.34540255202126</v>
      </c>
      <c r="M183" s="306">
        <f t="shared" ca="1" si="74"/>
        <v>1.4293514574091135</v>
      </c>
      <c r="N183" s="304">
        <f t="shared" ca="1" si="75"/>
        <v>81.895805950415451</v>
      </c>
      <c r="P183" s="310">
        <f t="shared" ca="1" si="76"/>
        <v>13</v>
      </c>
      <c r="Q183" s="304">
        <f t="shared" ca="1" si="77"/>
        <v>0</v>
      </c>
      <c r="R183" s="306">
        <f t="shared" ca="1" si="78"/>
        <v>0</v>
      </c>
      <c r="S183" s="307">
        <f t="shared" ca="1" si="79"/>
        <v>2.9362999999999984</v>
      </c>
      <c r="T183" s="304">
        <f t="shared" ca="1" si="59"/>
        <v>28.805102999999985</v>
      </c>
      <c r="U183" s="311">
        <f t="shared" ca="1" si="60"/>
        <v>0</v>
      </c>
      <c r="V183" s="306">
        <f t="shared" ca="1" si="61"/>
        <v>1.1227584403241773</v>
      </c>
      <c r="W183" s="304">
        <f t="shared" ca="1" si="62"/>
        <v>49.378973139192091</v>
      </c>
      <c r="Y183" s="314" t="str">
        <f t="shared" ca="1" si="80"/>
        <v/>
      </c>
      <c r="Z183" s="315" t="str">
        <f t="shared" ca="1" si="81"/>
        <v/>
      </c>
      <c r="AA183" s="316" t="str">
        <f t="shared" ca="1" si="82"/>
        <v/>
      </c>
      <c r="AC183" s="310" t="e">
        <f t="shared" ca="1" si="83"/>
        <v>#N/A</v>
      </c>
      <c r="AD183" s="323" t="e">
        <f t="shared" ca="1" si="84"/>
        <v>#N/A</v>
      </c>
      <c r="AE183" s="324">
        <f t="shared" ca="1" si="63"/>
        <v>870.97171429361731</v>
      </c>
      <c r="AG183" s="306">
        <f t="shared" ca="1" si="85"/>
        <v>-26.592330870157049</v>
      </c>
      <c r="AH183" s="304">
        <f t="shared" ca="1" si="86"/>
        <v>-16.88016984909083</v>
      </c>
    </row>
    <row r="184" spans="1:34" x14ac:dyDescent="0.2">
      <c r="A184" s="347">
        <f t="shared" ca="1" si="64"/>
        <v>0.01</v>
      </c>
      <c r="B184" s="304">
        <f t="shared" ca="1" si="65"/>
        <v>6.3999999999999613</v>
      </c>
      <c r="D184" s="306">
        <f t="shared" ca="1" si="66"/>
        <v>-2.3707170957189985</v>
      </c>
      <c r="E184" s="307">
        <f t="shared" ca="1" si="67"/>
        <v>-26.458790034227299</v>
      </c>
      <c r="F184" s="304">
        <f t="shared" ca="1" si="68"/>
        <v>26.564786270987767</v>
      </c>
      <c r="G184" s="306">
        <f t="shared" ca="1" si="69"/>
        <v>20.672672580784365</v>
      </c>
      <c r="H184" s="307">
        <f t="shared" ca="1" si="70"/>
        <v>145.07948608368426</v>
      </c>
      <c r="I184" s="304">
        <f t="shared" ca="1" si="71"/>
        <v>146.54493056376344</v>
      </c>
      <c r="J184" s="306">
        <f t="shared" ca="1" si="72"/>
        <v>105.76833577598653</v>
      </c>
      <c r="K184" s="307">
        <f t="shared" ca="1" si="73"/>
        <v>872.42383209395587</v>
      </c>
      <c r="L184" s="304">
        <f t="shared" ca="1" si="58"/>
        <v>878.81185907924839</v>
      </c>
      <c r="M184" s="306">
        <f t="shared" ca="1" si="74"/>
        <v>1.4292570868972061</v>
      </c>
      <c r="N184" s="304">
        <f t="shared" ca="1" si="75"/>
        <v>81.890398918372668</v>
      </c>
      <c r="P184" s="310">
        <f t="shared" ca="1" si="76"/>
        <v>13</v>
      </c>
      <c r="Q184" s="304">
        <f t="shared" ca="1" si="77"/>
        <v>0</v>
      </c>
      <c r="R184" s="306">
        <f t="shared" ca="1" si="78"/>
        <v>0</v>
      </c>
      <c r="S184" s="307">
        <f t="shared" ca="1" si="79"/>
        <v>2.9362999999999984</v>
      </c>
      <c r="T184" s="304">
        <f t="shared" ca="1" si="59"/>
        <v>28.805102999999985</v>
      </c>
      <c r="U184" s="311">
        <f t="shared" ca="1" si="60"/>
        <v>0</v>
      </c>
      <c r="V184" s="306">
        <f t="shared" ca="1" si="61"/>
        <v>1.1225951041515547</v>
      </c>
      <c r="W184" s="304">
        <f t="shared" ca="1" si="62"/>
        <v>49.193520549767939</v>
      </c>
      <c r="Y184" s="314" t="str">
        <f t="shared" ca="1" si="80"/>
        <v/>
      </c>
      <c r="Z184" s="315" t="str">
        <f t="shared" ca="1" si="81"/>
        <v/>
      </c>
      <c r="AA184" s="316" t="str">
        <f t="shared" ca="1" si="82"/>
        <v/>
      </c>
      <c r="AC184" s="310" t="e">
        <f t="shared" ca="1" si="83"/>
        <v>#N/A</v>
      </c>
      <c r="AD184" s="323" t="e">
        <f t="shared" ca="1" si="84"/>
        <v>#N/A</v>
      </c>
      <c r="AE184" s="324">
        <f t="shared" ca="1" si="63"/>
        <v>872.42383209395587</v>
      </c>
      <c r="AG184" s="306">
        <f t="shared" ca="1" si="85"/>
        <v>-26.52876388682472</v>
      </c>
      <c r="AH184" s="304">
        <f t="shared" ca="1" si="86"/>
        <v>-16.816733010656989</v>
      </c>
    </row>
    <row r="185" spans="1:34" x14ac:dyDescent="0.2">
      <c r="A185" s="347">
        <f t="shared" ca="1" si="64"/>
        <v>0.01</v>
      </c>
      <c r="B185" s="304">
        <f t="shared" ca="1" si="65"/>
        <v>6.4099999999999611</v>
      </c>
      <c r="D185" s="306">
        <f t="shared" ca="1" si="66"/>
        <v>-2.3633786380159112</v>
      </c>
      <c r="E185" s="307">
        <f t="shared" ca="1" si="67"/>
        <v>-26.396039220841587</v>
      </c>
      <c r="F185" s="304">
        <f t="shared" ca="1" si="68"/>
        <v>26.501630990088842</v>
      </c>
      <c r="G185" s="306">
        <f t="shared" ca="1" si="69"/>
        <v>20.649038794404206</v>
      </c>
      <c r="H185" s="307">
        <f t="shared" ca="1" si="70"/>
        <v>144.81552569147584</v>
      </c>
      <c r="I185" s="304">
        <f t="shared" ca="1" si="71"/>
        <v>146.28027647099697</v>
      </c>
      <c r="J185" s="306">
        <f t="shared" ca="1" si="72"/>
        <v>105.97494433286248</v>
      </c>
      <c r="K185" s="307">
        <f t="shared" ca="1" si="73"/>
        <v>873.87330715283167</v>
      </c>
      <c r="L185" s="304">
        <f t="shared" ca="1" si="58"/>
        <v>880.27566465317022</v>
      </c>
      <c r="M185" s="306">
        <f t="shared" ca="1" si="74"/>
        <v>1.4291624829924257</v>
      </c>
      <c r="N185" s="304">
        <f t="shared" ca="1" si="75"/>
        <v>81.884978513903292</v>
      </c>
      <c r="P185" s="310">
        <f t="shared" ca="1" si="76"/>
        <v>13</v>
      </c>
      <c r="Q185" s="304">
        <f t="shared" ca="1" si="77"/>
        <v>0</v>
      </c>
      <c r="R185" s="306">
        <f t="shared" ca="1" si="78"/>
        <v>0</v>
      </c>
      <c r="S185" s="307">
        <f t="shared" ca="1" si="79"/>
        <v>2.9362999999999984</v>
      </c>
      <c r="T185" s="304">
        <f t="shared" ca="1" si="59"/>
        <v>28.805102999999985</v>
      </c>
      <c r="U185" s="311">
        <f t="shared" ca="1" si="60"/>
        <v>0</v>
      </c>
      <c r="V185" s="306">
        <f t="shared" ca="1" si="61"/>
        <v>1.1224320879014442</v>
      </c>
      <c r="W185" s="304">
        <f t="shared" ca="1" si="62"/>
        <v>49.008880263508544</v>
      </c>
      <c r="Y185" s="314" t="str">
        <f t="shared" ca="1" si="80"/>
        <v/>
      </c>
      <c r="Z185" s="315" t="str">
        <f t="shared" ca="1" si="81"/>
        <v/>
      </c>
      <c r="AA185" s="316" t="str">
        <f t="shared" ca="1" si="82"/>
        <v/>
      </c>
      <c r="AC185" s="310" t="e">
        <f t="shared" ca="1" si="83"/>
        <v>#N/A</v>
      </c>
      <c r="AD185" s="323" t="e">
        <f t="shared" ca="1" si="84"/>
        <v>#N/A</v>
      </c>
      <c r="AE185" s="324">
        <f t="shared" ca="1" si="63"/>
        <v>873.87330715283167</v>
      </c>
      <c r="AG185" s="306">
        <f t="shared" ca="1" si="85"/>
        <v>-26.465474736330535</v>
      </c>
      <c r="AH185" s="304">
        <f t="shared" ca="1" si="86"/>
        <v>-16.753574413298356</v>
      </c>
    </row>
    <row r="186" spans="1:34" x14ac:dyDescent="0.2">
      <c r="A186" s="347">
        <f t="shared" ca="1" si="64"/>
        <v>0.01</v>
      </c>
      <c r="B186" s="304">
        <f t="shared" ca="1" si="65"/>
        <v>6.4199999999999608</v>
      </c>
      <c r="D186" s="306">
        <f t="shared" ca="1" si="66"/>
        <v>-2.3560712652371656</v>
      </c>
      <c r="E186" s="307">
        <f t="shared" ca="1" si="67"/>
        <v>-26.333563263117277</v>
      </c>
      <c r="F186" s="304">
        <f t="shared" ca="1" si="68"/>
        <v>26.438752352171917</v>
      </c>
      <c r="G186" s="306">
        <f t="shared" ca="1" si="69"/>
        <v>20.625478081751833</v>
      </c>
      <c r="H186" s="307">
        <f t="shared" ca="1" si="70"/>
        <v>144.55219005884467</v>
      </c>
      <c r="I186" s="304">
        <f t="shared" ca="1" si="71"/>
        <v>146.01625250946955</v>
      </c>
      <c r="J186" s="306">
        <f t="shared" ca="1" si="72"/>
        <v>106.18131691724327</v>
      </c>
      <c r="K186" s="307">
        <f t="shared" ca="1" si="73"/>
        <v>875.32014573158324</v>
      </c>
      <c r="L186" s="304">
        <f t="shared" ca="1" si="58"/>
        <v>881.73682558110283</v>
      </c>
      <c r="M186" s="306">
        <f t="shared" ca="1" si="74"/>
        <v>1.4290676451036042</v>
      </c>
      <c r="N186" s="304">
        <f t="shared" ca="1" si="75"/>
        <v>81.879544703135878</v>
      </c>
      <c r="P186" s="310">
        <f t="shared" ca="1" si="76"/>
        <v>13</v>
      </c>
      <c r="Q186" s="304">
        <f t="shared" ca="1" si="77"/>
        <v>0</v>
      </c>
      <c r="R186" s="306">
        <f t="shared" ca="1" si="78"/>
        <v>0</v>
      </c>
      <c r="S186" s="307">
        <f t="shared" ca="1" si="79"/>
        <v>2.9362999999999984</v>
      </c>
      <c r="T186" s="304">
        <f t="shared" ca="1" si="59"/>
        <v>28.805102999999985</v>
      </c>
      <c r="U186" s="311">
        <f t="shared" ca="1" si="60"/>
        <v>0</v>
      </c>
      <c r="V186" s="306">
        <f t="shared" ca="1" si="61"/>
        <v>1.122269390741254</v>
      </c>
      <c r="W186" s="304">
        <f t="shared" ca="1" si="62"/>
        <v>48.825047618406593</v>
      </c>
      <c r="Y186" s="314" t="str">
        <f t="shared" ca="1" si="80"/>
        <v/>
      </c>
      <c r="Z186" s="315" t="str">
        <f t="shared" ca="1" si="81"/>
        <v/>
      </c>
      <c r="AA186" s="316" t="str">
        <f t="shared" ca="1" si="82"/>
        <v/>
      </c>
      <c r="AC186" s="310" t="e">
        <f t="shared" ca="1" si="83"/>
        <v>#N/A</v>
      </c>
      <c r="AD186" s="323" t="e">
        <f t="shared" ca="1" si="84"/>
        <v>#N/A</v>
      </c>
      <c r="AE186" s="324">
        <f t="shared" ca="1" si="63"/>
        <v>875.32014573158324</v>
      </c>
      <c r="AG186" s="306">
        <f t="shared" ca="1" si="85"/>
        <v>-26.402461817892988</v>
      </c>
      <c r="AH186" s="304">
        <f t="shared" ca="1" si="86"/>
        <v>-16.69069245768776</v>
      </c>
    </row>
    <row r="187" spans="1:34" x14ac:dyDescent="0.2">
      <c r="A187" s="347">
        <f t="shared" ca="1" si="64"/>
        <v>0.01</v>
      </c>
      <c r="B187" s="304">
        <f t="shared" ca="1" si="65"/>
        <v>6.4299999999999606</v>
      </c>
      <c r="D187" s="306">
        <f t="shared" ca="1" si="66"/>
        <v>-2.348794797050449</v>
      </c>
      <c r="E187" s="307">
        <f t="shared" ca="1" si="67"/>
        <v>-26.271360583580936</v>
      </c>
      <c r="F187" s="304">
        <f t="shared" ca="1" si="68"/>
        <v>26.376148769507296</v>
      </c>
      <c r="G187" s="306">
        <f t="shared" ca="1" si="69"/>
        <v>20.601990133781328</v>
      </c>
      <c r="H187" s="307">
        <f t="shared" ca="1" si="70"/>
        <v>144.28947645300886</v>
      </c>
      <c r="I187" s="304">
        <f t="shared" ca="1" si="71"/>
        <v>145.75285593275976</v>
      </c>
      <c r="J187" s="306">
        <f t="shared" ca="1" si="72"/>
        <v>106.38745425832093</v>
      </c>
      <c r="K187" s="307">
        <f t="shared" ca="1" si="73"/>
        <v>876.76435406414248</v>
      </c>
      <c r="L187" s="304">
        <f t="shared" ca="1" si="58"/>
        <v>883.19534814279871</v>
      </c>
      <c r="M187" s="306">
        <f t="shared" ca="1" si="74"/>
        <v>1.4289725726372171</v>
      </c>
      <c r="N187" s="304">
        <f t="shared" ca="1" si="75"/>
        <v>81.874097452064007</v>
      </c>
      <c r="P187" s="310">
        <f t="shared" ca="1" si="76"/>
        <v>13</v>
      </c>
      <c r="Q187" s="304">
        <f t="shared" ca="1" si="77"/>
        <v>0</v>
      </c>
      <c r="R187" s="306">
        <f t="shared" ca="1" si="78"/>
        <v>0</v>
      </c>
      <c r="S187" s="307">
        <f t="shared" ca="1" si="79"/>
        <v>2.9362999999999984</v>
      </c>
      <c r="T187" s="304">
        <f t="shared" ca="1" si="59"/>
        <v>28.805102999999985</v>
      </c>
      <c r="U187" s="311">
        <f t="shared" ca="1" si="60"/>
        <v>0</v>
      </c>
      <c r="V187" s="306">
        <f t="shared" ca="1" si="61"/>
        <v>1.1221070118421403</v>
      </c>
      <c r="W187" s="304">
        <f t="shared" ca="1" si="62"/>
        <v>48.642017986254494</v>
      </c>
      <c r="Y187" s="314" t="str">
        <f t="shared" ca="1" si="80"/>
        <v/>
      </c>
      <c r="Z187" s="315" t="str">
        <f t="shared" ca="1" si="81"/>
        <v/>
      </c>
      <c r="AA187" s="316" t="str">
        <f t="shared" ca="1" si="82"/>
        <v/>
      </c>
      <c r="AC187" s="310" t="e">
        <f t="shared" ca="1" si="83"/>
        <v>#N/A</v>
      </c>
      <c r="AD187" s="323" t="e">
        <f t="shared" ca="1" si="84"/>
        <v>#N/A</v>
      </c>
      <c r="AE187" s="324">
        <f t="shared" ca="1" si="63"/>
        <v>876.76435406414248</v>
      </c>
      <c r="AG187" s="306">
        <f t="shared" ca="1" si="85"/>
        <v>-26.339723542335832</v>
      </c>
      <c r="AH187" s="304">
        <f t="shared" ca="1" si="86"/>
        <v>-16.628085556110282</v>
      </c>
    </row>
    <row r="188" spans="1:34" x14ac:dyDescent="0.2">
      <c r="A188" s="347">
        <f t="shared" ca="1" si="64"/>
        <v>0.01</v>
      </c>
      <c r="B188" s="304">
        <f t="shared" ca="1" si="65"/>
        <v>6.4399999999999604</v>
      </c>
      <c r="D188" s="306">
        <f t="shared" ca="1" si="66"/>
        <v>-2.3415490544283744</v>
      </c>
      <c r="E188" s="307">
        <f t="shared" ca="1" si="67"/>
        <v>-26.209429616195848</v>
      </c>
      <c r="F188" s="304">
        <f t="shared" ca="1" si="68"/>
        <v>26.313818665876269</v>
      </c>
      <c r="G188" s="306">
        <f t="shared" ca="1" si="69"/>
        <v>20.578574643237044</v>
      </c>
      <c r="H188" s="307">
        <f t="shared" ca="1" si="70"/>
        <v>144.0273821568469</v>
      </c>
      <c r="I188" s="304">
        <f t="shared" ca="1" si="71"/>
        <v>145.49008401022283</v>
      </c>
      <c r="J188" s="306">
        <f t="shared" ca="1" si="72"/>
        <v>106.59335708220603</v>
      </c>
      <c r="K188" s="307">
        <f t="shared" ca="1" si="73"/>
        <v>878.20593835719171</v>
      </c>
      <c r="L188" s="304">
        <f t="shared" ca="1" si="58"/>
        <v>884.65123859060429</v>
      </c>
      <c r="M188" s="306">
        <f t="shared" ca="1" si="74"/>
        <v>1.4288772649973731</v>
      </c>
      <c r="N188" s="304">
        <f t="shared" ca="1" si="75"/>
        <v>81.868636726545589</v>
      </c>
      <c r="P188" s="310">
        <f t="shared" ca="1" si="76"/>
        <v>13</v>
      </c>
      <c r="Q188" s="304">
        <f t="shared" ca="1" si="77"/>
        <v>0</v>
      </c>
      <c r="R188" s="306">
        <f t="shared" ca="1" si="78"/>
        <v>0</v>
      </c>
      <c r="S188" s="307">
        <f t="shared" ca="1" si="79"/>
        <v>2.9362999999999984</v>
      </c>
      <c r="T188" s="304">
        <f t="shared" ca="1" si="59"/>
        <v>28.805102999999985</v>
      </c>
      <c r="U188" s="311">
        <f t="shared" ca="1" si="60"/>
        <v>0</v>
      </c>
      <c r="V188" s="306">
        <f t="shared" ca="1" si="61"/>
        <v>1.1219449503789878</v>
      </c>
      <c r="W188" s="304">
        <f t="shared" ca="1" si="62"/>
        <v>48.45978677235027</v>
      </c>
      <c r="Y188" s="314" t="str">
        <f t="shared" ca="1" si="80"/>
        <v/>
      </c>
      <c r="Z188" s="315" t="str">
        <f t="shared" ca="1" si="81"/>
        <v/>
      </c>
      <c r="AA188" s="316" t="str">
        <f t="shared" ca="1" si="82"/>
        <v/>
      </c>
      <c r="AC188" s="310" t="e">
        <f t="shared" ca="1" si="83"/>
        <v>#N/A</v>
      </c>
      <c r="AD188" s="323" t="e">
        <f t="shared" ca="1" si="84"/>
        <v>#N/A</v>
      </c>
      <c r="AE188" s="324">
        <f t="shared" ca="1" si="63"/>
        <v>878.20593835719171</v>
      </c>
      <c r="AG188" s="306">
        <f t="shared" ca="1" si="85"/>
        <v>-26.277258331986793</v>
      </c>
      <c r="AH188" s="304">
        <f t="shared" ca="1" si="86"/>
        <v>-16.565752132361993</v>
      </c>
    </row>
    <row r="189" spans="1:34" x14ac:dyDescent="0.2">
      <c r="A189" s="347">
        <f t="shared" ca="1" si="64"/>
        <v>0.01</v>
      </c>
      <c r="B189" s="304">
        <f t="shared" ca="1" si="65"/>
        <v>6.4499999999999602</v>
      </c>
      <c r="D189" s="306">
        <f t="shared" ca="1" si="66"/>
        <v>-2.3343338596371126</v>
      </c>
      <c r="E189" s="307">
        <f t="shared" ca="1" si="67"/>
        <v>-26.147768806262476</v>
      </c>
      <c r="F189" s="304">
        <f t="shared" ca="1" si="68"/>
        <v>26.251760476470931</v>
      </c>
      <c r="G189" s="306">
        <f t="shared" ca="1" si="69"/>
        <v>20.555231304640671</v>
      </c>
      <c r="H189" s="307">
        <f t="shared" ca="1" si="70"/>
        <v>143.76590446878427</v>
      </c>
      <c r="I189" s="304">
        <f t="shared" ca="1" si="71"/>
        <v>145.22793402687682</v>
      </c>
      <c r="J189" s="306">
        <f t="shared" ca="1" si="72"/>
        <v>106.79902611194541</v>
      </c>
      <c r="K189" s="307">
        <f t="shared" ca="1" si="73"/>
        <v>879.64490479031986</v>
      </c>
      <c r="L189" s="304">
        <f t="shared" ca="1" si="58"/>
        <v>886.1045031496177</v>
      </c>
      <c r="M189" s="306">
        <f t="shared" ca="1" si="74"/>
        <v>1.428781721585803</v>
      </c>
      <c r="N189" s="304">
        <f t="shared" ca="1" si="75"/>
        <v>81.863162492302337</v>
      </c>
      <c r="P189" s="310">
        <f t="shared" ca="1" si="76"/>
        <v>13</v>
      </c>
      <c r="Q189" s="304">
        <f t="shared" ca="1" si="77"/>
        <v>0</v>
      </c>
      <c r="R189" s="306">
        <f t="shared" ca="1" si="78"/>
        <v>0</v>
      </c>
      <c r="S189" s="307">
        <f t="shared" ca="1" si="79"/>
        <v>2.9362999999999984</v>
      </c>
      <c r="T189" s="304">
        <f t="shared" ca="1" si="59"/>
        <v>28.805102999999985</v>
      </c>
      <c r="U189" s="311">
        <f t="shared" ca="1" si="60"/>
        <v>0</v>
      </c>
      <c r="V189" s="306">
        <f t="shared" ca="1" si="61"/>
        <v>1.1217832055303854</v>
      </c>
      <c r="W189" s="304">
        <f t="shared" ca="1" si="62"/>
        <v>48.278349415206357</v>
      </c>
      <c r="Y189" s="314" t="str">
        <f t="shared" ca="1" si="80"/>
        <v/>
      </c>
      <c r="Z189" s="315" t="str">
        <f t="shared" ca="1" si="81"/>
        <v/>
      </c>
      <c r="AA189" s="316" t="str">
        <f t="shared" ca="1" si="82"/>
        <v/>
      </c>
      <c r="AC189" s="310" t="e">
        <f t="shared" ca="1" si="83"/>
        <v>#N/A</v>
      </c>
      <c r="AD189" s="323" t="e">
        <f t="shared" ca="1" si="84"/>
        <v>#N/A</v>
      </c>
      <c r="AE189" s="324">
        <f t="shared" ca="1" si="63"/>
        <v>879.64490479031986</v>
      </c>
      <c r="AG189" s="306">
        <f t="shared" ca="1" si="85"/>
        <v>-26.21506462057738</v>
      </c>
      <c r="AH189" s="304">
        <f t="shared" ca="1" si="86"/>
        <v>-16.503690621649795</v>
      </c>
    </row>
    <row r="190" spans="1:34" x14ac:dyDescent="0.2">
      <c r="A190" s="347">
        <f t="shared" ca="1" si="64"/>
        <v>0.01</v>
      </c>
      <c r="B190" s="304">
        <f t="shared" ca="1" si="65"/>
        <v>6.45999999999996</v>
      </c>
      <c r="D190" s="306">
        <f t="shared" ca="1" si="66"/>
        <v>-2.3271490362251561</v>
      </c>
      <c r="E190" s="307">
        <f t="shared" ca="1" si="67"/>
        <v>-26.086376610319924</v>
      </c>
      <c r="F190" s="304">
        <f t="shared" ca="1" si="68"/>
        <v>26.189972647794995</v>
      </c>
      <c r="G190" s="306">
        <f t="shared" ca="1" si="69"/>
        <v>20.531959814278419</v>
      </c>
      <c r="H190" s="307">
        <f t="shared" ca="1" si="70"/>
        <v>143.50504070268107</v>
      </c>
      <c r="I190" s="304">
        <f t="shared" ca="1" si="71"/>
        <v>144.9664032832894</v>
      </c>
      <c r="J190" s="306">
        <f t="shared" ca="1" si="72"/>
        <v>107.00446206754</v>
      </c>
      <c r="K190" s="307">
        <f t="shared" ca="1" si="73"/>
        <v>881.08125951617717</v>
      </c>
      <c r="L190" s="304">
        <f t="shared" ca="1" si="58"/>
        <v>887.55514801784386</v>
      </c>
      <c r="M190" s="306">
        <f t="shared" ca="1" si="74"/>
        <v>1.4286859418018494</v>
      </c>
      <c r="N190" s="304">
        <f t="shared" ca="1" si="75"/>
        <v>81.857674714919128</v>
      </c>
      <c r="P190" s="310">
        <f t="shared" ca="1" si="76"/>
        <v>13</v>
      </c>
      <c r="Q190" s="304">
        <f t="shared" ca="1" si="77"/>
        <v>0</v>
      </c>
      <c r="R190" s="306">
        <f t="shared" ca="1" si="78"/>
        <v>0</v>
      </c>
      <c r="S190" s="307">
        <f t="shared" ca="1" si="79"/>
        <v>2.9362999999999984</v>
      </c>
      <c r="T190" s="304">
        <f t="shared" ca="1" si="59"/>
        <v>28.805102999999985</v>
      </c>
      <c r="U190" s="311">
        <f t="shared" ca="1" si="60"/>
        <v>0</v>
      </c>
      <c r="V190" s="306">
        <f t="shared" ca="1" si="61"/>
        <v>1.1216217764786072</v>
      </c>
      <c r="W190" s="304">
        <f t="shared" ca="1" si="62"/>
        <v>48.097701386261434</v>
      </c>
      <c r="Y190" s="314" t="str">
        <f t="shared" ca="1" si="80"/>
        <v/>
      </c>
      <c r="Z190" s="315" t="str">
        <f t="shared" ca="1" si="81"/>
        <v/>
      </c>
      <c r="AA190" s="316" t="str">
        <f t="shared" ca="1" si="82"/>
        <v/>
      </c>
      <c r="AC190" s="310" t="e">
        <f t="shared" ca="1" si="83"/>
        <v>#N/A</v>
      </c>
      <c r="AD190" s="323" t="e">
        <f t="shared" ca="1" si="84"/>
        <v>#N/A</v>
      </c>
      <c r="AE190" s="324">
        <f t="shared" ca="1" si="63"/>
        <v>881.08125951617717</v>
      </c>
      <c r="AG190" s="306">
        <f t="shared" ca="1" si="85"/>
        <v>-26.153140853143647</v>
      </c>
      <c r="AH190" s="304">
        <f t="shared" ca="1" si="86"/>
        <v>-16.441899470492245</v>
      </c>
    </row>
    <row r="191" spans="1:34" x14ac:dyDescent="0.2">
      <c r="A191" s="347">
        <f t="shared" ca="1" si="64"/>
        <v>0.01</v>
      </c>
      <c r="B191" s="304">
        <f t="shared" ca="1" si="65"/>
        <v>6.4699999999999598</v>
      </c>
      <c r="D191" s="306">
        <f t="shared" ca="1" si="66"/>
        <v>-2.319994409012176</v>
      </c>
      <c r="E191" s="307">
        <f t="shared" ca="1" si="67"/>
        <v>-26.025251496048462</v>
      </c>
      <c r="F191" s="304">
        <f t="shared" ca="1" si="68"/>
        <v>26.128453637565705</v>
      </c>
      <c r="G191" s="306">
        <f t="shared" ca="1" si="69"/>
        <v>20.508759870188296</v>
      </c>
      <c r="H191" s="307">
        <f t="shared" ca="1" si="70"/>
        <v>143.24478818772059</v>
      </c>
      <c r="I191" s="304">
        <f t="shared" ca="1" si="71"/>
        <v>144.70548909546585</v>
      </c>
      <c r="J191" s="306">
        <f t="shared" ca="1" si="72"/>
        <v>107.20966566596233</v>
      </c>
      <c r="K191" s="307">
        <f t="shared" ca="1" si="73"/>
        <v>882.51500866062918</v>
      </c>
      <c r="L191" s="304">
        <f t="shared" ca="1" si="58"/>
        <v>889.00317936634951</v>
      </c>
      <c r="M191" s="306">
        <f t="shared" ca="1" si="74"/>
        <v>1.4285899250424556</v>
      </c>
      <c r="N191" s="304">
        <f t="shared" ca="1" si="75"/>
        <v>81.852173359843334</v>
      </c>
      <c r="P191" s="310">
        <f t="shared" ca="1" si="76"/>
        <v>13</v>
      </c>
      <c r="Q191" s="304">
        <f t="shared" ca="1" si="77"/>
        <v>0</v>
      </c>
      <c r="R191" s="306">
        <f t="shared" ca="1" si="78"/>
        <v>0</v>
      </c>
      <c r="S191" s="307">
        <f t="shared" ca="1" si="79"/>
        <v>2.9362999999999984</v>
      </c>
      <c r="T191" s="304">
        <f t="shared" ca="1" si="59"/>
        <v>28.805102999999985</v>
      </c>
      <c r="U191" s="311">
        <f t="shared" ca="1" si="60"/>
        <v>0</v>
      </c>
      <c r="V191" s="306">
        <f t="shared" ca="1" si="61"/>
        <v>1.1214606624095889</v>
      </c>
      <c r="W191" s="304">
        <f t="shared" ca="1" si="62"/>
        <v>47.917838189595066</v>
      </c>
      <c r="Y191" s="314" t="str">
        <f t="shared" ca="1" si="80"/>
        <v/>
      </c>
      <c r="Z191" s="315" t="str">
        <f t="shared" ca="1" si="81"/>
        <v/>
      </c>
      <c r="AA191" s="316" t="str">
        <f t="shared" ca="1" si="82"/>
        <v/>
      </c>
      <c r="AC191" s="310" t="e">
        <f t="shared" ca="1" si="83"/>
        <v>#N/A</v>
      </c>
      <c r="AD191" s="323" t="e">
        <f t="shared" ca="1" si="84"/>
        <v>#N/A</v>
      </c>
      <c r="AE191" s="324">
        <f t="shared" ca="1" si="63"/>
        <v>882.51500866062918</v>
      </c>
      <c r="AG191" s="306">
        <f t="shared" ca="1" si="85"/>
        <v>-26.091485485928033</v>
      </c>
      <c r="AH191" s="304">
        <f t="shared" ca="1" si="86"/>
        <v>-16.380377136621416</v>
      </c>
    </row>
    <row r="192" spans="1:34" x14ac:dyDescent="0.2">
      <c r="A192" s="347">
        <f t="shared" ca="1" si="64"/>
        <v>0.01</v>
      </c>
      <c r="B192" s="304">
        <f t="shared" ca="1" si="65"/>
        <v>6.4799999999999596</v>
      </c>
      <c r="D192" s="306">
        <f t="shared" ca="1" si="66"/>
        <v>-2.3128698040780069</v>
      </c>
      <c r="E192" s="307">
        <f t="shared" ca="1" si="67"/>
        <v>-25.964391942172924</v>
      </c>
      <c r="F192" s="304">
        <f t="shared" ca="1" si="68"/>
        <v>26.067201914616579</v>
      </c>
      <c r="G192" s="306">
        <f t="shared" ca="1" si="69"/>
        <v>20.485631172147517</v>
      </c>
      <c r="H192" s="307">
        <f t="shared" ca="1" si="70"/>
        <v>142.98514426829885</v>
      </c>
      <c r="I192" s="304">
        <f t="shared" ca="1" si="71"/>
        <v>144.44518879473799</v>
      </c>
      <c r="J192" s="306">
        <f t="shared" ca="1" si="72"/>
        <v>107.41463762117401</v>
      </c>
      <c r="K192" s="307">
        <f t="shared" ca="1" si="73"/>
        <v>883.94615832290924</v>
      </c>
      <c r="L192" s="304">
        <f t="shared" ca="1" si="58"/>
        <v>890.44860333941676</v>
      </c>
      <c r="M192" s="306">
        <f t="shared" ca="1" si="74"/>
        <v>1.4284936707021549</v>
      </c>
      <c r="N192" s="304">
        <f t="shared" ca="1" si="75"/>
        <v>81.846658392384299</v>
      </c>
      <c r="P192" s="310">
        <f t="shared" ca="1" si="76"/>
        <v>13</v>
      </c>
      <c r="Q192" s="304">
        <f t="shared" ca="1" si="77"/>
        <v>0</v>
      </c>
      <c r="R192" s="306">
        <f t="shared" ca="1" si="78"/>
        <v>0</v>
      </c>
      <c r="S192" s="307">
        <f t="shared" ca="1" si="79"/>
        <v>2.9362999999999984</v>
      </c>
      <c r="T192" s="304">
        <f t="shared" ca="1" si="59"/>
        <v>28.805102999999985</v>
      </c>
      <c r="U192" s="311">
        <f t="shared" ca="1" si="60"/>
        <v>0</v>
      </c>
      <c r="V192" s="306">
        <f t="shared" ca="1" si="61"/>
        <v>1.1212998625129071</v>
      </c>
      <c r="W192" s="304">
        <f t="shared" ca="1" si="62"/>
        <v>47.738755361645289</v>
      </c>
      <c r="Y192" s="314" t="str">
        <f t="shared" ca="1" si="80"/>
        <v/>
      </c>
      <c r="Z192" s="315" t="str">
        <f t="shared" ca="1" si="81"/>
        <v/>
      </c>
      <c r="AA192" s="316" t="str">
        <f t="shared" ca="1" si="82"/>
        <v/>
      </c>
      <c r="AC192" s="310" t="e">
        <f t="shared" ca="1" si="83"/>
        <v>#N/A</v>
      </c>
      <c r="AD192" s="323" t="e">
        <f t="shared" ca="1" si="84"/>
        <v>#N/A</v>
      </c>
      <c r="AE192" s="324">
        <f t="shared" ca="1" si="63"/>
        <v>883.94615832290924</v>
      </c>
      <c r="AG192" s="306">
        <f t="shared" ca="1" si="85"/>
        <v>-26.030096986282114</v>
      </c>
      <c r="AH192" s="304">
        <f t="shared" ca="1" si="86"/>
        <v>-16.319122088885702</v>
      </c>
    </row>
    <row r="193" spans="1:34" x14ac:dyDescent="0.2">
      <c r="A193" s="347">
        <f t="shared" ca="1" si="64"/>
        <v>0.01</v>
      </c>
      <c r="B193" s="304">
        <f t="shared" ca="1" si="65"/>
        <v>6.4899999999999594</v>
      </c>
      <c r="D193" s="306">
        <f t="shared" ca="1" si="66"/>
        <v>-2.3057750487517406</v>
      </c>
      <c r="E193" s="307">
        <f t="shared" ca="1" si="67"/>
        <v>-25.903796438367188</v>
      </c>
      <c r="F193" s="304">
        <f t="shared" ca="1" si="68"/>
        <v>26.006215958801285</v>
      </c>
      <c r="G193" s="306">
        <f t="shared" ca="1" si="69"/>
        <v>20.46257342166</v>
      </c>
      <c r="H193" s="307">
        <f t="shared" ca="1" si="70"/>
        <v>142.72610630391517</v>
      </c>
      <c r="I193" s="304">
        <f t="shared" ca="1" si="71"/>
        <v>144.18549972765405</v>
      </c>
      <c r="J193" s="306">
        <f t="shared" ca="1" si="72"/>
        <v>107.61937864414304</v>
      </c>
      <c r="K193" s="307">
        <f t="shared" ca="1" si="73"/>
        <v>885.37471457577033</v>
      </c>
      <c r="L193" s="304">
        <f t="shared" ca="1" si="58"/>
        <v>891.89142605469533</v>
      </c>
      <c r="M193" s="306">
        <f t="shared" ca="1" si="74"/>
        <v>1.4283971781730598</v>
      </c>
      <c r="N193" s="304">
        <f t="shared" ca="1" si="75"/>
        <v>81.841129777712595</v>
      </c>
      <c r="P193" s="310">
        <f t="shared" ca="1" si="76"/>
        <v>13</v>
      </c>
      <c r="Q193" s="304">
        <f t="shared" ca="1" si="77"/>
        <v>0</v>
      </c>
      <c r="R193" s="306">
        <f t="shared" ca="1" si="78"/>
        <v>0</v>
      </c>
      <c r="S193" s="307">
        <f t="shared" ca="1" si="79"/>
        <v>2.9362999999999984</v>
      </c>
      <c r="T193" s="304">
        <f t="shared" ca="1" si="59"/>
        <v>28.805102999999985</v>
      </c>
      <c r="U193" s="311">
        <f t="shared" ca="1" si="60"/>
        <v>0</v>
      </c>
      <c r="V193" s="306">
        <f t="shared" ca="1" si="61"/>
        <v>1.1211393759817587</v>
      </c>
      <c r="W193" s="304">
        <f t="shared" ca="1" si="62"/>
        <v>47.560448470929167</v>
      </c>
      <c r="Y193" s="314" t="str">
        <f t="shared" ca="1" si="80"/>
        <v/>
      </c>
      <c r="Z193" s="315" t="str">
        <f t="shared" ca="1" si="81"/>
        <v/>
      </c>
      <c r="AA193" s="316" t="str">
        <f t="shared" ca="1" si="82"/>
        <v/>
      </c>
      <c r="AC193" s="310" t="e">
        <f t="shared" ca="1" si="83"/>
        <v>#N/A</v>
      </c>
      <c r="AD193" s="323" t="e">
        <f t="shared" ca="1" si="84"/>
        <v>#N/A</v>
      </c>
      <c r="AE193" s="324">
        <f t="shared" ca="1" si="63"/>
        <v>885.37471457577033</v>
      </c>
      <c r="AG193" s="306">
        <f t="shared" ca="1" si="85"/>
        <v>-25.968973832570434</v>
      </c>
      <c r="AH193" s="304">
        <f t="shared" ca="1" si="86"/>
        <v>-16.258132807153668</v>
      </c>
    </row>
    <row r="194" spans="1:34" x14ac:dyDescent="0.2">
      <c r="A194" s="347">
        <f t="shared" ca="1" si="64"/>
        <v>0.01</v>
      </c>
      <c r="B194" s="304">
        <f t="shared" ca="1" si="65"/>
        <v>6.4999999999999591</v>
      </c>
      <c r="D194" s="306">
        <f t="shared" ca="1" si="66"/>
        <v>-2.2987099716009216</v>
      </c>
      <c r="E194" s="307">
        <f t="shared" ca="1" si="67"/>
        <v>-25.843463485159596</v>
      </c>
      <c r="F194" s="304">
        <f t="shared" ca="1" si="68"/>
        <v>25.94549426089846</v>
      </c>
      <c r="G194" s="306">
        <f t="shared" ca="1" si="69"/>
        <v>20.439586321943992</v>
      </c>
      <c r="H194" s="307">
        <f t="shared" ca="1" si="70"/>
        <v>142.46767166906358</v>
      </c>
      <c r="I194" s="304">
        <f t="shared" ca="1" si="71"/>
        <v>143.92641925586943</v>
      </c>
      <c r="J194" s="306">
        <f t="shared" ca="1" si="72"/>
        <v>107.82388944286106</v>
      </c>
      <c r="K194" s="307">
        <f t="shared" ca="1" si="73"/>
        <v>886.80068346563519</v>
      </c>
      <c r="L194" s="304">
        <f t="shared" ca="1" si="58"/>
        <v>893.33165360335465</v>
      </c>
      <c r="M194" s="306">
        <f t="shared" ca="1" si="74"/>
        <v>1.4283004468448508</v>
      </c>
      <c r="N194" s="304">
        <f t="shared" ca="1" si="75"/>
        <v>81.83558748085953</v>
      </c>
      <c r="P194" s="310">
        <f t="shared" ca="1" si="76"/>
        <v>13</v>
      </c>
      <c r="Q194" s="304">
        <f t="shared" ca="1" si="77"/>
        <v>0</v>
      </c>
      <c r="R194" s="306">
        <f t="shared" ca="1" si="78"/>
        <v>0</v>
      </c>
      <c r="S194" s="307">
        <f t="shared" ca="1" si="79"/>
        <v>2.9362999999999984</v>
      </c>
      <c r="T194" s="304">
        <f t="shared" ca="1" si="59"/>
        <v>28.805102999999985</v>
      </c>
      <c r="U194" s="311">
        <f t="shared" ca="1" si="60"/>
        <v>0</v>
      </c>
      <c r="V194" s="306">
        <f t="shared" ca="1" si="61"/>
        <v>1.1209792020129383</v>
      </c>
      <c r="W194" s="304">
        <f t="shared" ca="1" si="62"/>
        <v>47.382913117765838</v>
      </c>
      <c r="Y194" s="314" t="str">
        <f t="shared" ca="1" si="80"/>
        <v/>
      </c>
      <c r="Z194" s="315" t="str">
        <f t="shared" ca="1" si="81"/>
        <v/>
      </c>
      <c r="AA194" s="316" t="str">
        <f t="shared" ca="1" si="82"/>
        <v/>
      </c>
      <c r="AC194" s="310" t="e">
        <f t="shared" ca="1" si="83"/>
        <v>#N/A</v>
      </c>
      <c r="AD194" s="323" t="e">
        <f t="shared" ca="1" si="84"/>
        <v>#N/A</v>
      </c>
      <c r="AE194" s="324">
        <f t="shared" ca="1" si="63"/>
        <v>886.80068346563519</v>
      </c>
      <c r="AG194" s="306">
        <f t="shared" ca="1" si="85"/>
        <v>-25.908114514075237</v>
      </c>
      <c r="AH194" s="304">
        <f t="shared" ca="1" si="86"/>
        <v>-16.197407782218846</v>
      </c>
    </row>
    <row r="195" spans="1:34" x14ac:dyDescent="0.2">
      <c r="A195" s="347">
        <f t="shared" ca="1" si="64"/>
        <v>0.01</v>
      </c>
      <c r="B195" s="304">
        <f t="shared" ca="1" si="65"/>
        <v>6.5099999999999589</v>
      </c>
      <c r="D195" s="306">
        <f t="shared" ca="1" si="66"/>
        <v>-2.2916744024208553</v>
      </c>
      <c r="E195" s="307">
        <f t="shared" ca="1" si="67"/>
        <v>-25.783391593839262</v>
      </c>
      <c r="F195" s="304">
        <f t="shared" ca="1" si="68"/>
        <v>25.885035322517375</v>
      </c>
      <c r="G195" s="306">
        <f t="shared" ca="1" si="69"/>
        <v>20.416669577919784</v>
      </c>
      <c r="H195" s="307">
        <f t="shared" ca="1" si="70"/>
        <v>142.20983775312519</v>
      </c>
      <c r="I195" s="304">
        <f t="shared" ca="1" si="71"/>
        <v>143.66794475603857</v>
      </c>
      <c r="J195" s="306">
        <f t="shared" ca="1" si="72"/>
        <v>108.02817072236037</v>
      </c>
      <c r="K195" s="307">
        <f t="shared" ca="1" si="73"/>
        <v>888.22407101274609</v>
      </c>
      <c r="L195" s="304">
        <f t="shared" ca="1" si="58"/>
        <v>894.76929205023305</v>
      </c>
      <c r="M195" s="306">
        <f t="shared" ca="1" si="74"/>
        <v>1.4282034761047651</v>
      </c>
      <c r="N195" s="304">
        <f t="shared" ca="1" si="75"/>
        <v>81.830031466716363</v>
      </c>
      <c r="P195" s="310">
        <f t="shared" ca="1" si="76"/>
        <v>13</v>
      </c>
      <c r="Q195" s="304">
        <f t="shared" ca="1" si="77"/>
        <v>0</v>
      </c>
      <c r="R195" s="306">
        <f t="shared" ca="1" si="78"/>
        <v>0</v>
      </c>
      <c r="S195" s="307">
        <f t="shared" ca="1" si="79"/>
        <v>2.9362999999999984</v>
      </c>
      <c r="T195" s="304">
        <f t="shared" ca="1" si="59"/>
        <v>28.805102999999985</v>
      </c>
      <c r="U195" s="311">
        <f t="shared" ca="1" si="60"/>
        <v>0</v>
      </c>
      <c r="V195" s="306">
        <f t="shared" ca="1" si="61"/>
        <v>1.1208193398068182</v>
      </c>
      <c r="W195" s="304">
        <f t="shared" ca="1" si="62"/>
        <v>47.206144934002808</v>
      </c>
      <c r="Y195" s="314" t="str">
        <f t="shared" ca="1" si="80"/>
        <v/>
      </c>
      <c r="Z195" s="315" t="str">
        <f t="shared" ca="1" si="81"/>
        <v/>
      </c>
      <c r="AA195" s="316" t="str">
        <f t="shared" ca="1" si="82"/>
        <v/>
      </c>
      <c r="AC195" s="310" t="e">
        <f t="shared" ca="1" si="83"/>
        <v>#N/A</v>
      </c>
      <c r="AD195" s="323" t="e">
        <f t="shared" ca="1" si="84"/>
        <v>#N/A</v>
      </c>
      <c r="AE195" s="324">
        <f t="shared" ca="1" si="63"/>
        <v>888.22407101274609</v>
      </c>
      <c r="AG195" s="306">
        <f t="shared" ca="1" si="85"/>
        <v>-25.847517530902138</v>
      </c>
      <c r="AH195" s="304">
        <f t="shared" ca="1" si="86"/>
        <v>-16.136945515705435</v>
      </c>
    </row>
    <row r="196" spans="1:34" x14ac:dyDescent="0.2">
      <c r="A196" s="347">
        <f t="shared" ca="1" si="64"/>
        <v>0.01</v>
      </c>
      <c r="B196" s="304">
        <f t="shared" ca="1" si="65"/>
        <v>6.5199999999999587</v>
      </c>
      <c r="D196" s="306">
        <f t="shared" ca="1" si="66"/>
        <v>-2.2846681722240469</v>
      </c>
      <c r="E196" s="307">
        <f t="shared" ca="1" si="67"/>
        <v>-25.723579286363432</v>
      </c>
      <c r="F196" s="304">
        <f t="shared" ca="1" si="68"/>
        <v>25.824837656004721</v>
      </c>
      <c r="G196" s="306">
        <f t="shared" ca="1" si="69"/>
        <v>20.393822896197545</v>
      </c>
      <c r="H196" s="307">
        <f t="shared" ca="1" si="70"/>
        <v>141.95260196026155</v>
      </c>
      <c r="I196" s="304">
        <f t="shared" ca="1" si="71"/>
        <v>143.41007361970748</v>
      </c>
      <c r="J196" s="306">
        <f t="shared" ca="1" si="72"/>
        <v>108.23222318473096</v>
      </c>
      <c r="K196" s="307">
        <f t="shared" ca="1" si="73"/>
        <v>889.64488321131307</v>
      </c>
      <c r="L196" s="304">
        <f t="shared" ref="L196:L259" ca="1" si="87">SQRT(pos_x^2+pos_z^2)</f>
        <v>896.204347433988</v>
      </c>
      <c r="M196" s="306">
        <f t="shared" ca="1" si="74"/>
        <v>1.4281062653375864</v>
      </c>
      <c r="N196" s="304">
        <f t="shared" ca="1" si="75"/>
        <v>81.824461700033794</v>
      </c>
      <c r="P196" s="310">
        <f t="shared" ca="1" si="76"/>
        <v>13</v>
      </c>
      <c r="Q196" s="304">
        <f t="shared" ca="1" si="77"/>
        <v>0</v>
      </c>
      <c r="R196" s="306">
        <f t="shared" ca="1" si="78"/>
        <v>0</v>
      </c>
      <c r="S196" s="307">
        <f t="shared" ca="1" si="79"/>
        <v>2.9362999999999984</v>
      </c>
      <c r="T196" s="304">
        <f t="shared" ref="T196:T259" ca="1" si="88">m*g</f>
        <v>28.805102999999985</v>
      </c>
      <c r="U196" s="311">
        <f t="shared" ref="U196:U259" ca="1" si="89">IF(pos_xz&lt;L_rampe,Poids*COS(Beta),0)</f>
        <v>0</v>
      </c>
      <c r="V196" s="306">
        <f t="shared" ref="V196:V259" ca="1" si="90">Rho_moyen*(20000-Alt_rampe-pos_z)/(20000+Alt_rampe+pos_z)</f>
        <v>1.1206597885673273</v>
      </c>
      <c r="W196" s="304">
        <f t="shared" ref="W196:W259" ca="1" si="91">1/2*Rho*Sref*Cx*vit_xz^2</f>
        <v>47.030139582744489</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889.64488321131307</v>
      </c>
      <c r="AG196" s="306">
        <f t="shared" ca="1" si="85"/>
        <v>-25.787181393886868</v>
      </c>
      <c r="AH196" s="304">
        <f t="shared" ca="1" si="86"/>
        <v>-16.076744519975083</v>
      </c>
    </row>
    <row r="197" spans="1:34" x14ac:dyDescent="0.2">
      <c r="A197" s="347">
        <f t="shared" ref="A197:A260" ca="1" si="93">IF(B196+0.01&lt;=T_ini+ROUNDUP(Temps_fin_propu,0), 0.01, IF(K196&gt;0, 0.1, 0.0001))</f>
        <v>0.01</v>
      </c>
      <c r="B197" s="304">
        <f t="shared" ref="B197:B260" ca="1" si="94">B196+pas</f>
        <v>6.5299999999999585</v>
      </c>
      <c r="D197" s="306">
        <f t="shared" ref="D197:D260" ca="1" si="95">IF(AND(L196&lt;L_rampe,Poussee&lt;Poids*SIN(M196)),0,(-W196+Poussee)/m*COS(M196)-U196/m*SIN(M196))</f>
        <v>-2.27769111322969</v>
      </c>
      <c r="E197" s="307">
        <f t="shared" ref="E197:E260" ca="1" si="96">IF(AND(L196&lt;L_rampe,Poussee&lt;Poids*SIN(M196)),0,(-W196+Poussee)/m*SIN(M196)+U196/m*COS(M196)-Poids/m)</f>
        <v>-25.664025095265664</v>
      </c>
      <c r="F197" s="304">
        <f t="shared" ref="F197:F260" ca="1" si="97">SQRT(acc_x^2+acc_z^2)</f>
        <v>25.764899784352185</v>
      </c>
      <c r="G197" s="306">
        <f t="shared" ref="G197:G260" ca="1" si="98">G196+acc_x*pas</f>
        <v>20.371045985065248</v>
      </c>
      <c r="H197" s="307">
        <f t="shared" ref="H197:H260" ca="1" si="99">H196+acc_z*pas</f>
        <v>141.6959617093089</v>
      </c>
      <c r="I197" s="304">
        <f t="shared" ref="I197:I260" ca="1" si="100">SQRT(vit_x^2+vit_z^2)</f>
        <v>143.15280325320765</v>
      </c>
      <c r="J197" s="306">
        <f t="shared" ref="J197:J260" ca="1" si="101">J196+0.5*(vit_x+G196)*pas*(K196&gt;=0)</f>
        <v>108.43604752913727</v>
      </c>
      <c r="K197" s="307">
        <f t="shared" ref="K197:K260" ca="1" si="102">K196+0.5*(vit_z+H196)*pas</f>
        <v>891.06312602966091</v>
      </c>
      <c r="L197" s="304">
        <f t="shared" ca="1" si="87"/>
        <v>897.63682576724352</v>
      </c>
      <c r="M197" s="306">
        <f t="shared" ref="M197:M260" ca="1" si="103">IF(AND(L196&gt;L_rampe,G197&gt;0),ATAN2(G197,H197),$M$4)</f>
        <v>1.4280088139256328</v>
      </c>
      <c r="N197" s="304">
        <f t="shared" ref="N197:N260" ca="1" si="104">DEGREES(Beta)</f>
        <v>81.818878145421266</v>
      </c>
      <c r="P197" s="310">
        <f t="shared" ref="P197:P260" ca="1" si="105">MATCH(t-pas/2-T_ini,CdP_t)</f>
        <v>13</v>
      </c>
      <c r="Q197" s="304">
        <f t="shared" ref="Q197:Q260" ca="1" si="106">(INDEX(CdP,2,i_P+1)-INDEX(CdP,2,i_P+0))/(INDEX(CdP,1,i_P+1)-INDEX(CdP,1,i_P+0))*(t-pas/2-T_ini-INDEX(CdP,1,i_P+0))+INDEX(CdP,2,i_P+0)</f>
        <v>0</v>
      </c>
      <c r="R197" s="306">
        <f t="shared" ref="R197:R260" ca="1" si="107">Poussee/(g*ISP)</f>
        <v>0</v>
      </c>
      <c r="S197" s="307">
        <f t="shared" ref="S197:S260" ca="1" si="108">S196-Débit*pas</f>
        <v>2.9362999999999984</v>
      </c>
      <c r="T197" s="304">
        <f t="shared" ca="1" si="88"/>
        <v>28.805102999999985</v>
      </c>
      <c r="U197" s="311">
        <f t="shared" ca="1" si="89"/>
        <v>0</v>
      </c>
      <c r="V197" s="306">
        <f t="shared" ca="1" si="90"/>
        <v>1.1205005475019323</v>
      </c>
      <c r="W197" s="304">
        <f t="shared" ca="1" si="91"/>
        <v>46.854892758084127</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891.06312602966091</v>
      </c>
      <c r="AG197" s="306">
        <f t="shared" ref="AG197:AG260" ca="1" si="114">IF(AND(L196&lt;L_rampe,Poussee&lt;Poids*SIN(M196)),0,(-W196+Poussee)/m-Poids*SIN(M196)/m)</f>
        <v>-25.727104624502772</v>
      </c>
      <c r="AH197" s="304">
        <f t="shared" ref="AH197:AH260" ca="1" si="115">IF(AND(L196&lt;L_rampe,Poussee&lt;Poids*SIN(M196)), g*SIN(M196), (-W196+Poussee)/m)</f>
        <v>-16.016803318034437</v>
      </c>
    </row>
    <row r="198" spans="1:34" x14ac:dyDescent="0.2">
      <c r="A198" s="347">
        <f t="shared" ca="1" si="93"/>
        <v>0.01</v>
      </c>
      <c r="B198" s="304">
        <f t="shared" ca="1" si="94"/>
        <v>6.5399999999999583</v>
      </c>
      <c r="D198" s="306">
        <f t="shared" ca="1" si="95"/>
        <v>-2.270743058853339</v>
      </c>
      <c r="E198" s="307">
        <f t="shared" ca="1" si="96"/>
        <v>-25.604727563565088</v>
      </c>
      <c r="F198" s="304">
        <f t="shared" ca="1" si="97"/>
        <v>25.70522024110512</v>
      </c>
      <c r="G198" s="306">
        <f t="shared" ca="1" si="98"/>
        <v>20.348338554476715</v>
      </c>
      <c r="H198" s="307">
        <f t="shared" ca="1" si="99"/>
        <v>141.43991443367327</v>
      </c>
      <c r="I198" s="304">
        <f t="shared" ca="1" si="100"/>
        <v>142.89613107755025</v>
      </c>
      <c r="J198" s="306">
        <f t="shared" ca="1" si="101"/>
        <v>108.63964445183498</v>
      </c>
      <c r="K198" s="307">
        <f t="shared" ca="1" si="102"/>
        <v>892.4788054103758</v>
      </c>
      <c r="L198" s="304">
        <f t="shared" ca="1" si="87"/>
        <v>899.06673303673767</v>
      </c>
      <c r="M198" s="306">
        <f t="shared" ca="1" si="103"/>
        <v>1.4279111212487459</v>
      </c>
      <c r="N198" s="304">
        <f t="shared" ca="1" si="104"/>
        <v>81.813280767346299</v>
      </c>
      <c r="P198" s="310">
        <f t="shared" ca="1" si="105"/>
        <v>13</v>
      </c>
      <c r="Q198" s="304">
        <f t="shared" ca="1" si="106"/>
        <v>0</v>
      </c>
      <c r="R198" s="306">
        <f t="shared" ca="1" si="107"/>
        <v>0</v>
      </c>
      <c r="S198" s="307">
        <f t="shared" ca="1" si="108"/>
        <v>2.9362999999999984</v>
      </c>
      <c r="T198" s="304">
        <f t="shared" ca="1" si="88"/>
        <v>28.805102999999985</v>
      </c>
      <c r="U198" s="311">
        <f t="shared" ca="1" si="89"/>
        <v>0</v>
      </c>
      <c r="V198" s="306">
        <f t="shared" ca="1" si="90"/>
        <v>1.1203416158216142</v>
      </c>
      <c r="W198" s="304">
        <f t="shared" ca="1" si="91"/>
        <v>46.68040018483758</v>
      </c>
      <c r="Y198" s="314" t="str">
        <f t="shared" ca="1" si="109"/>
        <v/>
      </c>
      <c r="Z198" s="315" t="str">
        <f t="shared" ca="1" si="110"/>
        <v/>
      </c>
      <c r="AA198" s="316" t="str">
        <f t="shared" ca="1" si="111"/>
        <v/>
      </c>
      <c r="AC198" s="310" t="e">
        <f t="shared" ca="1" si="112"/>
        <v>#N/A</v>
      </c>
      <c r="AD198" s="323" t="e">
        <f t="shared" ca="1" si="113"/>
        <v>#N/A</v>
      </c>
      <c r="AE198" s="324">
        <f t="shared" ca="1" si="92"/>
        <v>892.4788054103758</v>
      </c>
      <c r="AG198" s="306">
        <f t="shared" ca="1" si="114"/>
        <v>-25.667285754769477</v>
      </c>
      <c r="AH198" s="304">
        <f t="shared" ca="1" si="115"/>
        <v>-15.957120443443841</v>
      </c>
    </row>
    <row r="199" spans="1:34" x14ac:dyDescent="0.2">
      <c r="A199" s="347">
        <f t="shared" ca="1" si="93"/>
        <v>0.01</v>
      </c>
      <c r="B199" s="304">
        <f t="shared" ca="1" si="94"/>
        <v>6.5499999999999581</v>
      </c>
      <c r="D199" s="306">
        <f t="shared" ca="1" si="95"/>
        <v>-2.263823843696612</v>
      </c>
      <c r="E199" s="307">
        <f t="shared" ca="1" si="96"/>
        <v>-25.545685244676349</v>
      </c>
      <c r="F199" s="304">
        <f t="shared" ca="1" si="97"/>
        <v>25.645797570271903</v>
      </c>
      <c r="G199" s="306">
        <f t="shared" ca="1" si="98"/>
        <v>20.32570031603975</v>
      </c>
      <c r="H199" s="307">
        <f t="shared" ca="1" si="99"/>
        <v>141.1844575812265</v>
      </c>
      <c r="I199" s="304">
        <f t="shared" ca="1" si="100"/>
        <v>142.64005452832174</v>
      </c>
      <c r="J199" s="306">
        <f t="shared" ca="1" si="101"/>
        <v>108.84301464618757</v>
      </c>
      <c r="K199" s="307">
        <f t="shared" ca="1" si="102"/>
        <v>893.89192727045031</v>
      </c>
      <c r="L199" s="304">
        <f t="shared" ca="1" si="87"/>
        <v>900.49407520346858</v>
      </c>
      <c r="M199" s="306">
        <f t="shared" ca="1" si="103"/>
        <v>1.4278131866842796</v>
      </c>
      <c r="N199" s="304">
        <f t="shared" ca="1" si="104"/>
        <v>81.807669530133936</v>
      </c>
      <c r="P199" s="310">
        <f t="shared" ca="1" si="105"/>
        <v>13</v>
      </c>
      <c r="Q199" s="304">
        <f t="shared" ca="1" si="106"/>
        <v>0</v>
      </c>
      <c r="R199" s="306">
        <f t="shared" ca="1" si="107"/>
        <v>0</v>
      </c>
      <c r="S199" s="307">
        <f t="shared" ca="1" si="108"/>
        <v>2.9362999999999984</v>
      </c>
      <c r="T199" s="304">
        <f t="shared" ca="1" si="88"/>
        <v>28.805102999999985</v>
      </c>
      <c r="U199" s="311">
        <f t="shared" ca="1" si="89"/>
        <v>0</v>
      </c>
      <c r="V199" s="306">
        <f t="shared" ca="1" si="90"/>
        <v>1.1201829927408498</v>
      </c>
      <c r="W199" s="304">
        <f t="shared" ca="1" si="91"/>
        <v>46.506657618280471</v>
      </c>
      <c r="Y199" s="314" t="str">
        <f t="shared" ca="1" si="109"/>
        <v/>
      </c>
      <c r="Z199" s="315" t="str">
        <f t="shared" ca="1" si="110"/>
        <v/>
      </c>
      <c r="AA199" s="316" t="str">
        <f t="shared" ca="1" si="111"/>
        <v/>
      </c>
      <c r="AC199" s="310" t="e">
        <f t="shared" ca="1" si="112"/>
        <v>#N/A</v>
      </c>
      <c r="AD199" s="323" t="e">
        <f t="shared" ca="1" si="113"/>
        <v>#N/A</v>
      </c>
      <c r="AE199" s="324">
        <f t="shared" ca="1" si="92"/>
        <v>893.89192727045031</v>
      </c>
      <c r="AG199" s="306">
        <f t="shared" ca="1" si="114"/>
        <v>-25.607723327162184</v>
      </c>
      <c r="AH199" s="304">
        <f t="shared" ca="1" si="115"/>
        <v>-15.897694440226681</v>
      </c>
    </row>
    <row r="200" spans="1:34" x14ac:dyDescent="0.2">
      <c r="A200" s="347">
        <f t="shared" ca="1" si="93"/>
        <v>0.01</v>
      </c>
      <c r="B200" s="304">
        <f t="shared" ca="1" si="94"/>
        <v>6.5599999999999579</v>
      </c>
      <c r="D200" s="306">
        <f t="shared" ca="1" si="95"/>
        <v>-2.2569333035370343</v>
      </c>
      <c r="E200" s="307">
        <f t="shared" ca="1" si="96"/>
        <v>-25.486896702320664</v>
      </c>
      <c r="F200" s="304">
        <f t="shared" ca="1" si="97"/>
        <v>25.586630326234413</v>
      </c>
      <c r="G200" s="306">
        <f t="shared" ca="1" si="98"/>
        <v>20.30313098300438</v>
      </c>
      <c r="H200" s="307">
        <f t="shared" ca="1" si="99"/>
        <v>140.92958861420328</v>
      </c>
      <c r="I200" s="304">
        <f t="shared" ca="1" si="100"/>
        <v>142.38457105558035</v>
      </c>
      <c r="J200" s="306">
        <f t="shared" ca="1" si="101"/>
        <v>109.0461588026828</v>
      </c>
      <c r="K200" s="307">
        <f t="shared" ca="1" si="102"/>
        <v>895.30249750142741</v>
      </c>
      <c r="L200" s="304">
        <f t="shared" ca="1" si="87"/>
        <v>901.91885820283926</v>
      </c>
      <c r="M200" s="306">
        <f t="shared" ca="1" si="103"/>
        <v>1.427715009607089</v>
      </c>
      <c r="N200" s="304">
        <f t="shared" ca="1" si="104"/>
        <v>81.802044397965986</v>
      </c>
      <c r="P200" s="310">
        <f t="shared" ca="1" si="105"/>
        <v>13</v>
      </c>
      <c r="Q200" s="304">
        <f t="shared" ca="1" si="106"/>
        <v>0</v>
      </c>
      <c r="R200" s="306">
        <f t="shared" ca="1" si="107"/>
        <v>0</v>
      </c>
      <c r="S200" s="307">
        <f t="shared" ca="1" si="108"/>
        <v>2.9362999999999984</v>
      </c>
      <c r="T200" s="304">
        <f t="shared" ca="1" si="88"/>
        <v>28.805102999999985</v>
      </c>
      <c r="U200" s="311">
        <f t="shared" ca="1" si="89"/>
        <v>0</v>
      </c>
      <c r="V200" s="306">
        <f t="shared" ca="1" si="90"/>
        <v>1.1200246774775919</v>
      </c>
      <c r="W200" s="304">
        <f t="shared" ca="1" si="91"/>
        <v>46.333660843887792</v>
      </c>
      <c r="Y200" s="314" t="str">
        <f t="shared" ca="1" si="109"/>
        <v/>
      </c>
      <c r="Z200" s="315" t="str">
        <f t="shared" ca="1" si="110"/>
        <v/>
      </c>
      <c r="AA200" s="316" t="str">
        <f t="shared" ca="1" si="111"/>
        <v/>
      </c>
      <c r="AC200" s="310" t="e">
        <f t="shared" ca="1" si="112"/>
        <v>#N/A</v>
      </c>
      <c r="AD200" s="323" t="e">
        <f t="shared" ca="1" si="113"/>
        <v>#N/A</v>
      </c>
      <c r="AE200" s="324">
        <f t="shared" ca="1" si="92"/>
        <v>895.30249750142741</v>
      </c>
      <c r="AG200" s="306">
        <f t="shared" ca="1" si="114"/>
        <v>-25.548415894522112</v>
      </c>
      <c r="AH200" s="304">
        <f t="shared" ca="1" si="115"/>
        <v>-15.838523862779859</v>
      </c>
    </row>
    <row r="201" spans="1:34" x14ac:dyDescent="0.2">
      <c r="A201" s="347">
        <f t="shared" ca="1" si="93"/>
        <v>0.01</v>
      </c>
      <c r="B201" s="304">
        <f t="shared" ca="1" si="94"/>
        <v>6.5699999999999577</v>
      </c>
      <c r="D201" s="306">
        <f t="shared" ca="1" si="95"/>
        <v>-2.2500712753179863</v>
      </c>
      <c r="E201" s="307">
        <f t="shared" ca="1" si="96"/>
        <v>-25.428360510437685</v>
      </c>
      <c r="F201" s="304">
        <f t="shared" ca="1" si="97"/>
        <v>25.527717073659325</v>
      </c>
      <c r="G201" s="306">
        <f t="shared" ca="1" si="98"/>
        <v>20.280630270251201</v>
      </c>
      <c r="H201" s="307">
        <f t="shared" ca="1" si="99"/>
        <v>140.67530500909891</v>
      </c>
      <c r="I201" s="304">
        <f t="shared" ca="1" si="100"/>
        <v>142.12967812375302</v>
      </c>
      <c r="J201" s="306">
        <f t="shared" ca="1" si="101"/>
        <v>109.24907760894908</v>
      </c>
      <c r="K201" s="307">
        <f t="shared" ca="1" si="102"/>
        <v>896.71052196954395</v>
      </c>
      <c r="L201" s="304">
        <f t="shared" ca="1" si="87"/>
        <v>903.34108794480187</v>
      </c>
      <c r="M201" s="306">
        <f t="shared" ca="1" si="103"/>
        <v>1.4276165893895181</v>
      </c>
      <c r="N201" s="304">
        <f t="shared" ca="1" si="104"/>
        <v>81.796405334880404</v>
      </c>
      <c r="P201" s="310">
        <f t="shared" ca="1" si="105"/>
        <v>13</v>
      </c>
      <c r="Q201" s="304">
        <f t="shared" ca="1" si="106"/>
        <v>0</v>
      </c>
      <c r="R201" s="306">
        <f t="shared" ca="1" si="107"/>
        <v>0</v>
      </c>
      <c r="S201" s="307">
        <f t="shared" ca="1" si="108"/>
        <v>2.9362999999999984</v>
      </c>
      <c r="T201" s="304">
        <f t="shared" ca="1" si="88"/>
        <v>28.805102999999985</v>
      </c>
      <c r="U201" s="311">
        <f t="shared" ca="1" si="89"/>
        <v>0</v>
      </c>
      <c r="V201" s="306">
        <f t="shared" ca="1" si="90"/>
        <v>1.1198666692532468</v>
      </c>
      <c r="W201" s="304">
        <f t="shared" ca="1" si="91"/>
        <v>46.161405677075692</v>
      </c>
      <c r="Y201" s="314" t="str">
        <f t="shared" ca="1" si="109"/>
        <v/>
      </c>
      <c r="Z201" s="315" t="str">
        <f t="shared" ca="1" si="110"/>
        <v/>
      </c>
      <c r="AA201" s="316" t="str">
        <f t="shared" ca="1" si="111"/>
        <v/>
      </c>
      <c r="AC201" s="310" t="e">
        <f t="shared" ca="1" si="112"/>
        <v>#N/A</v>
      </c>
      <c r="AD201" s="323" t="e">
        <f t="shared" ca="1" si="113"/>
        <v>#N/A</v>
      </c>
      <c r="AE201" s="324">
        <f t="shared" ca="1" si="92"/>
        <v>896.71052196954395</v>
      </c>
      <c r="AG201" s="306">
        <f t="shared" ca="1" si="114"/>
        <v>-25.489362019967768</v>
      </c>
      <c r="AH201" s="304">
        <f t="shared" ca="1" si="115"/>
        <v>-15.779607275785109</v>
      </c>
    </row>
    <row r="202" spans="1:34" x14ac:dyDescent="0.2">
      <c r="A202" s="347">
        <f t="shared" ca="1" si="93"/>
        <v>0.01</v>
      </c>
      <c r="B202" s="304">
        <f t="shared" ca="1" si="94"/>
        <v>6.5799999999999574</v>
      </c>
      <c r="D202" s="306">
        <f t="shared" ca="1" si="95"/>
        <v>-2.2432375971387346</v>
      </c>
      <c r="E202" s="307">
        <f t="shared" ca="1" si="96"/>
        <v>-25.370075253098175</v>
      </c>
      <c r="F202" s="304">
        <f t="shared" ca="1" si="97"/>
        <v>25.469056387410216</v>
      </c>
      <c r="G202" s="306">
        <f t="shared" ca="1" si="98"/>
        <v>20.258197894279814</v>
      </c>
      <c r="H202" s="307">
        <f t="shared" ca="1" si="99"/>
        <v>140.42160425656792</v>
      </c>
      <c r="I202" s="304">
        <f t="shared" ca="1" si="100"/>
        <v>141.87537321153371</v>
      </c>
      <c r="J202" s="306">
        <f t="shared" ca="1" si="101"/>
        <v>109.45177174977174</v>
      </c>
      <c r="K202" s="307">
        <f t="shared" ca="1" si="102"/>
        <v>898.1160065158723</v>
      </c>
      <c r="L202" s="304">
        <f t="shared" ca="1" si="87"/>
        <v>904.76077031399984</v>
      </c>
      <c r="M202" s="306">
        <f t="shared" ca="1" si="103"/>
        <v>1.4275179254013892</v>
      </c>
      <c r="N202" s="304">
        <f t="shared" ca="1" si="104"/>
        <v>81.790752304770692</v>
      </c>
      <c r="P202" s="310">
        <f t="shared" ca="1" si="105"/>
        <v>13</v>
      </c>
      <c r="Q202" s="304">
        <f t="shared" ca="1" si="106"/>
        <v>0</v>
      </c>
      <c r="R202" s="306">
        <f t="shared" ca="1" si="107"/>
        <v>0</v>
      </c>
      <c r="S202" s="307">
        <f t="shared" ca="1" si="108"/>
        <v>2.9362999999999984</v>
      </c>
      <c r="T202" s="304">
        <f t="shared" ca="1" si="88"/>
        <v>28.805102999999985</v>
      </c>
      <c r="U202" s="311">
        <f t="shared" ca="1" si="89"/>
        <v>0</v>
      </c>
      <c r="V202" s="306">
        <f t="shared" ca="1" si="90"/>
        <v>1.1197089672926581</v>
      </c>
      <c r="W202" s="304">
        <f t="shared" ca="1" si="91"/>
        <v>45.98988796294654</v>
      </c>
      <c r="Y202" s="314" t="str">
        <f t="shared" ca="1" si="109"/>
        <v/>
      </c>
      <c r="Z202" s="315" t="str">
        <f t="shared" ca="1" si="110"/>
        <v/>
      </c>
      <c r="AA202" s="316" t="str">
        <f t="shared" ca="1" si="111"/>
        <v/>
      </c>
      <c r="AC202" s="310" t="e">
        <f t="shared" ca="1" si="112"/>
        <v>#N/A</v>
      </c>
      <c r="AD202" s="323" t="e">
        <f t="shared" ca="1" si="113"/>
        <v>#N/A</v>
      </c>
      <c r="AE202" s="324">
        <f t="shared" ca="1" si="92"/>
        <v>898.1160065158723</v>
      </c>
      <c r="AG202" s="306">
        <f t="shared" ca="1" si="114"/>
        <v>-25.430560276806979</v>
      </c>
      <c r="AH202" s="304">
        <f t="shared" ca="1" si="115"/>
        <v>-15.720943254121076</v>
      </c>
    </row>
    <row r="203" spans="1:34" x14ac:dyDescent="0.2">
      <c r="A203" s="347">
        <f t="shared" ca="1" si="93"/>
        <v>0.01</v>
      </c>
      <c r="B203" s="304">
        <f t="shared" ca="1" si="94"/>
        <v>6.5899999999999572</v>
      </c>
      <c r="D203" s="306">
        <f t="shared" ca="1" si="95"/>
        <v>-2.2364321082445739</v>
      </c>
      <c r="E203" s="307">
        <f t="shared" ca="1" si="96"/>
        <v>-25.312039524417713</v>
      </c>
      <c r="F203" s="304">
        <f t="shared" ca="1" si="97"/>
        <v>25.410646852460715</v>
      </c>
      <c r="G203" s="306">
        <f t="shared" ca="1" si="98"/>
        <v>20.235833573197368</v>
      </c>
      <c r="H203" s="307">
        <f t="shared" ca="1" si="99"/>
        <v>140.16848386132375</v>
      </c>
      <c r="I203" s="304">
        <f t="shared" ca="1" si="100"/>
        <v>141.62165381178232</v>
      </c>
      <c r="J203" s="306">
        <f t="shared" ca="1" si="101"/>
        <v>109.65424190710912</v>
      </c>
      <c r="K203" s="307">
        <f t="shared" ca="1" si="102"/>
        <v>899.51895695646181</v>
      </c>
      <c r="L203" s="304">
        <f t="shared" ca="1" si="87"/>
        <v>906.17791116991134</v>
      </c>
      <c r="M203" s="306">
        <f t="shared" ca="1" si="103"/>
        <v>1.427419017009991</v>
      </c>
      <c r="N203" s="304">
        <f t="shared" ca="1" si="104"/>
        <v>81.785085271385142</v>
      </c>
      <c r="P203" s="310">
        <f t="shared" ca="1" si="105"/>
        <v>13</v>
      </c>
      <c r="Q203" s="304">
        <f t="shared" ca="1" si="106"/>
        <v>0</v>
      </c>
      <c r="R203" s="306">
        <f t="shared" ca="1" si="107"/>
        <v>0</v>
      </c>
      <c r="S203" s="307">
        <f t="shared" ca="1" si="108"/>
        <v>2.9362999999999984</v>
      </c>
      <c r="T203" s="304">
        <f t="shared" ca="1" si="88"/>
        <v>28.805102999999985</v>
      </c>
      <c r="U203" s="311">
        <f t="shared" ca="1" si="89"/>
        <v>0</v>
      </c>
      <c r="V203" s="306">
        <f t="shared" ca="1" si="90"/>
        <v>1.1195515708240844</v>
      </c>
      <c r="W203" s="304">
        <f t="shared" ca="1" si="91"/>
        <v>45.819103576035964</v>
      </c>
      <c r="Y203" s="314" t="str">
        <f t="shared" ca="1" si="109"/>
        <v/>
      </c>
      <c r="Z203" s="315" t="str">
        <f t="shared" ca="1" si="110"/>
        <v/>
      </c>
      <c r="AA203" s="316" t="str">
        <f t="shared" ca="1" si="111"/>
        <v/>
      </c>
      <c r="AC203" s="310" t="e">
        <f t="shared" ca="1" si="112"/>
        <v>#N/A</v>
      </c>
      <c r="AD203" s="323" t="e">
        <f t="shared" ca="1" si="113"/>
        <v>#N/A</v>
      </c>
      <c r="AE203" s="324">
        <f t="shared" ca="1" si="92"/>
        <v>899.51895695646181</v>
      </c>
      <c r="AG203" s="306">
        <f t="shared" ca="1" si="114"/>
        <v>-25.372009248450006</v>
      </c>
      <c r="AH203" s="304">
        <f t="shared" ca="1" si="115"/>
        <v>-15.662530382776476</v>
      </c>
    </row>
    <row r="204" spans="1:34" x14ac:dyDescent="0.2">
      <c r="A204" s="347">
        <f t="shared" ca="1" si="93"/>
        <v>0.01</v>
      </c>
      <c r="B204" s="304">
        <f t="shared" ca="1" si="94"/>
        <v>6.599999999999957</v>
      </c>
      <c r="D204" s="306">
        <f t="shared" ca="1" si="95"/>
        <v>-2.2296546490170641</v>
      </c>
      <c r="E204" s="307">
        <f t="shared" ca="1" si="96"/>
        <v>-25.254251928471106</v>
      </c>
      <c r="F204" s="304">
        <f t="shared" ca="1" si="97"/>
        <v>25.352487063808358</v>
      </c>
      <c r="G204" s="306">
        <f t="shared" ca="1" si="98"/>
        <v>20.213537026707197</v>
      </c>
      <c r="H204" s="307">
        <f t="shared" ca="1" si="99"/>
        <v>139.91594134203905</v>
      </c>
      <c r="I204" s="304">
        <f t="shared" ca="1" si="100"/>
        <v>141.36851743142449</v>
      </c>
      <c r="J204" s="306">
        <f t="shared" ca="1" si="101"/>
        <v>109.85648876010865</v>
      </c>
      <c r="K204" s="307">
        <f t="shared" ca="1" si="102"/>
        <v>900.9193790824786</v>
      </c>
      <c r="L204" s="304">
        <f t="shared" ca="1" si="87"/>
        <v>907.59251634698853</v>
      </c>
      <c r="M204" s="306">
        <f t="shared" ca="1" si="103"/>
        <v>1.4273198635800666</v>
      </c>
      <c r="N204" s="304">
        <f t="shared" ca="1" si="104"/>
        <v>81.779404198326233</v>
      </c>
      <c r="P204" s="310">
        <f t="shared" ca="1" si="105"/>
        <v>13</v>
      </c>
      <c r="Q204" s="304">
        <f t="shared" ca="1" si="106"/>
        <v>0</v>
      </c>
      <c r="R204" s="306">
        <f t="shared" ca="1" si="107"/>
        <v>0</v>
      </c>
      <c r="S204" s="307">
        <f t="shared" ca="1" si="108"/>
        <v>2.9362999999999984</v>
      </c>
      <c r="T204" s="304">
        <f t="shared" ca="1" si="88"/>
        <v>28.805102999999985</v>
      </c>
      <c r="U204" s="311">
        <f t="shared" ca="1" si="89"/>
        <v>0</v>
      </c>
      <c r="V204" s="306">
        <f t="shared" ca="1" si="90"/>
        <v>1.1193944790791797</v>
      </c>
      <c r="W204" s="304">
        <f t="shared" ca="1" si="91"/>
        <v>45.649048420062627</v>
      </c>
      <c r="Y204" s="314" t="str">
        <f t="shared" ca="1" si="109"/>
        <v/>
      </c>
      <c r="Z204" s="315" t="str">
        <f t="shared" ca="1" si="110"/>
        <v/>
      </c>
      <c r="AA204" s="316" t="str">
        <f t="shared" ca="1" si="111"/>
        <v/>
      </c>
      <c r="AC204" s="310" t="e">
        <f t="shared" ca="1" si="112"/>
        <v>#N/A</v>
      </c>
      <c r="AD204" s="323" t="e">
        <f t="shared" ca="1" si="113"/>
        <v>#N/A</v>
      </c>
      <c r="AE204" s="324">
        <f t="shared" ca="1" si="92"/>
        <v>900.9193790824786</v>
      </c>
      <c r="AG204" s="306">
        <f t="shared" ca="1" si="114"/>
        <v>-25.313707528323377</v>
      </c>
      <c r="AH204" s="304">
        <f t="shared" ca="1" si="115"/>
        <v>-15.60436725676395</v>
      </c>
    </row>
    <row r="205" spans="1:34" x14ac:dyDescent="0.2">
      <c r="A205" s="347">
        <f t="shared" ca="1" si="93"/>
        <v>0.1</v>
      </c>
      <c r="B205" s="304">
        <f t="shared" ca="1" si="94"/>
        <v>6.6999999999999567</v>
      </c>
      <c r="D205" s="306">
        <f t="shared" ca="1" si="95"/>
        <v>-2.2229050609643619</v>
      </c>
      <c r="E205" s="307">
        <f t="shared" ca="1" si="96"/>
        <v>-25.196711079207731</v>
      </c>
      <c r="F205" s="304">
        <f t="shared" ca="1" si="97"/>
        <v>25.29457562638936</v>
      </c>
      <c r="G205" s="306">
        <f t="shared" ca="1" si="98"/>
        <v>19.991246520610762</v>
      </c>
      <c r="H205" s="307">
        <f t="shared" ca="1" si="99"/>
        <v>137.39627023411828</v>
      </c>
      <c r="I205" s="304">
        <f t="shared" ca="1" si="100"/>
        <v>138.84302291326952</v>
      </c>
      <c r="J205" s="306">
        <f t="shared" ca="1" si="101"/>
        <v>111.86672793747455</v>
      </c>
      <c r="K205" s="307">
        <f t="shared" ca="1" si="102"/>
        <v>914.78498966128643</v>
      </c>
      <c r="L205" s="304">
        <f t="shared" ca="1" si="87"/>
        <v>921.59955627649742</v>
      </c>
      <c r="M205" s="306">
        <f t="shared" ca="1" si="103"/>
        <v>1.4263096001523208</v>
      </c>
      <c r="N205" s="304">
        <f t="shared" ca="1" si="104"/>
        <v>81.721520367719975</v>
      </c>
      <c r="P205" s="310">
        <f t="shared" ca="1" si="105"/>
        <v>23</v>
      </c>
      <c r="Q205" s="304">
        <f t="shared" ca="1" si="106"/>
        <v>0</v>
      </c>
      <c r="R205" s="306">
        <f t="shared" ca="1" si="107"/>
        <v>0</v>
      </c>
      <c r="S205" s="307">
        <f t="shared" ca="1" si="108"/>
        <v>2.9362999999999984</v>
      </c>
      <c r="T205" s="304">
        <f t="shared" ca="1" si="88"/>
        <v>28.805102999999985</v>
      </c>
      <c r="U205" s="311">
        <f t="shared" ca="1" si="89"/>
        <v>0</v>
      </c>
      <c r="V205" s="306">
        <f t="shared" ca="1" si="90"/>
        <v>1.1178402455115823</v>
      </c>
      <c r="W205" s="304">
        <f t="shared" ca="1" si="91"/>
        <v>43.971473984687179</v>
      </c>
      <c r="Y205" s="314" t="str">
        <f t="shared" ca="1" si="109"/>
        <v/>
      </c>
      <c r="Z205" s="315" t="str">
        <f t="shared" ca="1" si="110"/>
        <v/>
      </c>
      <c r="AA205" s="316" t="str">
        <f t="shared" ca="1" si="111"/>
        <v/>
      </c>
      <c r="AC205" s="310" t="e">
        <f t="shared" ca="1" si="112"/>
        <v>#N/A</v>
      </c>
      <c r="AD205" s="323" t="e">
        <f t="shared" ca="1" si="113"/>
        <v>#N/A</v>
      </c>
      <c r="AE205" s="324">
        <f t="shared" ca="1" si="92"/>
        <v>914.78498966128643</v>
      </c>
      <c r="AG205" s="306">
        <f t="shared" ca="1" si="114"/>
        <v>-25.255653719784611</v>
      </c>
      <c r="AH205" s="304">
        <f t="shared" ca="1" si="115"/>
        <v>-15.546452481034857</v>
      </c>
    </row>
    <row r="206" spans="1:34" x14ac:dyDescent="0.2">
      <c r="A206" s="347">
        <f t="shared" ca="1" si="93"/>
        <v>0.1</v>
      </c>
      <c r="B206" s="304">
        <f t="shared" ca="1" si="94"/>
        <v>6.7999999999999563</v>
      </c>
      <c r="D206" s="306">
        <f t="shared" ca="1" si="95"/>
        <v>-2.1561869486227354</v>
      </c>
      <c r="E206" s="307">
        <f t="shared" ca="1" si="96"/>
        <v>-24.629088162552328</v>
      </c>
      <c r="F206" s="304">
        <f t="shared" ca="1" si="97"/>
        <v>24.723291161902097</v>
      </c>
      <c r="G206" s="306">
        <f t="shared" ca="1" si="98"/>
        <v>19.77562782574849</v>
      </c>
      <c r="H206" s="307">
        <f t="shared" ca="1" si="99"/>
        <v>134.93336141786304</v>
      </c>
      <c r="I206" s="304">
        <f t="shared" ca="1" si="100"/>
        <v>136.37480514899431</v>
      </c>
      <c r="J206" s="306">
        <f t="shared" ca="1" si="101"/>
        <v>113.85507165479251</v>
      </c>
      <c r="K206" s="307">
        <f t="shared" ca="1" si="102"/>
        <v>928.40147124388545</v>
      </c>
      <c r="L206" s="304">
        <f t="shared" ca="1" si="87"/>
        <v>935.35676035902418</v>
      </c>
      <c r="M206" s="306">
        <f t="shared" ca="1" si="103"/>
        <v>1.4252738601354524</v>
      </c>
      <c r="N206" s="304">
        <f t="shared" ca="1" si="104"/>
        <v>81.662176836080619</v>
      </c>
      <c r="P206" s="310">
        <f t="shared" ca="1" si="105"/>
        <v>23</v>
      </c>
      <c r="Q206" s="304">
        <f t="shared" ca="1" si="106"/>
        <v>0</v>
      </c>
      <c r="R206" s="306">
        <f t="shared" ca="1" si="107"/>
        <v>0</v>
      </c>
      <c r="S206" s="307">
        <f t="shared" ca="1" si="108"/>
        <v>2.9362999999999984</v>
      </c>
      <c r="T206" s="304">
        <f t="shared" ca="1" si="88"/>
        <v>28.805102999999985</v>
      </c>
      <c r="U206" s="311">
        <f t="shared" ca="1" si="89"/>
        <v>0</v>
      </c>
      <c r="V206" s="306">
        <f t="shared" ca="1" si="90"/>
        <v>1.1163159417515549</v>
      </c>
      <c r="W206" s="304">
        <f t="shared" ca="1" si="91"/>
        <v>42.364157530581139</v>
      </c>
      <c r="Y206" s="314" t="str">
        <f t="shared" ca="1" si="109"/>
        <v/>
      </c>
      <c r="Z206" s="315" t="str">
        <f t="shared" ca="1" si="110"/>
        <v/>
      </c>
      <c r="AA206" s="316" t="str">
        <f t="shared" ca="1" si="111"/>
        <v/>
      </c>
      <c r="AC206" s="310" t="e">
        <f t="shared" ca="1" si="112"/>
        <v>#N/A</v>
      </c>
      <c r="AD206" s="323" t="e">
        <f t="shared" ca="1" si="113"/>
        <v>#N/A</v>
      </c>
      <c r="AE206" s="324">
        <f t="shared" ca="1" si="92"/>
        <v>928.40147124388545</v>
      </c>
      <c r="AG206" s="306">
        <f t="shared" ca="1" si="114"/>
        <v>-24.682909128081747</v>
      </c>
      <c r="AH206" s="304">
        <f t="shared" ca="1" si="115"/>
        <v>-14.975129920201343</v>
      </c>
    </row>
    <row r="207" spans="1:34" x14ac:dyDescent="0.2">
      <c r="A207" s="347">
        <f t="shared" ca="1" si="93"/>
        <v>0.1</v>
      </c>
      <c r="B207" s="304">
        <f t="shared" ca="1" si="94"/>
        <v>6.8999999999999559</v>
      </c>
      <c r="D207" s="306">
        <f t="shared" ca="1" si="95"/>
        <v>-2.0921570693809048</v>
      </c>
      <c r="E207" s="307">
        <f t="shared" ca="1" si="96"/>
        <v>-24.085237604246636</v>
      </c>
      <c r="F207" s="304">
        <f t="shared" ca="1" si="97"/>
        <v>24.175934142365147</v>
      </c>
      <c r="G207" s="306">
        <f t="shared" ca="1" si="98"/>
        <v>19.566412118810401</v>
      </c>
      <c r="H207" s="307">
        <f t="shared" ca="1" si="99"/>
        <v>132.52483765743838</v>
      </c>
      <c r="I207" s="304">
        <f t="shared" ca="1" si="100"/>
        <v>133.96147610165218</v>
      </c>
      <c r="J207" s="306">
        <f t="shared" ca="1" si="101"/>
        <v>115.82217365202045</v>
      </c>
      <c r="K207" s="307">
        <f t="shared" ca="1" si="102"/>
        <v>941.77438119765054</v>
      </c>
      <c r="L207" s="304">
        <f t="shared" ca="1" si="87"/>
        <v>948.86972814485785</v>
      </c>
      <c r="M207" s="306">
        <f t="shared" ca="1" si="103"/>
        <v>1.4242119560253788</v>
      </c>
      <c r="N207" s="304">
        <f t="shared" ca="1" si="104"/>
        <v>81.601334212325796</v>
      </c>
      <c r="P207" s="310">
        <f t="shared" ca="1" si="105"/>
        <v>23</v>
      </c>
      <c r="Q207" s="304">
        <f t="shared" ca="1" si="106"/>
        <v>0</v>
      </c>
      <c r="R207" s="306">
        <f t="shared" ca="1" si="107"/>
        <v>0</v>
      </c>
      <c r="S207" s="307">
        <f t="shared" ca="1" si="108"/>
        <v>2.9362999999999984</v>
      </c>
      <c r="T207" s="304">
        <f t="shared" ca="1" si="88"/>
        <v>28.805102999999985</v>
      </c>
      <c r="U207" s="311">
        <f t="shared" ca="1" si="89"/>
        <v>0</v>
      </c>
      <c r="V207" s="306">
        <f t="shared" ca="1" si="90"/>
        <v>1.1148208340929378</v>
      </c>
      <c r="W207" s="304">
        <f t="shared" ca="1" si="91"/>
        <v>40.823297912040445</v>
      </c>
      <c r="Y207" s="314" t="str">
        <f t="shared" ca="1" si="109"/>
        <v/>
      </c>
      <c r="Z207" s="315" t="str">
        <f t="shared" ca="1" si="110"/>
        <v/>
      </c>
      <c r="AA207" s="316" t="str">
        <f t="shared" ca="1" si="111"/>
        <v/>
      </c>
      <c r="AC207" s="310" t="e">
        <f t="shared" ca="1" si="112"/>
        <v>#N/A</v>
      </c>
      <c r="AD207" s="323" t="e">
        <f t="shared" ca="1" si="113"/>
        <v>#N/A</v>
      </c>
      <c r="AE207" s="324">
        <f t="shared" ca="1" si="92"/>
        <v>941.77438119765054</v>
      </c>
      <c r="AG207" s="306">
        <f t="shared" ca="1" si="114"/>
        <v>-24.134045775172083</v>
      </c>
      <c r="AH207" s="304">
        <f t="shared" ca="1" si="115"/>
        <v>-14.427734744604148</v>
      </c>
    </row>
    <row r="208" spans="1:34" x14ac:dyDescent="0.2">
      <c r="A208" s="347">
        <f t="shared" ca="1" si="93"/>
        <v>0.1</v>
      </c>
      <c r="B208" s="304">
        <f t="shared" ca="1" si="94"/>
        <v>6.9999999999999556</v>
      </c>
      <c r="D208" s="306">
        <f t="shared" ca="1" si="95"/>
        <v>-2.0306680392781788</v>
      </c>
      <c r="E208" s="307">
        <f t="shared" ca="1" si="96"/>
        <v>-23.563873250107683</v>
      </c>
      <c r="F208" s="304">
        <f t="shared" ca="1" si="97"/>
        <v>23.65121001625258</v>
      </c>
      <c r="G208" s="306">
        <f t="shared" ca="1" si="98"/>
        <v>19.363345314882583</v>
      </c>
      <c r="H208" s="307">
        <f t="shared" ca="1" si="99"/>
        <v>130.16845033242762</v>
      </c>
      <c r="I208" s="304">
        <f t="shared" ca="1" si="100"/>
        <v>131.60077736749531</v>
      </c>
      <c r="J208" s="306">
        <f t="shared" ca="1" si="101"/>
        <v>117.76866152370511</v>
      </c>
      <c r="K208" s="307">
        <f t="shared" ca="1" si="102"/>
        <v>954.90904559714386</v>
      </c>
      <c r="L208" s="304">
        <f t="shared" ca="1" si="87"/>
        <v>962.14382656665896</v>
      </c>
      <c r="M208" s="306">
        <f t="shared" ca="1" si="103"/>
        <v>1.42312317157241</v>
      </c>
      <c r="N208" s="304">
        <f t="shared" ca="1" si="104"/>
        <v>81.53895145837123</v>
      </c>
      <c r="P208" s="310">
        <f t="shared" ca="1" si="105"/>
        <v>23</v>
      </c>
      <c r="Q208" s="304">
        <f t="shared" ca="1" si="106"/>
        <v>0</v>
      </c>
      <c r="R208" s="306">
        <f t="shared" ca="1" si="107"/>
        <v>0</v>
      </c>
      <c r="S208" s="307">
        <f t="shared" ca="1" si="108"/>
        <v>2.9362999999999984</v>
      </c>
      <c r="T208" s="304">
        <f t="shared" ca="1" si="88"/>
        <v>28.805102999999985</v>
      </c>
      <c r="U208" s="311">
        <f t="shared" ca="1" si="89"/>
        <v>0</v>
      </c>
      <c r="V208" s="306">
        <f t="shared" ca="1" si="90"/>
        <v>1.1133542201675857</v>
      </c>
      <c r="W208" s="304">
        <f t="shared" ca="1" si="91"/>
        <v>39.345351571057826</v>
      </c>
      <c r="Y208" s="314" t="str">
        <f t="shared" ca="1" si="109"/>
        <v/>
      </c>
      <c r="Z208" s="315" t="str">
        <f t="shared" ca="1" si="110"/>
        <v/>
      </c>
      <c r="AA208" s="316" t="str">
        <f t="shared" ca="1" si="111"/>
        <v/>
      </c>
      <c r="AC208" s="310">
        <f t="shared" ca="1" si="112"/>
        <v>6.9999999999999556</v>
      </c>
      <c r="AD208" s="323">
        <f t="shared" ca="1" si="113"/>
        <v>117.76866152370511</v>
      </c>
      <c r="AE208" s="324">
        <f t="shared" ca="1" si="92"/>
        <v>954.90904559714386</v>
      </c>
      <c r="AG208" s="306">
        <f t="shared" ca="1" si="114"/>
        <v>-23.607767373242503</v>
      </c>
      <c r="AH208" s="304">
        <f t="shared" ca="1" si="115"/>
        <v>-13.902972418363406</v>
      </c>
    </row>
    <row r="209" spans="1:34" x14ac:dyDescent="0.2">
      <c r="A209" s="347">
        <f t="shared" ca="1" si="93"/>
        <v>0.1</v>
      </c>
      <c r="B209" s="304">
        <f t="shared" ca="1" si="94"/>
        <v>7.0999999999999552</v>
      </c>
      <c r="D209" s="306">
        <f t="shared" ca="1" si="95"/>
        <v>-1.9715824380821256</v>
      </c>
      <c r="E209" s="307">
        <f t="shared" ca="1" si="96"/>
        <v>-23.063796102604691</v>
      </c>
      <c r="F209" s="304">
        <f t="shared" ca="1" si="97"/>
        <v>23.147911957078918</v>
      </c>
      <c r="G209" s="306">
        <f t="shared" ca="1" si="98"/>
        <v>19.166187071074372</v>
      </c>
      <c r="H209" s="307">
        <f t="shared" ca="1" si="99"/>
        <v>127.86207072216716</v>
      </c>
      <c r="I209" s="304">
        <f t="shared" ca="1" si="100"/>
        <v>129.29057141262814</v>
      </c>
      <c r="J209" s="306">
        <f t="shared" ca="1" si="101"/>
        <v>119.69513814300295</v>
      </c>
      <c r="K209" s="307">
        <f t="shared" ca="1" si="102"/>
        <v>967.81057164987362</v>
      </c>
      <c r="L209" s="304">
        <f t="shared" ca="1" si="87"/>
        <v>975.1842024419426</v>
      </c>
      <c r="M209" s="306">
        <f t="shared" ca="1" si="103"/>
        <v>1.4220067603883397</v>
      </c>
      <c r="N209" s="304">
        <f t="shared" ca="1" si="104"/>
        <v>81.474985809322803</v>
      </c>
      <c r="P209" s="310">
        <f t="shared" ca="1" si="105"/>
        <v>23</v>
      </c>
      <c r="Q209" s="304">
        <f t="shared" ca="1" si="106"/>
        <v>0</v>
      </c>
      <c r="R209" s="306">
        <f t="shared" ca="1" si="107"/>
        <v>0</v>
      </c>
      <c r="S209" s="307">
        <f t="shared" ca="1" si="108"/>
        <v>2.9362999999999984</v>
      </c>
      <c r="T209" s="304">
        <f t="shared" ca="1" si="88"/>
        <v>28.805102999999985</v>
      </c>
      <c r="U209" s="311">
        <f t="shared" ca="1" si="89"/>
        <v>0</v>
      </c>
      <c r="V209" s="306">
        <f t="shared" ca="1" si="90"/>
        <v>1.1119154272240448</v>
      </c>
      <c r="W209" s="304">
        <f t="shared" ca="1" si="91"/>
        <v>37.92701181252351</v>
      </c>
      <c r="Y209" s="314" t="str">
        <f t="shared" ca="1" si="109"/>
        <v/>
      </c>
      <c r="Z209" s="315" t="str">
        <f t="shared" ca="1" si="110"/>
        <v/>
      </c>
      <c r="AA209" s="316" t="str">
        <f t="shared" ca="1" si="111"/>
        <v/>
      </c>
      <c r="AC209" s="310" t="e">
        <f t="shared" ca="1" si="112"/>
        <v>#N/A</v>
      </c>
      <c r="AD209" s="323" t="e">
        <f t="shared" ca="1" si="113"/>
        <v>#N/A</v>
      </c>
      <c r="AE209" s="324">
        <f t="shared" ca="1" si="92"/>
        <v>967.81057164987362</v>
      </c>
      <c r="AG209" s="306">
        <f t="shared" ca="1" si="114"/>
        <v>-23.102865270577276</v>
      </c>
      <c r="AH209" s="304">
        <f t="shared" ca="1" si="115"/>
        <v>-13.399636130864641</v>
      </c>
    </row>
    <row r="210" spans="1:34" x14ac:dyDescent="0.2">
      <c r="A210" s="347">
        <f t="shared" ca="1" si="93"/>
        <v>0.1</v>
      </c>
      <c r="B210" s="304">
        <f t="shared" ca="1" si="94"/>
        <v>7.1999999999999549</v>
      </c>
      <c r="D210" s="306">
        <f t="shared" ca="1" si="95"/>
        <v>-1.914772007021156</v>
      </c>
      <c r="E210" s="307">
        <f t="shared" ca="1" si="96"/>
        <v>-22.583887308449462</v>
      </c>
      <c r="F210" s="304">
        <f t="shared" ca="1" si="97"/>
        <v>22.66491380525451</v>
      </c>
      <c r="G210" s="306">
        <f t="shared" ca="1" si="98"/>
        <v>18.974709870372255</v>
      </c>
      <c r="H210" s="307">
        <f t="shared" ca="1" si="99"/>
        <v>125.60368199132222</v>
      </c>
      <c r="I210" s="304">
        <f t="shared" ca="1" si="100"/>
        <v>127.02883351602503</v>
      </c>
      <c r="J210" s="306">
        <f t="shared" ca="1" si="101"/>
        <v>121.60218299007528</v>
      </c>
      <c r="K210" s="307">
        <f t="shared" ca="1" si="102"/>
        <v>980.48385928554808</v>
      </c>
      <c r="L210" s="304">
        <f t="shared" ca="1" si="87"/>
        <v>987.99579413448623</v>
      </c>
      <c r="M210" s="306">
        <f t="shared" ca="1" si="103"/>
        <v>1.4208619444685748</v>
      </c>
      <c r="N210" s="304">
        <f t="shared" ca="1" si="104"/>
        <v>81.409392688800878</v>
      </c>
      <c r="P210" s="310">
        <f t="shared" ca="1" si="105"/>
        <v>23</v>
      </c>
      <c r="Q210" s="304">
        <f t="shared" ca="1" si="106"/>
        <v>0</v>
      </c>
      <c r="R210" s="306">
        <f t="shared" ca="1" si="107"/>
        <v>0</v>
      </c>
      <c r="S210" s="307">
        <f t="shared" ca="1" si="108"/>
        <v>2.9362999999999984</v>
      </c>
      <c r="T210" s="304">
        <f t="shared" ca="1" si="88"/>
        <v>28.805102999999985</v>
      </c>
      <c r="U210" s="311">
        <f t="shared" ca="1" si="89"/>
        <v>0</v>
      </c>
      <c r="V210" s="306">
        <f t="shared" ca="1" si="90"/>
        <v>1.1105038105240632</v>
      </c>
      <c r="W210" s="304">
        <f t="shared" ca="1" si="91"/>
        <v>36.565190007128635</v>
      </c>
      <c r="Y210" s="314" t="str">
        <f t="shared" ca="1" si="109"/>
        <v/>
      </c>
      <c r="Z210" s="315" t="str">
        <f t="shared" ca="1" si="110"/>
        <v/>
      </c>
      <c r="AA210" s="316" t="str">
        <f t="shared" ca="1" si="111"/>
        <v/>
      </c>
      <c r="AC210" s="310" t="e">
        <f t="shared" ca="1" si="112"/>
        <v>#N/A</v>
      </c>
      <c r="AD210" s="323" t="e">
        <f t="shared" ca="1" si="113"/>
        <v>#N/A</v>
      </c>
      <c r="AE210" s="324">
        <f t="shared" ca="1" si="92"/>
        <v>980.48385928554808</v>
      </c>
      <c r="AG210" s="306">
        <f t="shared" ca="1" si="114"/>
        <v>-22.618211388102946</v>
      </c>
      <c r="AH210" s="304">
        <f t="shared" ca="1" si="115"/>
        <v>-12.91659973862464</v>
      </c>
    </row>
    <row r="211" spans="1:34" x14ac:dyDescent="0.2">
      <c r="A211" s="347">
        <f t="shared" ca="1" si="93"/>
        <v>0.1</v>
      </c>
      <c r="B211" s="304">
        <f t="shared" ca="1" si="94"/>
        <v>7.2999999999999545</v>
      </c>
      <c r="D211" s="306">
        <f t="shared" ca="1" si="95"/>
        <v>-1.8601169211414037</v>
      </c>
      <c r="E211" s="307">
        <f t="shared" ca="1" si="96"/>
        <v>-22.123101798438121</v>
      </c>
      <c r="F211" s="304">
        <f t="shared" ca="1" si="97"/>
        <v>22.20116366644714</v>
      </c>
      <c r="G211" s="306">
        <f t="shared" ca="1" si="98"/>
        <v>18.788698178258116</v>
      </c>
      <c r="H211" s="307">
        <f t="shared" ca="1" si="99"/>
        <v>123.39137181147841</v>
      </c>
      <c r="I211" s="304">
        <f t="shared" ca="1" si="100"/>
        <v>124.81364435330052</v>
      </c>
      <c r="J211" s="306">
        <f t="shared" ca="1" si="101"/>
        <v>123.49035339250679</v>
      </c>
      <c r="K211" s="307">
        <f t="shared" ca="1" si="102"/>
        <v>992.93361197568811</v>
      </c>
      <c r="L211" s="304">
        <f t="shared" ca="1" si="87"/>
        <v>1000.583342441844</v>
      </c>
      <c r="M211" s="306">
        <f t="shared" ca="1" si="103"/>
        <v>1.419687912623407</v>
      </c>
      <c r="N211" s="304">
        <f t="shared" ca="1" si="104"/>
        <v>81.342125619058805</v>
      </c>
      <c r="P211" s="310">
        <f t="shared" ca="1" si="105"/>
        <v>23</v>
      </c>
      <c r="Q211" s="304">
        <f t="shared" ca="1" si="106"/>
        <v>0</v>
      </c>
      <c r="R211" s="306">
        <f t="shared" ca="1" si="107"/>
        <v>0</v>
      </c>
      <c r="S211" s="307">
        <f t="shared" ca="1" si="108"/>
        <v>2.9362999999999984</v>
      </c>
      <c r="T211" s="304">
        <f t="shared" ca="1" si="88"/>
        <v>28.805102999999985</v>
      </c>
      <c r="U211" s="311">
        <f t="shared" ca="1" si="89"/>
        <v>0</v>
      </c>
      <c r="V211" s="306">
        <f t="shared" ca="1" si="90"/>
        <v>1.1091187518473988</v>
      </c>
      <c r="W211" s="304">
        <f t="shared" ca="1" si="91"/>
        <v>35.256998519195633</v>
      </c>
      <c r="Y211" s="314" t="str">
        <f t="shared" ca="1" si="109"/>
        <v/>
      </c>
      <c r="Z211" s="315" t="str">
        <f t="shared" ca="1" si="110"/>
        <v/>
      </c>
      <c r="AA211" s="316" t="str">
        <f t="shared" ca="1" si="111"/>
        <v/>
      </c>
      <c r="AC211" s="310" t="e">
        <f t="shared" ca="1" si="112"/>
        <v>#N/A</v>
      </c>
      <c r="AD211" s="323" t="e">
        <f t="shared" ca="1" si="113"/>
        <v>#N/A</v>
      </c>
      <c r="AE211" s="324">
        <f t="shared" ca="1" si="92"/>
        <v>992.93361197568811</v>
      </c>
      <c r="AG211" s="306">
        <f t="shared" ca="1" si="114"/>
        <v>-22.152751812062419</v>
      </c>
      <c r="AH211" s="304">
        <f t="shared" ca="1" si="115"/>
        <v>-12.452811363664699</v>
      </c>
    </row>
    <row r="212" spans="1:34" x14ac:dyDescent="0.2">
      <c r="A212" s="347">
        <f t="shared" ca="1" si="93"/>
        <v>0.1</v>
      </c>
      <c r="B212" s="304">
        <f t="shared" ca="1" si="94"/>
        <v>7.3999999999999542</v>
      </c>
      <c r="D212" s="306">
        <f t="shared" ca="1" si="95"/>
        <v>-1.8075051284380728</v>
      </c>
      <c r="E212" s="307">
        <f t="shared" ca="1" si="96"/>
        <v>-21.680462510933427</v>
      </c>
      <c r="F212" s="304">
        <f t="shared" ca="1" si="97"/>
        <v>21.755678097391488</v>
      </c>
      <c r="G212" s="306">
        <f t="shared" ca="1" si="98"/>
        <v>18.607947665414308</v>
      </c>
      <c r="H212" s="307">
        <f t="shared" ca="1" si="99"/>
        <v>121.22332556038506</v>
      </c>
      <c r="I212" s="304">
        <f t="shared" ca="1" si="100"/>
        <v>122.64318316253009</v>
      </c>
      <c r="J212" s="306">
        <f t="shared" ca="1" si="101"/>
        <v>125.36018568469041</v>
      </c>
      <c r="K212" s="307">
        <f t="shared" ca="1" si="102"/>
        <v>1005.1643468442812</v>
      </c>
      <c r="L212" s="304">
        <f t="shared" ca="1" si="87"/>
        <v>1012.9514007699435</v>
      </c>
      <c r="M212" s="306">
        <f t="shared" ca="1" si="103"/>
        <v>1.4184838188120461</v>
      </c>
      <c r="N212" s="304">
        <f t="shared" ca="1" si="104"/>
        <v>81.273136125530016</v>
      </c>
      <c r="P212" s="310">
        <f t="shared" ca="1" si="105"/>
        <v>23</v>
      </c>
      <c r="Q212" s="304">
        <f t="shared" ca="1" si="106"/>
        <v>0</v>
      </c>
      <c r="R212" s="306">
        <f t="shared" ca="1" si="107"/>
        <v>0</v>
      </c>
      <c r="S212" s="307">
        <f t="shared" ca="1" si="108"/>
        <v>2.9362999999999984</v>
      </c>
      <c r="T212" s="304">
        <f t="shared" ca="1" si="88"/>
        <v>28.805102999999985</v>
      </c>
      <c r="U212" s="311">
        <f t="shared" ca="1" si="89"/>
        <v>0</v>
      </c>
      <c r="V212" s="306">
        <f t="shared" ca="1" si="90"/>
        <v>1.1077596580962497</v>
      </c>
      <c r="W212" s="304">
        <f t="shared" ca="1" si="91"/>
        <v>33.999735180399512</v>
      </c>
      <c r="Y212" s="314" t="str">
        <f t="shared" ca="1" si="109"/>
        <v/>
      </c>
      <c r="Z212" s="315" t="str">
        <f t="shared" ca="1" si="110"/>
        <v/>
      </c>
      <c r="AA212" s="316" t="str">
        <f t="shared" ca="1" si="111"/>
        <v/>
      </c>
      <c r="AC212" s="310" t="e">
        <f t="shared" ca="1" si="112"/>
        <v>#N/A</v>
      </c>
      <c r="AD212" s="323" t="e">
        <f t="shared" ca="1" si="113"/>
        <v>#N/A</v>
      </c>
      <c r="AE212" s="324">
        <f t="shared" ca="1" si="92"/>
        <v>1005.1643468442812</v>
      </c>
      <c r="AG212" s="306">
        <f t="shared" ca="1" si="114"/>
        <v>-21.705500973729421</v>
      </c>
      <c r="AH212" s="304">
        <f t="shared" ca="1" si="115"/>
        <v>-12.007287579333056</v>
      </c>
    </row>
    <row r="213" spans="1:34" x14ac:dyDescent="0.2">
      <c r="A213" s="347">
        <f t="shared" ca="1" si="93"/>
        <v>0.1</v>
      </c>
      <c r="B213" s="304">
        <f t="shared" ca="1" si="94"/>
        <v>7.4999999999999538</v>
      </c>
      <c r="D213" s="306">
        <f t="shared" ca="1" si="95"/>
        <v>-1.7568317488305445</v>
      </c>
      <c r="E213" s="307">
        <f t="shared" ca="1" si="96"/>
        <v>-21.255055138409535</v>
      </c>
      <c r="F213" s="304">
        <f t="shared" ca="1" si="97"/>
        <v>21.327536818173087</v>
      </c>
      <c r="G213" s="306">
        <f t="shared" ca="1" si="98"/>
        <v>18.432264490531253</v>
      </c>
      <c r="H213" s="307">
        <f t="shared" ca="1" si="99"/>
        <v>119.09782004654411</v>
      </c>
      <c r="I213" s="304">
        <f t="shared" ca="1" si="100"/>
        <v>120.51572143951968</v>
      </c>
      <c r="J213" s="306">
        <f t="shared" ca="1" si="101"/>
        <v>127.21219629248769</v>
      </c>
      <c r="K213" s="307">
        <f t="shared" ca="1" si="102"/>
        <v>1017.1804041246277</v>
      </c>
      <c r="L213" s="304">
        <f t="shared" ca="1" si="87"/>
        <v>1025.1043446501919</v>
      </c>
      <c r="M213" s="306">
        <f t="shared" ca="1" si="103"/>
        <v>1.4172487803725198</v>
      </c>
      <c r="N213" s="304">
        <f t="shared" ca="1" si="104"/>
        <v>81.202373635408733</v>
      </c>
      <c r="P213" s="310">
        <f t="shared" ca="1" si="105"/>
        <v>23</v>
      </c>
      <c r="Q213" s="304">
        <f t="shared" ca="1" si="106"/>
        <v>0</v>
      </c>
      <c r="R213" s="306">
        <f t="shared" ca="1" si="107"/>
        <v>0</v>
      </c>
      <c r="S213" s="307">
        <f t="shared" ca="1" si="108"/>
        <v>2.9362999999999984</v>
      </c>
      <c r="T213" s="304">
        <f t="shared" ca="1" si="88"/>
        <v>28.805102999999985</v>
      </c>
      <c r="U213" s="311">
        <f t="shared" ca="1" si="89"/>
        <v>0</v>
      </c>
      <c r="V213" s="306">
        <f t="shared" ca="1" si="90"/>
        <v>1.1064259599914619</v>
      </c>
      <c r="W213" s="304">
        <f t="shared" ca="1" si="91"/>
        <v>32.790869151031217</v>
      </c>
      <c r="Y213" s="314" t="str">
        <f t="shared" ca="1" si="109"/>
        <v/>
      </c>
      <c r="Z213" s="315" t="str">
        <f t="shared" ca="1" si="110"/>
        <v/>
      </c>
      <c r="AA213" s="316" t="str">
        <f t="shared" ca="1" si="111"/>
        <v/>
      </c>
      <c r="AC213" s="310" t="e">
        <f t="shared" ca="1" si="112"/>
        <v>#N/A</v>
      </c>
      <c r="AD213" s="323" t="e">
        <f t="shared" ca="1" si="113"/>
        <v>#N/A</v>
      </c>
      <c r="AE213" s="324">
        <f t="shared" ca="1" si="92"/>
        <v>1017.1804041246277</v>
      </c>
      <c r="AG213" s="306">
        <f t="shared" ca="1" si="114"/>
        <v>-21.27553635515654</v>
      </c>
      <c r="AH213" s="304">
        <f t="shared" ca="1" si="115"/>
        <v>-11.579108122603117</v>
      </c>
    </row>
    <row r="214" spans="1:34" x14ac:dyDescent="0.2">
      <c r="A214" s="347">
        <f t="shared" ca="1" si="93"/>
        <v>0.1</v>
      </c>
      <c r="B214" s="304">
        <f t="shared" ca="1" si="94"/>
        <v>7.5999999999999535</v>
      </c>
      <c r="D214" s="306">
        <f t="shared" ca="1" si="95"/>
        <v>-1.7079985268513949</v>
      </c>
      <c r="E214" s="307">
        <f t="shared" ca="1" si="96"/>
        <v>-20.84602334348051</v>
      </c>
      <c r="F214" s="304">
        <f t="shared" ca="1" si="97"/>
        <v>20.915877897058515</v>
      </c>
      <c r="G214" s="306">
        <f t="shared" ca="1" si="98"/>
        <v>18.261464637846114</v>
      </c>
      <c r="H214" s="307">
        <f t="shared" ca="1" si="99"/>
        <v>117.01321771219607</v>
      </c>
      <c r="I214" s="304">
        <f t="shared" ca="1" si="100"/>
        <v>118.42961711531916</v>
      </c>
      <c r="J214" s="306">
        <f t="shared" ca="1" si="101"/>
        <v>129.04688274890657</v>
      </c>
      <c r="K214" s="307">
        <f t="shared" ca="1" si="102"/>
        <v>1028.9859560125647</v>
      </c>
      <c r="L214" s="304">
        <f t="shared" ca="1" si="87"/>
        <v>1037.0463806495356</v>
      </c>
      <c r="M214" s="306">
        <f t="shared" ca="1" si="103"/>
        <v>1.4159818761399707</v>
      </c>
      <c r="N214" s="304">
        <f t="shared" ca="1" si="104"/>
        <v>81.129785369836412</v>
      </c>
      <c r="P214" s="310">
        <f t="shared" ca="1" si="105"/>
        <v>23</v>
      </c>
      <c r="Q214" s="304">
        <f t="shared" ca="1" si="106"/>
        <v>0</v>
      </c>
      <c r="R214" s="306">
        <f t="shared" ca="1" si="107"/>
        <v>0</v>
      </c>
      <c r="S214" s="307">
        <f t="shared" ca="1" si="108"/>
        <v>2.9362999999999984</v>
      </c>
      <c r="T214" s="304">
        <f t="shared" ca="1" si="88"/>
        <v>28.805102999999985</v>
      </c>
      <c r="U214" s="311">
        <f t="shared" ca="1" si="89"/>
        <v>0</v>
      </c>
      <c r="V214" s="306">
        <f t="shared" ca="1" si="90"/>
        <v>1.1051171108533657</v>
      </c>
      <c r="W214" s="304">
        <f t="shared" ca="1" si="91"/>
        <v>31.628028028512905</v>
      </c>
      <c r="Y214" s="314" t="str">
        <f t="shared" ca="1" si="109"/>
        <v/>
      </c>
      <c r="Z214" s="315" t="str">
        <f t="shared" ca="1" si="110"/>
        <v/>
      </c>
      <c r="AA214" s="316" t="str">
        <f t="shared" ca="1" si="111"/>
        <v/>
      </c>
      <c r="AC214" s="310" t="e">
        <f t="shared" ca="1" si="112"/>
        <v>#N/A</v>
      </c>
      <c r="AD214" s="323" t="e">
        <f t="shared" ca="1" si="113"/>
        <v>#N/A</v>
      </c>
      <c r="AE214" s="324">
        <f t="shared" ca="1" si="92"/>
        <v>1028.9859560125647</v>
      </c>
      <c r="AG214" s="306">
        <f t="shared" ca="1" si="114"/>
        <v>-20.861993666992255</v>
      </c>
      <c r="AH214" s="304">
        <f t="shared" ca="1" si="115"/>
        <v>-11.167411078919468</v>
      </c>
    </row>
    <row r="215" spans="1:34" x14ac:dyDescent="0.2">
      <c r="A215" s="347">
        <f t="shared" ca="1" si="93"/>
        <v>0.1</v>
      </c>
      <c r="B215" s="304">
        <f t="shared" ca="1" si="94"/>
        <v>7.6999999999999531</v>
      </c>
      <c r="D215" s="306">
        <f t="shared" ca="1" si="95"/>
        <v>-1.6609133326186931</v>
      </c>
      <c r="E215" s="307">
        <f t="shared" ca="1" si="96"/>
        <v>-20.45256439694441</v>
      </c>
      <c r="F215" s="304">
        <f t="shared" ca="1" si="97"/>
        <v>20.51989336009397</v>
      </c>
      <c r="G215" s="306">
        <f t="shared" ca="1" si="98"/>
        <v>18.095373304584246</v>
      </c>
      <c r="H215" s="307">
        <f t="shared" ca="1" si="99"/>
        <v>114.96796127250163</v>
      </c>
      <c r="I215" s="304">
        <f t="shared" ca="1" si="100"/>
        <v>116.38330917355673</v>
      </c>
      <c r="J215" s="306">
        <f t="shared" ca="1" si="101"/>
        <v>130.86472464602809</v>
      </c>
      <c r="K215" s="307">
        <f t="shared" ca="1" si="102"/>
        <v>1040.5850149617995</v>
      </c>
      <c r="L215" s="304">
        <f t="shared" ca="1" si="87"/>
        <v>1048.7815547194416</v>
      </c>
      <c r="M215" s="306">
        <f t="shared" ca="1" si="103"/>
        <v>1.4146821444452582</v>
      </c>
      <c r="N215" s="304">
        <f t="shared" ca="1" si="104"/>
        <v>81.055316229229987</v>
      </c>
      <c r="P215" s="310">
        <f t="shared" ca="1" si="105"/>
        <v>23</v>
      </c>
      <c r="Q215" s="304">
        <f t="shared" ca="1" si="106"/>
        <v>0</v>
      </c>
      <c r="R215" s="306">
        <f t="shared" ca="1" si="107"/>
        <v>0</v>
      </c>
      <c r="S215" s="307">
        <f t="shared" ca="1" si="108"/>
        <v>2.9362999999999984</v>
      </c>
      <c r="T215" s="304">
        <f t="shared" ca="1" si="88"/>
        <v>28.805102999999985</v>
      </c>
      <c r="U215" s="311">
        <f t="shared" ca="1" si="89"/>
        <v>0</v>
      </c>
      <c r="V215" s="306">
        <f t="shared" ca="1" si="90"/>
        <v>1.1038325854607407</v>
      </c>
      <c r="W215" s="304">
        <f t="shared" ca="1" si="91"/>
        <v>30.508986078670155</v>
      </c>
      <c r="Y215" s="314" t="str">
        <f t="shared" ca="1" si="109"/>
        <v/>
      </c>
      <c r="Z215" s="315" t="str">
        <f t="shared" ca="1" si="110"/>
        <v/>
      </c>
      <c r="AA215" s="316" t="str">
        <f t="shared" ca="1" si="111"/>
        <v/>
      </c>
      <c r="AC215" s="310" t="e">
        <f t="shared" ca="1" si="112"/>
        <v>#N/A</v>
      </c>
      <c r="AD215" s="323" t="e">
        <f t="shared" ca="1" si="113"/>
        <v>#N/A</v>
      </c>
      <c r="AE215" s="324">
        <f t="shared" ca="1" si="92"/>
        <v>1040.5850149617995</v>
      </c>
      <c r="AG215" s="306">
        <f t="shared" ca="1" si="114"/>
        <v>-20.464062450549097</v>
      </c>
      <c r="AH215" s="304">
        <f t="shared" ca="1" si="115"/>
        <v>-10.771388491813822</v>
      </c>
    </row>
    <row r="216" spans="1:34" x14ac:dyDescent="0.2">
      <c r="A216" s="347">
        <f t="shared" ca="1" si="93"/>
        <v>0.1</v>
      </c>
      <c r="B216" s="304">
        <f t="shared" ca="1" si="94"/>
        <v>7.7999999999999527</v>
      </c>
      <c r="D216" s="306">
        <f t="shared" ca="1" si="95"/>
        <v>-1.6154897062724958</v>
      </c>
      <c r="E216" s="307">
        <f t="shared" ca="1" si="96"/>
        <v>-20.0739251957189</v>
      </c>
      <c r="F216" s="304">
        <f t="shared" ca="1" si="97"/>
        <v>20.138825183073379</v>
      </c>
      <c r="G216" s="306">
        <f t="shared" ca="1" si="98"/>
        <v>17.933824333956995</v>
      </c>
      <c r="H216" s="307">
        <f t="shared" ca="1" si="99"/>
        <v>112.96056875292973</v>
      </c>
      <c r="I216" s="304">
        <f t="shared" ca="1" si="100"/>
        <v>114.37531266941566</v>
      </c>
      <c r="J216" s="306">
        <f t="shared" ca="1" si="101"/>
        <v>132.66618452795515</v>
      </c>
      <c r="K216" s="307">
        <f t="shared" ca="1" si="102"/>
        <v>1051.9814414630712</v>
      </c>
      <c r="L216" s="304">
        <f t="shared" ca="1" si="87"/>
        <v>1060.3137600257419</v>
      </c>
      <c r="M216" s="306">
        <f t="shared" ca="1" si="103"/>
        <v>1.4133485809850983</v>
      </c>
      <c r="N216" s="304">
        <f t="shared" ca="1" si="104"/>
        <v>80.978908671249968</v>
      </c>
      <c r="P216" s="310">
        <f t="shared" ca="1" si="105"/>
        <v>23</v>
      </c>
      <c r="Q216" s="304">
        <f t="shared" ca="1" si="106"/>
        <v>0</v>
      </c>
      <c r="R216" s="306">
        <f t="shared" ca="1" si="107"/>
        <v>0</v>
      </c>
      <c r="S216" s="307">
        <f t="shared" ca="1" si="108"/>
        <v>2.9362999999999984</v>
      </c>
      <c r="T216" s="304">
        <f t="shared" ca="1" si="88"/>
        <v>28.805102999999985</v>
      </c>
      <c r="U216" s="311">
        <f t="shared" ca="1" si="89"/>
        <v>0</v>
      </c>
      <c r="V216" s="306">
        <f t="shared" ca="1" si="90"/>
        <v>1.1025718789819814</v>
      </c>
      <c r="W216" s="304">
        <f t="shared" ca="1" si="91"/>
        <v>29.431653479105954</v>
      </c>
      <c r="Y216" s="314" t="str">
        <f t="shared" ca="1" si="109"/>
        <v/>
      </c>
      <c r="Z216" s="315" t="str">
        <f t="shared" ca="1" si="110"/>
        <v/>
      </c>
      <c r="AA216" s="316" t="str">
        <f t="shared" ca="1" si="111"/>
        <v/>
      </c>
      <c r="AC216" s="310" t="e">
        <f t="shared" ca="1" si="112"/>
        <v>#N/A</v>
      </c>
      <c r="AD216" s="323" t="e">
        <f t="shared" ca="1" si="113"/>
        <v>#N/A</v>
      </c>
      <c r="AE216" s="324">
        <f t="shared" ca="1" si="92"/>
        <v>1051.9814414630712</v>
      </c>
      <c r="AG216" s="306">
        <f t="shared" ca="1" si="114"/>
        <v>-20.080982061680594</v>
      </c>
      <c r="AH216" s="304">
        <f t="shared" ca="1" si="115"/>
        <v>-10.390282354892269</v>
      </c>
    </row>
    <row r="217" spans="1:34" x14ac:dyDescent="0.2">
      <c r="A217" s="347">
        <f t="shared" ca="1" si="93"/>
        <v>0.1</v>
      </c>
      <c r="B217" s="304">
        <f t="shared" ca="1" si="94"/>
        <v>7.8999999999999524</v>
      </c>
      <c r="D217" s="306">
        <f t="shared" ca="1" si="95"/>
        <v>-1.5716464415922262</v>
      </c>
      <c r="E217" s="307">
        <f t="shared" ca="1" si="96"/>
        <v>-19.709398623227415</v>
      </c>
      <c r="F217" s="304">
        <f t="shared" ca="1" si="97"/>
        <v>19.77196162819077</v>
      </c>
      <c r="G217" s="306">
        <f t="shared" ca="1" si="98"/>
        <v>17.776659689797771</v>
      </c>
      <c r="H217" s="307">
        <f t="shared" ca="1" si="99"/>
        <v>110.98962889060699</v>
      </c>
      <c r="I217" s="304">
        <f t="shared" ca="1" si="100"/>
        <v>112.40421411584863</v>
      </c>
      <c r="J217" s="306">
        <f t="shared" ca="1" si="101"/>
        <v>134.45170872914289</v>
      </c>
      <c r="K217" s="307">
        <f t="shared" ca="1" si="102"/>
        <v>1063.1789513452479</v>
      </c>
      <c r="L217" s="304">
        <f t="shared" ca="1" si="87"/>
        <v>1071.6467442976566</v>
      </c>
      <c r="M217" s="306">
        <f t="shared" ca="1" si="103"/>
        <v>1.4119801365542239</v>
      </c>
      <c r="N217" s="304">
        <f t="shared" ca="1" si="104"/>
        <v>80.900502580862678</v>
      </c>
      <c r="P217" s="310">
        <f t="shared" ca="1" si="105"/>
        <v>23</v>
      </c>
      <c r="Q217" s="304">
        <f t="shared" ca="1" si="106"/>
        <v>0</v>
      </c>
      <c r="R217" s="306">
        <f t="shared" ca="1" si="107"/>
        <v>0</v>
      </c>
      <c r="S217" s="307">
        <f t="shared" ca="1" si="108"/>
        <v>2.9362999999999984</v>
      </c>
      <c r="T217" s="304">
        <f t="shared" ca="1" si="88"/>
        <v>28.805102999999985</v>
      </c>
      <c r="U217" s="311">
        <f t="shared" ca="1" si="89"/>
        <v>0</v>
      </c>
      <c r="V217" s="306">
        <f t="shared" ca="1" si="90"/>
        <v>1.1013345059730644</v>
      </c>
      <c r="W217" s="304">
        <f t="shared" ca="1" si="91"/>
        <v>28.394066476169755</v>
      </c>
      <c r="Y217" s="314" t="str">
        <f t="shared" ca="1" si="109"/>
        <v/>
      </c>
      <c r="Z217" s="315" t="str">
        <f t="shared" ca="1" si="110"/>
        <v/>
      </c>
      <c r="AA217" s="316" t="str">
        <f t="shared" ca="1" si="111"/>
        <v/>
      </c>
      <c r="AC217" s="310" t="e">
        <f t="shared" ca="1" si="112"/>
        <v>#N/A</v>
      </c>
      <c r="AD217" s="323" t="e">
        <f t="shared" ca="1" si="113"/>
        <v>#N/A</v>
      </c>
      <c r="AE217" s="324">
        <f t="shared" ca="1" si="92"/>
        <v>1063.1789513452479</v>
      </c>
      <c r="AG217" s="306">
        <f t="shared" ca="1" si="114"/>
        <v>-19.712037998733816</v>
      </c>
      <c r="AH217" s="304">
        <f t="shared" ca="1" si="115"/>
        <v>-10.023380948508658</v>
      </c>
    </row>
    <row r="218" spans="1:34" x14ac:dyDescent="0.2">
      <c r="A218" s="347">
        <f t="shared" ca="1" si="93"/>
        <v>0.1</v>
      </c>
      <c r="B218" s="304">
        <f t="shared" ca="1" si="94"/>
        <v>7.999999999999952</v>
      </c>
      <c r="D218" s="306">
        <f t="shared" ca="1" si="95"/>
        <v>-1.5293072049820697</v>
      </c>
      <c r="E218" s="307">
        <f t="shared" ca="1" si="96"/>
        <v>-19.358320218905106</v>
      </c>
      <c r="F218" s="304">
        <f t="shared" ca="1" si="97"/>
        <v>19.418633891828755</v>
      </c>
      <c r="G218" s="306">
        <f t="shared" ca="1" si="98"/>
        <v>17.623728969299563</v>
      </c>
      <c r="H218" s="307">
        <f t="shared" ca="1" si="99"/>
        <v>109.05379686871649</v>
      </c>
      <c r="I218" s="304">
        <f t="shared" ca="1" si="100"/>
        <v>110.46866720598474</v>
      </c>
      <c r="J218" s="306">
        <f t="shared" ca="1" si="101"/>
        <v>136.22172816209775</v>
      </c>
      <c r="K218" s="307">
        <f t="shared" ca="1" si="102"/>
        <v>1074.181122633214</v>
      </c>
      <c r="L218" s="304">
        <f t="shared" ca="1" si="87"/>
        <v>1082.784116731041</v>
      </c>
      <c r="M218" s="306">
        <f t="shared" ca="1" si="103"/>
        <v>1.4105757146292406</v>
      </c>
      <c r="N218" s="304">
        <f t="shared" ca="1" si="104"/>
        <v>80.820035131905499</v>
      </c>
      <c r="P218" s="310">
        <f t="shared" ca="1" si="105"/>
        <v>23</v>
      </c>
      <c r="Q218" s="304">
        <f t="shared" ca="1" si="106"/>
        <v>0</v>
      </c>
      <c r="R218" s="306">
        <f t="shared" ca="1" si="107"/>
        <v>0</v>
      </c>
      <c r="S218" s="307">
        <f t="shared" ca="1" si="108"/>
        <v>2.9362999999999984</v>
      </c>
      <c r="T218" s="304">
        <f t="shared" ca="1" si="88"/>
        <v>28.805102999999985</v>
      </c>
      <c r="U218" s="311">
        <f t="shared" ca="1" si="89"/>
        <v>0</v>
      </c>
      <c r="V218" s="306">
        <f t="shared" ca="1" si="90"/>
        <v>1.1001199994373714</v>
      </c>
      <c r="W218" s="304">
        <f t="shared" ca="1" si="91"/>
        <v>27.394378367695939</v>
      </c>
      <c r="Y218" s="314" t="str">
        <f t="shared" ca="1" si="109"/>
        <v/>
      </c>
      <c r="Z218" s="315" t="str">
        <f t="shared" ca="1" si="110"/>
        <v/>
      </c>
      <c r="AA218" s="316" t="str">
        <f t="shared" ca="1" si="111"/>
        <v/>
      </c>
      <c r="AC218" s="310">
        <f t="shared" ca="1" si="112"/>
        <v>7.999999999999952</v>
      </c>
      <c r="AD218" s="323">
        <f t="shared" ca="1" si="113"/>
        <v>136.22172816209775</v>
      </c>
      <c r="AE218" s="324">
        <f t="shared" ca="1" si="92"/>
        <v>1074.181122633214</v>
      </c>
      <c r="AG218" s="306">
        <f t="shared" ca="1" si="114"/>
        <v>-19.35655854097697</v>
      </c>
      <c r="AH218" s="304">
        <f t="shared" ca="1" si="115"/>
        <v>-9.6700154875761228</v>
      </c>
    </row>
    <row r="219" spans="1:34" x14ac:dyDescent="0.2">
      <c r="A219" s="347">
        <f t="shared" ca="1" si="93"/>
        <v>0.1</v>
      </c>
      <c r="B219" s="304">
        <f t="shared" ca="1" si="94"/>
        <v>8.0999999999999517</v>
      </c>
      <c r="D219" s="306">
        <f t="shared" ca="1" si="95"/>
        <v>-1.4884001864249847</v>
      </c>
      <c r="E219" s="307">
        <f t="shared" ca="1" si="96"/>
        <v>-19.020065127108065</v>
      </c>
      <c r="F219" s="304">
        <f t="shared" ca="1" si="97"/>
        <v>19.078213033572673</v>
      </c>
      <c r="G219" s="306">
        <f t="shared" ca="1" si="98"/>
        <v>17.474888950657064</v>
      </c>
      <c r="H219" s="307">
        <f t="shared" ca="1" si="99"/>
        <v>107.15179035600568</v>
      </c>
      <c r="I219" s="304">
        <f t="shared" ca="1" si="100"/>
        <v>108.56738884368173</v>
      </c>
      <c r="J219" s="306">
        <f t="shared" ca="1" si="101"/>
        <v>137.97665905809558</v>
      </c>
      <c r="K219" s="307">
        <f t="shared" ca="1" si="102"/>
        <v>1084.9914019944501</v>
      </c>
      <c r="L219" s="304">
        <f t="shared" ca="1" si="87"/>
        <v>1093.7293544779332</v>
      </c>
      <c r="M219" s="306">
        <f t="shared" ca="1" si="103"/>
        <v>1.4091341687929537</v>
      </c>
      <c r="N219" s="304">
        <f t="shared" ca="1" si="104"/>
        <v>80.737440639511604</v>
      </c>
      <c r="P219" s="310">
        <f t="shared" ca="1" si="105"/>
        <v>23</v>
      </c>
      <c r="Q219" s="304">
        <f t="shared" ca="1" si="106"/>
        <v>0</v>
      </c>
      <c r="R219" s="306">
        <f t="shared" ca="1" si="107"/>
        <v>0</v>
      </c>
      <c r="S219" s="307">
        <f t="shared" ca="1" si="108"/>
        <v>2.9362999999999984</v>
      </c>
      <c r="T219" s="304">
        <f t="shared" ca="1" si="88"/>
        <v>28.805102999999985</v>
      </c>
      <c r="U219" s="311">
        <f t="shared" ca="1" si="89"/>
        <v>0</v>
      </c>
      <c r="V219" s="306">
        <f t="shared" ca="1" si="90"/>
        <v>1.0989279099428533</v>
      </c>
      <c r="W219" s="304">
        <f t="shared" ca="1" si="91"/>
        <v>26.430851233093449</v>
      </c>
      <c r="Y219" s="314" t="str">
        <f t="shared" ca="1" si="109"/>
        <v/>
      </c>
      <c r="Z219" s="315" t="str">
        <f t="shared" ca="1" si="110"/>
        <v/>
      </c>
      <c r="AA219" s="316" t="str">
        <f t="shared" ca="1" si="111"/>
        <v/>
      </c>
      <c r="AC219" s="310" t="e">
        <f t="shared" ca="1" si="112"/>
        <v>#N/A</v>
      </c>
      <c r="AD219" s="323" t="e">
        <f t="shared" ca="1" si="113"/>
        <v>#N/A</v>
      </c>
      <c r="AE219" s="324">
        <f t="shared" ca="1" si="92"/>
        <v>1084.9914019944501</v>
      </c>
      <c r="AG219" s="306">
        <f t="shared" ca="1" si="114"/>
        <v>-19.01391166753406</v>
      </c>
      <c r="AH219" s="304">
        <f t="shared" ca="1" si="115"/>
        <v>-9.32955705060653</v>
      </c>
    </row>
    <row r="220" spans="1:34" x14ac:dyDescent="0.2">
      <c r="A220" s="347">
        <f t="shared" ca="1" si="93"/>
        <v>0.1</v>
      </c>
      <c r="B220" s="304">
        <f t="shared" ca="1" si="94"/>
        <v>8.1999999999999513</v>
      </c>
      <c r="D220" s="306">
        <f t="shared" ca="1" si="95"/>
        <v>-1.448857779370238</v>
      </c>
      <c r="E220" s="307">
        <f t="shared" ca="1" si="96"/>
        <v>-18.694045298892167</v>
      </c>
      <c r="F220" s="304">
        <f t="shared" ca="1" si="97"/>
        <v>18.750107159743752</v>
      </c>
      <c r="G220" s="306">
        <f t="shared" ca="1" si="98"/>
        <v>17.330003172720041</v>
      </c>
      <c r="H220" s="307">
        <f t="shared" ca="1" si="99"/>
        <v>105.28238582611645</v>
      </c>
      <c r="I220" s="304">
        <f t="shared" ca="1" si="100"/>
        <v>106.69915545685323</v>
      </c>
      <c r="J220" s="306">
        <f t="shared" ca="1" si="101"/>
        <v>139.71690366426444</v>
      </c>
      <c r="K220" s="307">
        <f t="shared" ca="1" si="102"/>
        <v>1095.6131108035563</v>
      </c>
      <c r="L220" s="304">
        <f t="shared" ca="1" si="87"/>
        <v>1104.485808751826</v>
      </c>
      <c r="M220" s="306">
        <f t="shared" ca="1" si="103"/>
        <v>1.4076542999869719</v>
      </c>
      <c r="N220" s="304">
        <f t="shared" ca="1" si="104"/>
        <v>80.652650402695784</v>
      </c>
      <c r="P220" s="310">
        <f t="shared" ca="1" si="105"/>
        <v>23</v>
      </c>
      <c r="Q220" s="304">
        <f t="shared" ca="1" si="106"/>
        <v>0</v>
      </c>
      <c r="R220" s="306">
        <f t="shared" ca="1" si="107"/>
        <v>0</v>
      </c>
      <c r="S220" s="307">
        <f t="shared" ca="1" si="108"/>
        <v>2.9362999999999984</v>
      </c>
      <c r="T220" s="304">
        <f t="shared" ca="1" si="88"/>
        <v>28.805102999999985</v>
      </c>
      <c r="U220" s="311">
        <f t="shared" ca="1" si="89"/>
        <v>0</v>
      </c>
      <c r="V220" s="306">
        <f t="shared" ca="1" si="90"/>
        <v>1.0977578047924077</v>
      </c>
      <c r="W220" s="304">
        <f t="shared" ca="1" si="91"/>
        <v>25.501848340667966</v>
      </c>
      <c r="Y220" s="314" t="str">
        <f t="shared" ca="1" si="109"/>
        <v/>
      </c>
      <c r="Z220" s="315" t="str">
        <f t="shared" ca="1" si="110"/>
        <v/>
      </c>
      <c r="AA220" s="316" t="str">
        <f t="shared" ca="1" si="111"/>
        <v/>
      </c>
      <c r="AC220" s="310" t="e">
        <f t="shared" ca="1" si="112"/>
        <v>#N/A</v>
      </c>
      <c r="AD220" s="323" t="e">
        <f t="shared" ca="1" si="113"/>
        <v>#N/A</v>
      </c>
      <c r="AE220" s="324">
        <f t="shared" ca="1" si="92"/>
        <v>1095.6131108035563</v>
      </c>
      <c r="AG220" s="306">
        <f t="shared" ca="1" si="114"/>
        <v>-18.683502230056671</v>
      </c>
      <c r="AH220" s="304">
        <f t="shared" ca="1" si="115"/>
        <v>-9.0014137632712821</v>
      </c>
    </row>
    <row r="221" spans="1:34" x14ac:dyDescent="0.2">
      <c r="A221" s="347">
        <f t="shared" ca="1" si="93"/>
        <v>0.1</v>
      </c>
      <c r="B221" s="304">
        <f t="shared" ca="1" si="94"/>
        <v>8.299999999999951</v>
      </c>
      <c r="D221" s="306">
        <f t="shared" ca="1" si="95"/>
        <v>-1.4106162868406873</v>
      </c>
      <c r="E221" s="307">
        <f t="shared" ca="1" si="96"/>
        <v>-18.37970692293619</v>
      </c>
      <c r="F221" s="304">
        <f t="shared" ca="1" si="97"/>
        <v>18.433758837571048</v>
      </c>
      <c r="G221" s="306">
        <f t="shared" ca="1" si="98"/>
        <v>17.188941544035973</v>
      </c>
      <c r="H221" s="307">
        <f t="shared" ca="1" si="99"/>
        <v>103.44441513382283</v>
      </c>
      <c r="I221" s="304">
        <f t="shared" ca="1" si="100"/>
        <v>104.86279957059585</v>
      </c>
      <c r="J221" s="306">
        <f t="shared" ca="1" si="101"/>
        <v>141.44285090010223</v>
      </c>
      <c r="K221" s="307">
        <f t="shared" ca="1" si="102"/>
        <v>1106.0494508515533</v>
      </c>
      <c r="L221" s="304">
        <f t="shared" ca="1" si="87"/>
        <v>1115.056710575642</v>
      </c>
      <c r="M221" s="306">
        <f t="shared" ca="1" si="103"/>
        <v>1.4061348535793075</v>
      </c>
      <c r="N221" s="304">
        <f t="shared" ca="1" si="104"/>
        <v>80.56559253634029</v>
      </c>
      <c r="P221" s="310">
        <f t="shared" ca="1" si="105"/>
        <v>23</v>
      </c>
      <c r="Q221" s="304">
        <f t="shared" ca="1" si="106"/>
        <v>0</v>
      </c>
      <c r="R221" s="306">
        <f t="shared" ca="1" si="107"/>
        <v>0</v>
      </c>
      <c r="S221" s="307">
        <f t="shared" ca="1" si="108"/>
        <v>2.9362999999999984</v>
      </c>
      <c r="T221" s="304">
        <f t="shared" ca="1" si="88"/>
        <v>28.805102999999985</v>
      </c>
      <c r="U221" s="311">
        <f t="shared" ca="1" si="89"/>
        <v>0</v>
      </c>
      <c r="V221" s="306">
        <f t="shared" ca="1" si="90"/>
        <v>1.0966092672436634</v>
      </c>
      <c r="W221" s="304">
        <f t="shared" ca="1" si="91"/>
        <v>24.605827169389649</v>
      </c>
      <c r="Y221" s="314" t="str">
        <f t="shared" ca="1" si="109"/>
        <v/>
      </c>
      <c r="Z221" s="315" t="str">
        <f t="shared" ca="1" si="110"/>
        <v/>
      </c>
      <c r="AA221" s="316" t="str">
        <f t="shared" ca="1" si="111"/>
        <v/>
      </c>
      <c r="AC221" s="310" t="e">
        <f t="shared" ca="1" si="112"/>
        <v>#N/A</v>
      </c>
      <c r="AD221" s="323" t="e">
        <f t="shared" ca="1" si="113"/>
        <v>#N/A</v>
      </c>
      <c r="AE221" s="324">
        <f t="shared" ca="1" si="92"/>
        <v>1106.0494508515533</v>
      </c>
      <c r="AG221" s="306">
        <f t="shared" ca="1" si="114"/>
        <v>-18.364769355183242</v>
      </c>
      <c r="AH221" s="304">
        <f t="shared" ca="1" si="115"/>
        <v>-8.6850282126036102</v>
      </c>
    </row>
    <row r="222" spans="1:34" x14ac:dyDescent="0.2">
      <c r="A222" s="347">
        <f t="shared" ca="1" si="93"/>
        <v>0.1</v>
      </c>
      <c r="B222" s="304">
        <f t="shared" ca="1" si="94"/>
        <v>8.3999999999999506</v>
      </c>
      <c r="D222" s="306">
        <f t="shared" ca="1" si="95"/>
        <v>-1.3736156513299809</v>
      </c>
      <c r="E222" s="307">
        <f t="shared" ca="1" si="96"/>
        <v>-18.076528064364549</v>
      </c>
      <c r="F222" s="304">
        <f t="shared" ca="1" si="97"/>
        <v>18.128642718619005</v>
      </c>
      <c r="G222" s="306">
        <f t="shared" ca="1" si="98"/>
        <v>17.051579978902975</v>
      </c>
      <c r="H222" s="307">
        <f t="shared" ca="1" si="99"/>
        <v>101.63676232738638</v>
      </c>
      <c r="I222" s="304">
        <f t="shared" ca="1" si="100"/>
        <v>103.05720661928767</v>
      </c>
      <c r="J222" s="306">
        <f t="shared" ca="1" si="101"/>
        <v>143.15487697624917</v>
      </c>
      <c r="K222" s="307">
        <f t="shared" ca="1" si="102"/>
        <v>1116.3035097246138</v>
      </c>
      <c r="L222" s="304">
        <f t="shared" ca="1" si="87"/>
        <v>1125.445176197213</v>
      </c>
      <c r="M222" s="306">
        <f t="shared" ca="1" si="103"/>
        <v>1.4045745162325256</v>
      </c>
      <c r="N222" s="304">
        <f t="shared" ca="1" si="104"/>
        <v>80.476191791753052</v>
      </c>
      <c r="P222" s="310">
        <f t="shared" ca="1" si="105"/>
        <v>23</v>
      </c>
      <c r="Q222" s="304">
        <f t="shared" ca="1" si="106"/>
        <v>0</v>
      </c>
      <c r="R222" s="306">
        <f t="shared" ca="1" si="107"/>
        <v>0</v>
      </c>
      <c r="S222" s="307">
        <f t="shared" ca="1" si="108"/>
        <v>2.9362999999999984</v>
      </c>
      <c r="T222" s="304">
        <f t="shared" ca="1" si="88"/>
        <v>28.805102999999985</v>
      </c>
      <c r="U222" s="311">
        <f t="shared" ca="1" si="89"/>
        <v>0</v>
      </c>
      <c r="V222" s="306">
        <f t="shared" ca="1" si="90"/>
        <v>1.0954818957747132</v>
      </c>
      <c r="W222" s="304">
        <f t="shared" ca="1" si="91"/>
        <v>23.741332988809628</v>
      </c>
      <c r="Y222" s="314" t="str">
        <f t="shared" ca="1" si="109"/>
        <v/>
      </c>
      <c r="Z222" s="315" t="str">
        <f t="shared" ca="1" si="110"/>
        <v/>
      </c>
      <c r="AA222" s="316" t="str">
        <f t="shared" ca="1" si="111"/>
        <v/>
      </c>
      <c r="AC222" s="310" t="e">
        <f t="shared" ca="1" si="112"/>
        <v>#N/A</v>
      </c>
      <c r="AD222" s="323" t="e">
        <f t="shared" ca="1" si="113"/>
        <v>#N/A</v>
      </c>
      <c r="AE222" s="324">
        <f t="shared" ca="1" si="92"/>
        <v>1116.3035097246138</v>
      </c>
      <c r="AG222" s="306">
        <f t="shared" ca="1" si="114"/>
        <v>-18.057184055325994</v>
      </c>
      <c r="AH222" s="304">
        <f t="shared" ca="1" si="115"/>
        <v>-8.3798750704593061</v>
      </c>
    </row>
    <row r="223" spans="1:34" x14ac:dyDescent="0.2">
      <c r="A223" s="347">
        <f t="shared" ca="1" si="93"/>
        <v>0.1</v>
      </c>
      <c r="B223" s="304">
        <f t="shared" ca="1" si="94"/>
        <v>8.4999999999999503</v>
      </c>
      <c r="D223" s="306">
        <f t="shared" ca="1" si="95"/>
        <v>-1.3377992063110926</v>
      </c>
      <c r="E223" s="307">
        <f t="shared" ca="1" si="96"/>
        <v>-17.784016492420921</v>
      </c>
      <c r="F223" s="304">
        <f t="shared" ca="1" si="97"/>
        <v>17.834263352297619</v>
      </c>
      <c r="G223" s="306">
        <f t="shared" ca="1" si="98"/>
        <v>16.917800058271865</v>
      </c>
      <c r="H223" s="307">
        <f t="shared" ca="1" si="99"/>
        <v>99.85836067814428</v>
      </c>
      <c r="I223" s="304">
        <f t="shared" ca="1" si="100"/>
        <v>101.28131197875557</v>
      </c>
      <c r="J223" s="306">
        <f t="shared" ca="1" si="101"/>
        <v>144.85334597810791</v>
      </c>
      <c r="K223" s="307">
        <f t="shared" ca="1" si="102"/>
        <v>1126.3782658748903</v>
      </c>
      <c r="L223" s="304">
        <f t="shared" ca="1" si="87"/>
        <v>1135.6542121950583</v>
      </c>
      <c r="M223" s="306">
        <f t="shared" ca="1" si="103"/>
        <v>1.4029719125566837</v>
      </c>
      <c r="N223" s="304">
        <f t="shared" ca="1" si="104"/>
        <v>80.384369364895164</v>
      </c>
      <c r="P223" s="310">
        <f t="shared" ca="1" si="105"/>
        <v>23</v>
      </c>
      <c r="Q223" s="304">
        <f t="shared" ca="1" si="106"/>
        <v>0</v>
      </c>
      <c r="R223" s="306">
        <f t="shared" ca="1" si="107"/>
        <v>0</v>
      </c>
      <c r="S223" s="307">
        <f t="shared" ca="1" si="108"/>
        <v>2.9362999999999984</v>
      </c>
      <c r="T223" s="304">
        <f t="shared" ca="1" si="88"/>
        <v>28.805102999999985</v>
      </c>
      <c r="U223" s="311">
        <f t="shared" ca="1" si="89"/>
        <v>0</v>
      </c>
      <c r="V223" s="306">
        <f t="shared" ca="1" si="90"/>
        <v>1.0943753033925812</v>
      </c>
      <c r="W223" s="304">
        <f t="shared" ca="1" si="91"/>
        <v>22.906992946578256</v>
      </c>
      <c r="Y223" s="314" t="str">
        <f t="shared" ca="1" si="109"/>
        <v/>
      </c>
      <c r="Z223" s="315" t="str">
        <f t="shared" ca="1" si="110"/>
        <v/>
      </c>
      <c r="AA223" s="316" t="str">
        <f t="shared" ca="1" si="111"/>
        <v/>
      </c>
      <c r="AC223" s="310" t="e">
        <f t="shared" ca="1" si="112"/>
        <v>#N/A</v>
      </c>
      <c r="AD223" s="323" t="e">
        <f t="shared" ca="1" si="113"/>
        <v>#N/A</v>
      </c>
      <c r="AE223" s="324">
        <f t="shared" ca="1" si="92"/>
        <v>1126.3782658748903</v>
      </c>
      <c r="AG223" s="306">
        <f t="shared" ca="1" si="114"/>
        <v>-17.760247028528305</v>
      </c>
      <c r="AH223" s="304">
        <f t="shared" ca="1" si="115"/>
        <v>-8.0854589070631881</v>
      </c>
    </row>
    <row r="224" spans="1:34" x14ac:dyDescent="0.2">
      <c r="A224" s="347">
        <f t="shared" ca="1" si="93"/>
        <v>0.1</v>
      </c>
      <c r="B224" s="304">
        <f t="shared" ca="1" si="94"/>
        <v>8.5999999999999499</v>
      </c>
      <c r="D224" s="306">
        <f t="shared" ca="1" si="95"/>
        <v>-1.3031134474003636</v>
      </c>
      <c r="E224" s="307">
        <f t="shared" ca="1" si="96"/>
        <v>-17.501707679889545</v>
      </c>
      <c r="F224" s="304">
        <f t="shared" ca="1" si="97"/>
        <v>17.550153172240414</v>
      </c>
      <c r="G224" s="306">
        <f t="shared" ca="1" si="98"/>
        <v>16.787488713531829</v>
      </c>
      <c r="H224" s="307">
        <f t="shared" ca="1" si="99"/>
        <v>98.108189910155332</v>
      </c>
      <c r="I224" s="304">
        <f t="shared" ca="1" si="100"/>
        <v>99.534098201340342</v>
      </c>
      <c r="J224" s="306">
        <f t="shared" ca="1" si="101"/>
        <v>146.53861041669811</v>
      </c>
      <c r="K224" s="307">
        <f t="shared" ca="1" si="102"/>
        <v>1136.2765934043052</v>
      </c>
      <c r="L224" s="304">
        <f t="shared" ca="1" si="87"/>
        <v>1145.6867202954522</v>
      </c>
      <c r="M224" s="306">
        <f t="shared" ca="1" si="103"/>
        <v>1.4013256015298816</v>
      </c>
      <c r="N224" s="304">
        <f t="shared" ca="1" si="104"/>
        <v>80.29004269129355</v>
      </c>
      <c r="P224" s="310">
        <f t="shared" ca="1" si="105"/>
        <v>23</v>
      </c>
      <c r="Q224" s="304">
        <f t="shared" ca="1" si="106"/>
        <v>0</v>
      </c>
      <c r="R224" s="306">
        <f t="shared" ca="1" si="107"/>
        <v>0</v>
      </c>
      <c r="S224" s="307">
        <f t="shared" ca="1" si="108"/>
        <v>2.9362999999999984</v>
      </c>
      <c r="T224" s="304">
        <f t="shared" ca="1" si="88"/>
        <v>28.805102999999985</v>
      </c>
      <c r="U224" s="311">
        <f t="shared" ca="1" si="89"/>
        <v>0</v>
      </c>
      <c r="V224" s="306">
        <f t="shared" ca="1" si="90"/>
        <v>1.0932891169814993</v>
      </c>
      <c r="W224" s="304">
        <f t="shared" ca="1" si="91"/>
        <v>22.101510618123445</v>
      </c>
      <c r="Y224" s="314" t="str">
        <f t="shared" ca="1" si="109"/>
        <v/>
      </c>
      <c r="Z224" s="315" t="str">
        <f t="shared" ca="1" si="110"/>
        <v/>
      </c>
      <c r="AA224" s="316" t="str">
        <f t="shared" ca="1" si="111"/>
        <v/>
      </c>
      <c r="AC224" s="310" t="e">
        <f t="shared" ca="1" si="112"/>
        <v>#N/A</v>
      </c>
      <c r="AD224" s="323" t="e">
        <f t="shared" ca="1" si="113"/>
        <v>#N/A</v>
      </c>
      <c r="AE224" s="324">
        <f t="shared" ca="1" si="92"/>
        <v>1136.2765934043052</v>
      </c>
      <c r="AG224" s="306">
        <f t="shared" ca="1" si="114"/>
        <v>-17.4734866300847</v>
      </c>
      <c r="AH224" s="304">
        <f t="shared" ca="1" si="115"/>
        <v>-7.8013121774267855</v>
      </c>
    </row>
    <row r="225" spans="1:34" x14ac:dyDescent="0.2">
      <c r="A225" s="347">
        <f t="shared" ca="1" si="93"/>
        <v>0.1</v>
      </c>
      <c r="B225" s="304">
        <f t="shared" ca="1" si="94"/>
        <v>8.6999999999999496</v>
      </c>
      <c r="D225" s="306">
        <f t="shared" ca="1" si="95"/>
        <v>-1.2695078214188773</v>
      </c>
      <c r="E225" s="307">
        <f t="shared" ca="1" si="96"/>
        <v>-17.229162958888303</v>
      </c>
      <c r="F225" s="304">
        <f t="shared" ca="1" si="97"/>
        <v>17.275870640074046</v>
      </c>
      <c r="G225" s="306">
        <f t="shared" ca="1" si="98"/>
        <v>16.660537931389943</v>
      </c>
      <c r="H225" s="307">
        <f t="shared" ca="1" si="99"/>
        <v>96.385273614266495</v>
      </c>
      <c r="I225" s="304">
        <f t="shared" ca="1" si="100"/>
        <v>97.814592438246649</v>
      </c>
      <c r="J225" s="306">
        <f t="shared" ca="1" si="101"/>
        <v>148.2110117489442</v>
      </c>
      <c r="K225" s="307">
        <f t="shared" ca="1" si="102"/>
        <v>1146.0012665805264</v>
      </c>
      <c r="L225" s="304">
        <f t="shared" ca="1" si="87"/>
        <v>1155.5455019201174</v>
      </c>
      <c r="M225" s="306">
        <f t="shared" ca="1" si="103"/>
        <v>1.3996340726676619</v>
      </c>
      <c r="N225" s="304">
        <f t="shared" ca="1" si="104"/>
        <v>80.193125226563794</v>
      </c>
      <c r="P225" s="310">
        <f t="shared" ca="1" si="105"/>
        <v>23</v>
      </c>
      <c r="Q225" s="304">
        <f t="shared" ca="1" si="106"/>
        <v>0</v>
      </c>
      <c r="R225" s="306">
        <f t="shared" ca="1" si="107"/>
        <v>0</v>
      </c>
      <c r="S225" s="307">
        <f t="shared" ca="1" si="108"/>
        <v>2.9362999999999984</v>
      </c>
      <c r="T225" s="304">
        <f t="shared" ca="1" si="88"/>
        <v>28.805102999999985</v>
      </c>
      <c r="U225" s="311">
        <f t="shared" ca="1" si="89"/>
        <v>0</v>
      </c>
      <c r="V225" s="306">
        <f t="shared" ca="1" si="90"/>
        <v>1.0922229766882865</v>
      </c>
      <c r="W225" s="304">
        <f t="shared" ca="1" si="91"/>
        <v>21.323660977583913</v>
      </c>
      <c r="Y225" s="314" t="str">
        <f t="shared" ca="1" si="109"/>
        <v/>
      </c>
      <c r="Z225" s="315" t="str">
        <f t="shared" ca="1" si="110"/>
        <v/>
      </c>
      <c r="AA225" s="316" t="str">
        <f t="shared" ca="1" si="111"/>
        <v/>
      </c>
      <c r="AC225" s="310" t="e">
        <f t="shared" ca="1" si="112"/>
        <v>#N/A</v>
      </c>
      <c r="AD225" s="323" t="e">
        <f t="shared" ca="1" si="113"/>
        <v>#N/A</v>
      </c>
      <c r="AE225" s="324">
        <f t="shared" ca="1" si="92"/>
        <v>1146.0012665805264</v>
      </c>
      <c r="AG225" s="306">
        <f t="shared" ca="1" si="114"/>
        <v>-17.196457000344711</v>
      </c>
      <c r="AH225" s="304">
        <f t="shared" ca="1" si="115"/>
        <v>-7.5269933651614132</v>
      </c>
    </row>
    <row r="226" spans="1:34" x14ac:dyDescent="0.2">
      <c r="A226" s="347">
        <f t="shared" ca="1" si="93"/>
        <v>0.1</v>
      </c>
      <c r="B226" s="304">
        <f t="shared" ca="1" si="94"/>
        <v>8.7999999999999492</v>
      </c>
      <c r="D226" s="306">
        <f t="shared" ca="1" si="95"/>
        <v>-1.2369345317687577</v>
      </c>
      <c r="E226" s="307">
        <f t="shared" ca="1" si="96"/>
        <v>-16.965967819192734</v>
      </c>
      <c r="F226" s="304">
        <f t="shared" ca="1" si="97"/>
        <v>17.010998532648387</v>
      </c>
      <c r="G226" s="306">
        <f t="shared" ca="1" si="98"/>
        <v>16.536844478213066</v>
      </c>
      <c r="H226" s="307">
        <f t="shared" ca="1" si="99"/>
        <v>94.688676832347227</v>
      </c>
      <c r="I226" s="304">
        <f t="shared" ca="1" si="100"/>
        <v>96.121864034970187</v>
      </c>
      <c r="J226" s="306">
        <f t="shared" ca="1" si="101"/>
        <v>149.87088086942435</v>
      </c>
      <c r="K226" s="307">
        <f t="shared" ca="1" si="102"/>
        <v>1155.554964102857</v>
      </c>
      <c r="L226" s="304">
        <f t="shared" ca="1" si="87"/>
        <v>1165.2332624823805</v>
      </c>
      <c r="M226" s="306">
        <f t="shared" ca="1" si="103"/>
        <v>1.3978957419207692</v>
      </c>
      <c r="N226" s="304">
        <f t="shared" ca="1" si="104"/>
        <v>80.093526211369024</v>
      </c>
      <c r="P226" s="310">
        <f t="shared" ca="1" si="105"/>
        <v>23</v>
      </c>
      <c r="Q226" s="304">
        <f t="shared" ca="1" si="106"/>
        <v>0</v>
      </c>
      <c r="R226" s="306">
        <f t="shared" ca="1" si="107"/>
        <v>0</v>
      </c>
      <c r="S226" s="307">
        <f t="shared" ca="1" si="108"/>
        <v>2.9362999999999984</v>
      </c>
      <c r="T226" s="304">
        <f t="shared" ca="1" si="88"/>
        <v>28.805102999999985</v>
      </c>
      <c r="U226" s="311">
        <f t="shared" ca="1" si="89"/>
        <v>0</v>
      </c>
      <c r="V226" s="306">
        <f t="shared" ca="1" si="90"/>
        <v>1.0911765353423311</v>
      </c>
      <c r="W226" s="304">
        <f t="shared" ca="1" si="91"/>
        <v>20.572285753130519</v>
      </c>
      <c r="Y226" s="314" t="str">
        <f t="shared" ca="1" si="109"/>
        <v/>
      </c>
      <c r="Z226" s="315" t="str">
        <f t="shared" ca="1" si="110"/>
        <v/>
      </c>
      <c r="AA226" s="316" t="str">
        <f t="shared" ca="1" si="111"/>
        <v/>
      </c>
      <c r="AC226" s="310" t="e">
        <f t="shared" ca="1" si="112"/>
        <v>#N/A</v>
      </c>
      <c r="AD226" s="323" t="e">
        <f t="shared" ca="1" si="113"/>
        <v>#N/A</v>
      </c>
      <c r="AE226" s="324">
        <f t="shared" ca="1" si="92"/>
        <v>1155.554964102857</v>
      </c>
      <c r="AG226" s="306">
        <f t="shared" ca="1" si="114"/>
        <v>-16.928736334655973</v>
      </c>
      <c r="AH226" s="304">
        <f t="shared" ca="1" si="115"/>
        <v>-7.2620852697557892</v>
      </c>
    </row>
    <row r="227" spans="1:34" x14ac:dyDescent="0.2">
      <c r="A227" s="347">
        <f t="shared" ca="1" si="93"/>
        <v>0.1</v>
      </c>
      <c r="B227" s="304">
        <f t="shared" ca="1" si="94"/>
        <v>8.8999999999999488</v>
      </c>
      <c r="D227" s="306">
        <f t="shared" ca="1" si="95"/>
        <v>-1.2053483586983647</v>
      </c>
      <c r="E227" s="307">
        <f t="shared" ca="1" si="96"/>
        <v>-16.711730336616345</v>
      </c>
      <c r="F227" s="304">
        <f t="shared" ca="1" si="97"/>
        <v>16.755142360171099</v>
      </c>
      <c r="G227" s="306">
        <f t="shared" ca="1" si="98"/>
        <v>16.416309642343229</v>
      </c>
      <c r="H227" s="307">
        <f t="shared" ca="1" si="99"/>
        <v>93.017503798685595</v>
      </c>
      <c r="I227" s="304">
        <f t="shared" ca="1" si="100"/>
        <v>94.45502228686297</v>
      </c>
      <c r="J227" s="306">
        <f t="shared" ca="1" si="101"/>
        <v>151.51853857545217</v>
      </c>
      <c r="K227" s="307">
        <f t="shared" ca="1" si="102"/>
        <v>1164.9402731344087</v>
      </c>
      <c r="L227" s="304">
        <f t="shared" ca="1" si="87"/>
        <v>1174.7526154482532</v>
      </c>
      <c r="M227" s="306">
        <f t="shared" ca="1" si="103"/>
        <v>1.3961089472788488</v>
      </c>
      <c r="N227" s="304">
        <f t="shared" ca="1" si="104"/>
        <v>79.991150419530399</v>
      </c>
      <c r="P227" s="310">
        <f t="shared" ca="1" si="105"/>
        <v>23</v>
      </c>
      <c r="Q227" s="304">
        <f t="shared" ca="1" si="106"/>
        <v>0</v>
      </c>
      <c r="R227" s="306">
        <f t="shared" ca="1" si="107"/>
        <v>0</v>
      </c>
      <c r="S227" s="307">
        <f t="shared" ca="1" si="108"/>
        <v>2.9362999999999984</v>
      </c>
      <c r="T227" s="304">
        <f t="shared" ca="1" si="88"/>
        <v>28.805102999999985</v>
      </c>
      <c r="U227" s="311">
        <f t="shared" ca="1" si="89"/>
        <v>0</v>
      </c>
      <c r="V227" s="306">
        <f t="shared" ca="1" si="90"/>
        <v>1.0901494579078903</v>
      </c>
      <c r="W227" s="304">
        <f t="shared" ca="1" si="91"/>
        <v>19.846289133408785</v>
      </c>
      <c r="Y227" s="314" t="str">
        <f t="shared" ca="1" si="109"/>
        <v/>
      </c>
      <c r="Z227" s="315" t="str">
        <f t="shared" ca="1" si="110"/>
        <v/>
      </c>
      <c r="AA227" s="316" t="str">
        <f t="shared" ca="1" si="111"/>
        <v/>
      </c>
      <c r="AC227" s="310" t="e">
        <f t="shared" ca="1" si="112"/>
        <v>#N/A</v>
      </c>
      <c r="AD227" s="323" t="e">
        <f t="shared" ca="1" si="113"/>
        <v>#N/A</v>
      </c>
      <c r="AE227" s="324">
        <f t="shared" ca="1" si="92"/>
        <v>1164.9402731344087</v>
      </c>
      <c r="AG227" s="306">
        <f t="shared" ca="1" si="114"/>
        <v>-16.669925282765139</v>
      </c>
      <c r="AH227" s="304">
        <f t="shared" ca="1" si="115"/>
        <v>-7.0061934247626372</v>
      </c>
    </row>
    <row r="228" spans="1:34" x14ac:dyDescent="0.2">
      <c r="A228" s="347">
        <f t="shared" ca="1" si="93"/>
        <v>0.1</v>
      </c>
      <c r="B228" s="304">
        <f t="shared" ca="1" si="94"/>
        <v>8.9999999999999485</v>
      </c>
      <c r="D228" s="306">
        <f t="shared" ca="1" si="95"/>
        <v>-1.1747064931699018</v>
      </c>
      <c r="E228" s="307">
        <f t="shared" ca="1" si="96"/>
        <v>-16.466079720190713</v>
      </c>
      <c r="F228" s="304">
        <f t="shared" ca="1" si="97"/>
        <v>16.507928903916788</v>
      </c>
      <c r="G228" s="306">
        <f t="shared" ca="1" si="98"/>
        <v>16.298838993026241</v>
      </c>
      <c r="H228" s="307">
        <f t="shared" ca="1" si="99"/>
        <v>91.370895826666526</v>
      </c>
      <c r="I228" s="304">
        <f t="shared" ca="1" si="100"/>
        <v>92.813214343045686</v>
      </c>
      <c r="J228" s="306">
        <f t="shared" ca="1" si="101"/>
        <v>153.15429600722064</v>
      </c>
      <c r="K228" s="307">
        <f t="shared" ca="1" si="102"/>
        <v>1174.1596931156764</v>
      </c>
      <c r="L228" s="304">
        <f t="shared" ca="1" si="87"/>
        <v>1184.1060861776562</v>
      </c>
      <c r="M228" s="306">
        <f t="shared" ca="1" si="103"/>
        <v>1.394271944055558</v>
      </c>
      <c r="N228" s="304">
        <f t="shared" ca="1" si="104"/>
        <v>79.8858978878839</v>
      </c>
      <c r="P228" s="310">
        <f t="shared" ca="1" si="105"/>
        <v>23</v>
      </c>
      <c r="Q228" s="304">
        <f t="shared" ca="1" si="106"/>
        <v>0</v>
      </c>
      <c r="R228" s="306">
        <f t="shared" ca="1" si="107"/>
        <v>0</v>
      </c>
      <c r="S228" s="307">
        <f t="shared" ca="1" si="108"/>
        <v>2.9362999999999984</v>
      </c>
      <c r="T228" s="304">
        <f t="shared" ca="1" si="88"/>
        <v>28.805102999999985</v>
      </c>
      <c r="U228" s="311">
        <f t="shared" ca="1" si="89"/>
        <v>0</v>
      </c>
      <c r="V228" s="306">
        <f t="shared" ca="1" si="90"/>
        <v>1.0891414209665804</v>
      </c>
      <c r="W228" s="304">
        <f t="shared" ca="1" si="91"/>
        <v>19.144633795047643</v>
      </c>
      <c r="Y228" s="314" t="str">
        <f t="shared" ca="1" si="109"/>
        <v/>
      </c>
      <c r="Z228" s="315" t="str">
        <f t="shared" ca="1" si="110"/>
        <v/>
      </c>
      <c r="AA228" s="316" t="str">
        <f t="shared" ca="1" si="111"/>
        <v/>
      </c>
      <c r="AC228" s="310">
        <f t="shared" ca="1" si="112"/>
        <v>8.9999999999999485</v>
      </c>
      <c r="AD228" s="323">
        <f t="shared" ca="1" si="113"/>
        <v>153.15429600722064</v>
      </c>
      <c r="AE228" s="324">
        <f t="shared" ca="1" si="92"/>
        <v>1174.1596931156764</v>
      </c>
      <c r="AG228" s="306">
        <f t="shared" ca="1" si="114"/>
        <v>-16.419645466207818</v>
      </c>
      <c r="AH228" s="304">
        <f t="shared" ca="1" si="115"/>
        <v>-6.7589446355647569</v>
      </c>
    </row>
    <row r="229" spans="1:34" x14ac:dyDescent="0.2">
      <c r="A229" s="347">
        <f t="shared" ca="1" si="93"/>
        <v>0.1</v>
      </c>
      <c r="B229" s="304">
        <f t="shared" ca="1" si="94"/>
        <v>9.0999999999999481</v>
      </c>
      <c r="D229" s="306">
        <f t="shared" ca="1" si="95"/>
        <v>-1.1449683831673629</v>
      </c>
      <c r="E229" s="307">
        <f t="shared" ca="1" si="96"/>
        <v>-16.228664967975583</v>
      </c>
      <c r="F229" s="304">
        <f t="shared" ca="1" si="97"/>
        <v>16.269004863274546</v>
      </c>
      <c r="G229" s="306">
        <f t="shared" ca="1" si="98"/>
        <v>16.184342154709505</v>
      </c>
      <c r="H229" s="307">
        <f t="shared" ca="1" si="99"/>
        <v>89.74802932986897</v>
      </c>
      <c r="I229" s="304">
        <f t="shared" ca="1" si="100"/>
        <v>91.195623247915407</v>
      </c>
      <c r="J229" s="306">
        <f t="shared" ca="1" si="101"/>
        <v>154.77845506460741</v>
      </c>
      <c r="K229" s="307">
        <f t="shared" ca="1" si="102"/>
        <v>1183.2156393735031</v>
      </c>
      <c r="L229" s="304">
        <f t="shared" ca="1" si="87"/>
        <v>1193.2961155598532</v>
      </c>
      <c r="M229" s="306">
        <f t="shared" ca="1" si="103"/>
        <v>1.3923828998282053</v>
      </c>
      <c r="N229" s="304">
        <f t="shared" ca="1" si="104"/>
        <v>79.777663626343042</v>
      </c>
      <c r="P229" s="310">
        <f t="shared" ca="1" si="105"/>
        <v>23</v>
      </c>
      <c r="Q229" s="304">
        <f t="shared" ca="1" si="106"/>
        <v>0</v>
      </c>
      <c r="R229" s="306">
        <f t="shared" ca="1" si="107"/>
        <v>0</v>
      </c>
      <c r="S229" s="307">
        <f t="shared" ca="1" si="108"/>
        <v>2.9362999999999984</v>
      </c>
      <c r="T229" s="304">
        <f t="shared" ca="1" si="88"/>
        <v>28.805102999999985</v>
      </c>
      <c r="U229" s="311">
        <f t="shared" ca="1" si="89"/>
        <v>0</v>
      </c>
      <c r="V229" s="306">
        <f t="shared" ca="1" si="90"/>
        <v>1.0881521122280937</v>
      </c>
      <c r="W229" s="304">
        <f t="shared" ca="1" si="91"/>
        <v>18.46633722405068</v>
      </c>
      <c r="Y229" s="314" t="str">
        <f t="shared" ca="1" si="109"/>
        <v/>
      </c>
      <c r="Z229" s="315" t="str">
        <f t="shared" ca="1" si="110"/>
        <v/>
      </c>
      <c r="AA229" s="316" t="str">
        <f t="shared" ca="1" si="111"/>
        <v/>
      </c>
      <c r="AC229" s="310" t="e">
        <f t="shared" ca="1" si="112"/>
        <v>#N/A</v>
      </c>
      <c r="AD229" s="323" t="e">
        <f t="shared" ca="1" si="113"/>
        <v>#N/A</v>
      </c>
      <c r="AE229" s="324">
        <f t="shared" ca="1" si="92"/>
        <v>1183.2156393735031</v>
      </c>
      <c r="AG229" s="306">
        <f t="shared" ca="1" si="114"/>
        <v>-16.177538103297287</v>
      </c>
      <c r="AH229" s="304">
        <f t="shared" ca="1" si="115"/>
        <v>-6.5199856264849139</v>
      </c>
    </row>
    <row r="230" spans="1:34" x14ac:dyDescent="0.2">
      <c r="A230" s="347">
        <f t="shared" ca="1" si="93"/>
        <v>0.1</v>
      </c>
      <c r="B230" s="304">
        <f t="shared" ca="1" si="94"/>
        <v>9.1999999999999478</v>
      </c>
      <c r="D230" s="306">
        <f t="shared" ca="1" si="95"/>
        <v>-1.1160955913940678</v>
      </c>
      <c r="E230" s="307">
        <f t="shared" ca="1" si="96"/>
        <v>-15.999153622300575</v>
      </c>
      <c r="F230" s="304">
        <f t="shared" ca="1" si="97"/>
        <v>16.038035602875524</v>
      </c>
      <c r="G230" s="306">
        <f t="shared" ca="1" si="98"/>
        <v>16.072732595570098</v>
      </c>
      <c r="H230" s="307">
        <f t="shared" ca="1" si="99"/>
        <v>88.148113967638906</v>
      </c>
      <c r="I230" s="304">
        <f t="shared" ca="1" si="100"/>
        <v>89.601466110441294</v>
      </c>
      <c r="J230" s="306">
        <f t="shared" ca="1" si="101"/>
        <v>156.39130880212139</v>
      </c>
      <c r="K230" s="307">
        <f t="shared" ca="1" si="102"/>
        <v>1192.1104465383785</v>
      </c>
      <c r="L230" s="304">
        <f t="shared" ca="1" si="87"/>
        <v>1202.3250634561241</v>
      </c>
      <c r="M230" s="306">
        <f t="shared" ca="1" si="103"/>
        <v>1.3904398890024472</v>
      </c>
      <c r="N230" s="304">
        <f t="shared" ca="1" si="104"/>
        <v>79.66633730647888</v>
      </c>
      <c r="P230" s="310">
        <f t="shared" ca="1" si="105"/>
        <v>23</v>
      </c>
      <c r="Q230" s="304">
        <f t="shared" ca="1" si="106"/>
        <v>0</v>
      </c>
      <c r="R230" s="306">
        <f t="shared" ca="1" si="107"/>
        <v>0</v>
      </c>
      <c r="S230" s="307">
        <f t="shared" ca="1" si="108"/>
        <v>2.9362999999999984</v>
      </c>
      <c r="T230" s="304">
        <f t="shared" ca="1" si="88"/>
        <v>28.805102999999985</v>
      </c>
      <c r="U230" s="311">
        <f t="shared" ca="1" si="89"/>
        <v>0</v>
      </c>
      <c r="V230" s="306">
        <f t="shared" ca="1" si="90"/>
        <v>1.0871812300673382</v>
      </c>
      <c r="W230" s="304">
        <f t="shared" ca="1" si="91"/>
        <v>17.81046830645505</v>
      </c>
      <c r="Y230" s="314" t="str">
        <f t="shared" ca="1" si="109"/>
        <v/>
      </c>
      <c r="Z230" s="315" t="str">
        <f t="shared" ca="1" si="110"/>
        <v/>
      </c>
      <c r="AA230" s="316" t="str">
        <f t="shared" ca="1" si="111"/>
        <v/>
      </c>
      <c r="AC230" s="310" t="e">
        <f t="shared" ca="1" si="112"/>
        <v>#N/A</v>
      </c>
      <c r="AD230" s="323" t="e">
        <f t="shared" ca="1" si="113"/>
        <v>#N/A</v>
      </c>
      <c r="AE230" s="324">
        <f t="shared" ca="1" si="92"/>
        <v>1192.1104465383785</v>
      </c>
      <c r="AG230" s="306">
        <f t="shared" ca="1" si="114"/>
        <v>-15.943262732282836</v>
      </c>
      <c r="AH230" s="304">
        <f t="shared" ca="1" si="115"/>
        <v>-6.288981787981708</v>
      </c>
    </row>
    <row r="231" spans="1:34" x14ac:dyDescent="0.2">
      <c r="A231" s="347">
        <f t="shared" ca="1" si="93"/>
        <v>0.1</v>
      </c>
      <c r="B231" s="304">
        <f t="shared" ca="1" si="94"/>
        <v>9.2999999999999474</v>
      </c>
      <c r="D231" s="306">
        <f t="shared" ca="1" si="95"/>
        <v>-1.0880516634086392</v>
      </c>
      <c r="E231" s="307">
        <f t="shared" ca="1" si="96"/>
        <v>-15.777230616109298</v>
      </c>
      <c r="F231" s="304">
        <f t="shared" ca="1" si="97"/>
        <v>15.814703991417066</v>
      </c>
      <c r="G231" s="306">
        <f t="shared" ca="1" si="98"/>
        <v>15.963927429229235</v>
      </c>
      <c r="H231" s="307">
        <f t="shared" ca="1" si="99"/>
        <v>86.570390906027981</v>
      </c>
      <c r="I231" s="304">
        <f t="shared" ca="1" si="100"/>
        <v>88.029992392298823</v>
      </c>
      <c r="J231" s="306">
        <f t="shared" ca="1" si="101"/>
        <v>157.99314180336134</v>
      </c>
      <c r="K231" s="307">
        <f t="shared" ca="1" si="102"/>
        <v>1200.8463717820619</v>
      </c>
      <c r="L231" s="304">
        <f t="shared" ca="1" si="87"/>
        <v>1211.1952119617379</v>
      </c>
      <c r="M231" s="306">
        <f t="shared" ca="1" si="103"/>
        <v>1.3884408869696865</v>
      </c>
      <c r="N231" s="304">
        <f t="shared" ca="1" si="104"/>
        <v>79.551802926763614</v>
      </c>
      <c r="P231" s="310">
        <f t="shared" ca="1" si="105"/>
        <v>23</v>
      </c>
      <c r="Q231" s="304">
        <f t="shared" ca="1" si="106"/>
        <v>0</v>
      </c>
      <c r="R231" s="306">
        <f t="shared" ca="1" si="107"/>
        <v>0</v>
      </c>
      <c r="S231" s="307">
        <f t="shared" ca="1" si="108"/>
        <v>2.9362999999999984</v>
      </c>
      <c r="T231" s="304">
        <f t="shared" ca="1" si="88"/>
        <v>28.805102999999985</v>
      </c>
      <c r="U231" s="311">
        <f t="shared" ca="1" si="89"/>
        <v>0</v>
      </c>
      <c r="V231" s="306">
        <f t="shared" ca="1" si="90"/>
        <v>1.0862284830863216</v>
      </c>
      <c r="W231" s="304">
        <f t="shared" ca="1" si="91"/>
        <v>17.176144165944681</v>
      </c>
      <c r="Y231" s="314" t="str">
        <f t="shared" ca="1" si="109"/>
        <v/>
      </c>
      <c r="Z231" s="315" t="str">
        <f t="shared" ca="1" si="110"/>
        <v/>
      </c>
      <c r="AA231" s="316" t="str">
        <f t="shared" ca="1" si="111"/>
        <v/>
      </c>
      <c r="AC231" s="310" t="e">
        <f t="shared" ca="1" si="112"/>
        <v>#N/A</v>
      </c>
      <c r="AD231" s="323" t="e">
        <f t="shared" ca="1" si="113"/>
        <v>#N/A</v>
      </c>
      <c r="AE231" s="324">
        <f t="shared" ca="1" si="92"/>
        <v>1200.8463717820619</v>
      </c>
      <c r="AG231" s="306">
        <f t="shared" ca="1" si="114"/>
        <v>-15.716496024104186</v>
      </c>
      <c r="AH231" s="304">
        <f t="shared" ca="1" si="115"/>
        <v>-6.0656160155484997</v>
      </c>
    </row>
    <row r="232" spans="1:34" x14ac:dyDescent="0.2">
      <c r="A232" s="347">
        <f t="shared" ca="1" si="93"/>
        <v>0.1</v>
      </c>
      <c r="B232" s="304">
        <f t="shared" ca="1" si="94"/>
        <v>9.3999999999999471</v>
      </c>
      <c r="D232" s="306">
        <f t="shared" ca="1" si="95"/>
        <v>-1.0608020053375391</v>
      </c>
      <c r="E232" s="307">
        <f t="shared" ca="1" si="96"/>
        <v>-15.562597202855301</v>
      </c>
      <c r="F232" s="304">
        <f t="shared" ca="1" si="97"/>
        <v>15.598709324583485</v>
      </c>
      <c r="G232" s="306">
        <f t="shared" ca="1" si="98"/>
        <v>15.857847228695482</v>
      </c>
      <c r="H232" s="307">
        <f t="shared" ca="1" si="99"/>
        <v>85.014131185742457</v>
      </c>
      <c r="I232" s="304">
        <f t="shared" ca="1" si="100"/>
        <v>86.480482306675839</v>
      </c>
      <c r="J232" s="306">
        <f t="shared" ca="1" si="101"/>
        <v>159.58423053625756</v>
      </c>
      <c r="K232" s="307">
        <f t="shared" ca="1" si="102"/>
        <v>1209.4255978866504</v>
      </c>
      <c r="L232" s="304">
        <f t="shared" ca="1" si="87"/>
        <v>1219.9087684984199</v>
      </c>
      <c r="M232" s="306">
        <f t="shared" ca="1" si="103"/>
        <v>1.3863837638216256</v>
      </c>
      <c r="N232" s="304">
        <f t="shared" ca="1" si="104"/>
        <v>79.433938452441055</v>
      </c>
      <c r="P232" s="310">
        <f t="shared" ca="1" si="105"/>
        <v>23</v>
      </c>
      <c r="Q232" s="304">
        <f t="shared" ca="1" si="106"/>
        <v>0</v>
      </c>
      <c r="R232" s="306">
        <f t="shared" ca="1" si="107"/>
        <v>0</v>
      </c>
      <c r="S232" s="307">
        <f t="shared" ca="1" si="108"/>
        <v>2.9362999999999984</v>
      </c>
      <c r="T232" s="304">
        <f t="shared" ca="1" si="88"/>
        <v>28.805102999999985</v>
      </c>
      <c r="U232" s="311">
        <f t="shared" ca="1" si="89"/>
        <v>0</v>
      </c>
      <c r="V232" s="306">
        <f t="shared" ca="1" si="90"/>
        <v>1.0852935896992166</v>
      </c>
      <c r="W232" s="304">
        <f t="shared" ca="1" si="91"/>
        <v>16.562527228168914</v>
      </c>
      <c r="Y232" s="314" t="str">
        <f t="shared" ca="1" si="109"/>
        <v/>
      </c>
      <c r="Z232" s="315" t="str">
        <f t="shared" ca="1" si="110"/>
        <v/>
      </c>
      <c r="AA232" s="316" t="str">
        <f t="shared" ca="1" si="111"/>
        <v/>
      </c>
      <c r="AC232" s="310" t="e">
        <f t="shared" ca="1" si="112"/>
        <v>#N/A</v>
      </c>
      <c r="AD232" s="323" t="e">
        <f t="shared" ca="1" si="113"/>
        <v>#N/A</v>
      </c>
      <c r="AE232" s="324">
        <f t="shared" ca="1" si="92"/>
        <v>1209.4255978866504</v>
      </c>
      <c r="AG232" s="306">
        <f t="shared" ca="1" si="114"/>
        <v>-15.496930676931136</v>
      </c>
      <c r="AH232" s="304">
        <f t="shared" ca="1" si="115"/>
        <v>-5.8495876327162382</v>
      </c>
    </row>
    <row r="233" spans="1:34" x14ac:dyDescent="0.2">
      <c r="A233" s="347">
        <f t="shared" ca="1" si="93"/>
        <v>0.1</v>
      </c>
      <c r="B233" s="304">
        <f t="shared" ca="1" si="94"/>
        <v>9.4999999999999467</v>
      </c>
      <c r="D233" s="306">
        <f t="shared" ca="1" si="95"/>
        <v>-1.0343137703824006</v>
      </c>
      <c r="E233" s="307">
        <f t="shared" ca="1" si="96"/>
        <v>-15.354969963097748</v>
      </c>
      <c r="F233" s="304">
        <f t="shared" ca="1" si="97"/>
        <v>15.389766325166757</v>
      </c>
      <c r="G233" s="306">
        <f t="shared" ca="1" si="98"/>
        <v>15.754415851657242</v>
      </c>
      <c r="H233" s="307">
        <f t="shared" ca="1" si="99"/>
        <v>83.478634189432682</v>
      </c>
      <c r="I233" s="304">
        <f t="shared" ca="1" si="100"/>
        <v>84.952245320297848</v>
      </c>
      <c r="J233" s="306">
        <f t="shared" ca="1" si="101"/>
        <v>161.16484369027521</v>
      </c>
      <c r="K233" s="307">
        <f t="shared" ca="1" si="102"/>
        <v>1217.8502361554092</v>
      </c>
      <c r="L233" s="304">
        <f t="shared" ca="1" si="87"/>
        <v>1228.4678687476921</v>
      </c>
      <c r="M233" s="306">
        <f t="shared" ca="1" si="103"/>
        <v>1.3842662775828809</v>
      </c>
      <c r="N233" s="304">
        <f t="shared" ca="1" si="104"/>
        <v>79.312615427783953</v>
      </c>
      <c r="P233" s="310">
        <f t="shared" ca="1" si="105"/>
        <v>23</v>
      </c>
      <c r="Q233" s="304">
        <f t="shared" ca="1" si="106"/>
        <v>0</v>
      </c>
      <c r="R233" s="306">
        <f t="shared" ca="1" si="107"/>
        <v>0</v>
      </c>
      <c r="S233" s="307">
        <f t="shared" ca="1" si="108"/>
        <v>2.9362999999999984</v>
      </c>
      <c r="T233" s="304">
        <f t="shared" ca="1" si="88"/>
        <v>28.805102999999985</v>
      </c>
      <c r="U233" s="311">
        <f t="shared" ca="1" si="89"/>
        <v>0</v>
      </c>
      <c r="V233" s="306">
        <f t="shared" ca="1" si="90"/>
        <v>1.0843762777391819</v>
      </c>
      <c r="W233" s="304">
        <f t="shared" ca="1" si="91"/>
        <v>15.968822493371931</v>
      </c>
      <c r="Y233" s="314" t="str">
        <f t="shared" ca="1" si="109"/>
        <v/>
      </c>
      <c r="Z233" s="315" t="str">
        <f t="shared" ca="1" si="110"/>
        <v/>
      </c>
      <c r="AA233" s="316" t="str">
        <f t="shared" ca="1" si="111"/>
        <v/>
      </c>
      <c r="AC233" s="310" t="e">
        <f t="shared" ca="1" si="112"/>
        <v>#N/A</v>
      </c>
      <c r="AD233" s="323" t="e">
        <f t="shared" ca="1" si="113"/>
        <v>#N/A</v>
      </c>
      <c r="AE233" s="324">
        <f t="shared" ca="1" si="92"/>
        <v>1217.8502361554092</v>
      </c>
      <c r="AG233" s="306">
        <f t="shared" ca="1" si="114"/>
        <v>-15.284274385356332</v>
      </c>
      <c r="AH233" s="304">
        <f t="shared" ca="1" si="115"/>
        <v>-5.6406113912641498</v>
      </c>
    </row>
    <row r="234" spans="1:34" x14ac:dyDescent="0.2">
      <c r="A234" s="347">
        <f t="shared" ca="1" si="93"/>
        <v>0.1</v>
      </c>
      <c r="B234" s="304">
        <f t="shared" ca="1" si="94"/>
        <v>9.5999999999999464</v>
      </c>
      <c r="D234" s="306">
        <f t="shared" ca="1" si="95"/>
        <v>-1.0085557534123935</v>
      </c>
      <c r="E234" s="307">
        <f t="shared" ca="1" si="96"/>
        <v>-15.154079881572022</v>
      </c>
      <c r="F234" s="304">
        <f t="shared" ca="1" si="97"/>
        <v>15.187604214121698</v>
      </c>
      <c r="G234" s="306">
        <f t="shared" ca="1" si="98"/>
        <v>15.653560276316004</v>
      </c>
      <c r="H234" s="307">
        <f t="shared" ca="1" si="99"/>
        <v>81.963226201275475</v>
      </c>
      <c r="I234" s="304">
        <f t="shared" ca="1" si="100"/>
        <v>83.444618751874643</v>
      </c>
      <c r="J234" s="306">
        <f t="shared" ca="1" si="101"/>
        <v>162.73524249667386</v>
      </c>
      <c r="K234" s="307">
        <f t="shared" ca="1" si="102"/>
        <v>1226.1223291749445</v>
      </c>
      <c r="L234" s="304">
        <f t="shared" ca="1" si="87"/>
        <v>1236.8745794347308</v>
      </c>
      <c r="M234" s="306">
        <f t="shared" ca="1" si="103"/>
        <v>1.3820860669186184</v>
      </c>
      <c r="N234" s="304">
        <f t="shared" ca="1" si="104"/>
        <v>79.187698558272302</v>
      </c>
      <c r="P234" s="310">
        <f t="shared" ca="1" si="105"/>
        <v>23</v>
      </c>
      <c r="Q234" s="304">
        <f t="shared" ca="1" si="106"/>
        <v>0</v>
      </c>
      <c r="R234" s="306">
        <f t="shared" ca="1" si="107"/>
        <v>0</v>
      </c>
      <c r="S234" s="307">
        <f t="shared" ca="1" si="108"/>
        <v>2.9362999999999984</v>
      </c>
      <c r="T234" s="304">
        <f t="shared" ca="1" si="88"/>
        <v>28.805102999999985</v>
      </c>
      <c r="U234" s="311">
        <f t="shared" ca="1" si="89"/>
        <v>0</v>
      </c>
      <c r="V234" s="306">
        <f t="shared" ca="1" si="90"/>
        <v>1.0834762840855925</v>
      </c>
      <c r="W234" s="304">
        <f t="shared" ca="1" si="91"/>
        <v>15.39427500060552</v>
      </c>
      <c r="Y234" s="314" t="str">
        <f t="shared" ca="1" si="109"/>
        <v/>
      </c>
      <c r="Z234" s="315" t="str">
        <f t="shared" ca="1" si="110"/>
        <v/>
      </c>
      <c r="AA234" s="316" t="str">
        <f t="shared" ca="1" si="111"/>
        <v/>
      </c>
      <c r="AC234" s="310" t="e">
        <f t="shared" ca="1" si="112"/>
        <v>#N/A</v>
      </c>
      <c r="AD234" s="323" t="e">
        <f t="shared" ca="1" si="113"/>
        <v>#N/A</v>
      </c>
      <c r="AE234" s="324">
        <f t="shared" ca="1" si="92"/>
        <v>1226.1223291749445</v>
      </c>
      <c r="AG234" s="306">
        <f t="shared" ca="1" si="114"/>
        <v>-15.078248877713612</v>
      </c>
      <c r="AH234" s="304">
        <f t="shared" ca="1" si="115"/>
        <v>-5.438416542373715</v>
      </c>
    </row>
    <row r="235" spans="1:34" x14ac:dyDescent="0.2">
      <c r="A235" s="347">
        <f t="shared" ca="1" si="93"/>
        <v>0.1</v>
      </c>
      <c r="B235" s="304">
        <f t="shared" ca="1" si="94"/>
        <v>9.699999999999946</v>
      </c>
      <c r="D235" s="306">
        <f t="shared" ca="1" si="95"/>
        <v>-0.9834982929966507</v>
      </c>
      <c r="E235" s="307">
        <f t="shared" ca="1" si="96"/>
        <v>-14.959671489074442</v>
      </c>
      <c r="F235" s="304">
        <f t="shared" ca="1" si="97"/>
        <v>14.99196584685791</v>
      </c>
      <c r="G235" s="306">
        <f t="shared" ca="1" si="98"/>
        <v>15.555210447016339</v>
      </c>
      <c r="H235" s="307">
        <f t="shared" ca="1" si="99"/>
        <v>80.467259052368036</v>
      </c>
      <c r="I235" s="304">
        <f t="shared" ca="1" si="100"/>
        <v>81.956966460770573</v>
      </c>
      <c r="J235" s="306">
        <f t="shared" ca="1" si="101"/>
        <v>164.29568103284049</v>
      </c>
      <c r="K235" s="307">
        <f t="shared" ca="1" si="102"/>
        <v>1234.2438534376267</v>
      </c>
      <c r="L235" s="304">
        <f t="shared" ca="1" si="87"/>
        <v>1245.1309009717038</v>
      </c>
      <c r="M235" s="306">
        <f t="shared" ca="1" si="103"/>
        <v>1.379840643269779</v>
      </c>
      <c r="N235" s="304">
        <f t="shared" ca="1" si="104"/>
        <v>79.059045259974937</v>
      </c>
      <c r="P235" s="310">
        <f t="shared" ca="1" si="105"/>
        <v>23</v>
      </c>
      <c r="Q235" s="304">
        <f t="shared" ca="1" si="106"/>
        <v>0</v>
      </c>
      <c r="R235" s="306">
        <f t="shared" ca="1" si="107"/>
        <v>0</v>
      </c>
      <c r="S235" s="307">
        <f t="shared" ca="1" si="108"/>
        <v>2.9362999999999984</v>
      </c>
      <c r="T235" s="304">
        <f t="shared" ca="1" si="88"/>
        <v>28.805102999999985</v>
      </c>
      <c r="U235" s="311">
        <f t="shared" ca="1" si="89"/>
        <v>0</v>
      </c>
      <c r="V235" s="306">
        <f t="shared" ca="1" si="90"/>
        <v>1.0825933543104411</v>
      </c>
      <c r="W235" s="304">
        <f t="shared" ca="1" si="91"/>
        <v>14.838167468297966</v>
      </c>
      <c r="Y235" s="314" t="str">
        <f t="shared" ca="1" si="109"/>
        <v/>
      </c>
      <c r="Z235" s="315" t="str">
        <f t="shared" ca="1" si="110"/>
        <v/>
      </c>
      <c r="AA235" s="316" t="str">
        <f t="shared" ca="1" si="111"/>
        <v/>
      </c>
      <c r="AC235" s="310" t="e">
        <f t="shared" ca="1" si="112"/>
        <v>#N/A</v>
      </c>
      <c r="AD235" s="323" t="e">
        <f t="shared" ca="1" si="113"/>
        <v>#N/A</v>
      </c>
      <c r="AE235" s="324">
        <f t="shared" ca="1" si="92"/>
        <v>1234.2438534376267</v>
      </c>
      <c r="AG235" s="306">
        <f t="shared" ca="1" si="114"/>
        <v>-14.878589015531514</v>
      </c>
      <c r="AH235" s="304">
        <f t="shared" ca="1" si="115"/>
        <v>-5.2427459730291623</v>
      </c>
    </row>
    <row r="236" spans="1:34" x14ac:dyDescent="0.2">
      <c r="A236" s="347">
        <f t="shared" ca="1" si="93"/>
        <v>0.1</v>
      </c>
      <c r="B236" s="304">
        <f t="shared" ca="1" si="94"/>
        <v>9.7999999999999456</v>
      </c>
      <c r="D236" s="306">
        <f t="shared" ca="1" si="95"/>
        <v>-0.95911318029013903</v>
      </c>
      <c r="E236" s="307">
        <f t="shared" ca="1" si="96"/>
        <v>-14.771502064007795</v>
      </c>
      <c r="F236" s="304">
        <f t="shared" ca="1" si="97"/>
        <v>14.802606909581597</v>
      </c>
      <c r="G236" s="306">
        <f t="shared" ca="1" si="98"/>
        <v>15.459299128987325</v>
      </c>
      <c r="H236" s="307">
        <f t="shared" ca="1" si="99"/>
        <v>78.990108845967256</v>
      </c>
      <c r="I236" s="304">
        <f t="shared" ca="1" si="100"/>
        <v>80.488677620254535</v>
      </c>
      <c r="J236" s="306">
        <f t="shared" ca="1" si="101"/>
        <v>165.84640651164068</v>
      </c>
      <c r="K236" s="307">
        <f t="shared" ca="1" si="102"/>
        <v>1242.2167218325435</v>
      </c>
      <c r="L236" s="304">
        <f t="shared" ca="1" si="87"/>
        <v>1253.2387699689214</v>
      </c>
      <c r="M236" s="306">
        <f t="shared" ca="1" si="103"/>
        <v>1.377527382363573</v>
      </c>
      <c r="N236" s="304">
        <f t="shared" ca="1" si="104"/>
        <v>78.926505173136718</v>
      </c>
      <c r="P236" s="310">
        <f t="shared" ca="1" si="105"/>
        <v>23</v>
      </c>
      <c r="Q236" s="304">
        <f t="shared" ca="1" si="106"/>
        <v>0</v>
      </c>
      <c r="R236" s="306">
        <f t="shared" ca="1" si="107"/>
        <v>0</v>
      </c>
      <c r="S236" s="307">
        <f t="shared" ca="1" si="108"/>
        <v>2.9362999999999984</v>
      </c>
      <c r="T236" s="304">
        <f t="shared" ca="1" si="88"/>
        <v>28.805102999999985</v>
      </c>
      <c r="U236" s="311">
        <f t="shared" ca="1" si="89"/>
        <v>0</v>
      </c>
      <c r="V236" s="306">
        <f t="shared" ca="1" si="90"/>
        <v>1.0817272423427577</v>
      </c>
      <c r="W236" s="304">
        <f t="shared" ca="1" si="91"/>
        <v>14.299818097304726</v>
      </c>
      <c r="Y236" s="314" t="str">
        <f t="shared" ca="1" si="109"/>
        <v/>
      </c>
      <c r="Z236" s="315" t="str">
        <f t="shared" ca="1" si="110"/>
        <v/>
      </c>
      <c r="AA236" s="316" t="str">
        <f t="shared" ca="1" si="111"/>
        <v/>
      </c>
      <c r="AC236" s="310" t="e">
        <f t="shared" ca="1" si="112"/>
        <v>#N/A</v>
      </c>
      <c r="AD236" s="323" t="e">
        <f t="shared" ca="1" si="113"/>
        <v>#N/A</v>
      </c>
      <c r="AE236" s="324">
        <f t="shared" ca="1" si="92"/>
        <v>1242.2167218325435</v>
      </c>
      <c r="AG236" s="306">
        <f t="shared" ca="1" si="114"/>
        <v>-14.685041949607914</v>
      </c>
      <c r="AH236" s="304">
        <f t="shared" ca="1" si="115"/>
        <v>-5.0533554024786209</v>
      </c>
    </row>
    <row r="237" spans="1:34" x14ac:dyDescent="0.2">
      <c r="A237" s="347">
        <f t="shared" ca="1" si="93"/>
        <v>0.1</v>
      </c>
      <c r="B237" s="304">
        <f t="shared" ca="1" si="94"/>
        <v>9.8999999999999453</v>
      </c>
      <c r="D237" s="306">
        <f t="shared" ca="1" si="95"/>
        <v>-0.93537357423902567</v>
      </c>
      <c r="E237" s="307">
        <f t="shared" ca="1" si="96"/>
        <v>-14.589340888892028</v>
      </c>
      <c r="F237" s="304">
        <f t="shared" ca="1" si="97"/>
        <v>14.619295170960928</v>
      </c>
      <c r="G237" s="306">
        <f t="shared" ca="1" si="98"/>
        <v>15.365761771563422</v>
      </c>
      <c r="H237" s="307">
        <f t="shared" ca="1" si="99"/>
        <v>77.531174757078048</v>
      </c>
      <c r="I237" s="304">
        <f t="shared" ca="1" si="100"/>
        <v>79.039165570197014</v>
      </c>
      <c r="J237" s="306">
        <f t="shared" ca="1" si="101"/>
        <v>167.38765955666821</v>
      </c>
      <c r="K237" s="307">
        <f t="shared" ca="1" si="102"/>
        <v>1250.0427860126958</v>
      </c>
      <c r="L237" s="304">
        <f t="shared" ca="1" si="87"/>
        <v>1261.200061621566</v>
      </c>
      <c r="M237" s="306">
        <f t="shared" ca="1" si="103"/>
        <v>1.3751435150414593</v>
      </c>
      <c r="N237" s="304">
        <f t="shared" ca="1" si="104"/>
        <v>78.789919636660457</v>
      </c>
      <c r="P237" s="310">
        <f t="shared" ca="1" si="105"/>
        <v>23</v>
      </c>
      <c r="Q237" s="304">
        <f t="shared" ca="1" si="106"/>
        <v>0</v>
      </c>
      <c r="R237" s="306">
        <f t="shared" ca="1" si="107"/>
        <v>0</v>
      </c>
      <c r="S237" s="307">
        <f t="shared" ca="1" si="108"/>
        <v>2.9362999999999984</v>
      </c>
      <c r="T237" s="304">
        <f t="shared" ca="1" si="88"/>
        <v>28.805102999999985</v>
      </c>
      <c r="U237" s="311">
        <f t="shared" ca="1" si="89"/>
        <v>0</v>
      </c>
      <c r="V237" s="306">
        <f t="shared" ca="1" si="90"/>
        <v>1.0808777101499776</v>
      </c>
      <c r="W237" s="304">
        <f t="shared" ca="1" si="91"/>
        <v>13.778578523786267</v>
      </c>
      <c r="Y237" s="314" t="str">
        <f t="shared" ca="1" si="109"/>
        <v/>
      </c>
      <c r="Z237" s="315" t="str">
        <f t="shared" ca="1" si="110"/>
        <v/>
      </c>
      <c r="AA237" s="316" t="str">
        <f t="shared" ca="1" si="111"/>
        <v/>
      </c>
      <c r="AC237" s="310" t="e">
        <f t="shared" ca="1" si="112"/>
        <v>#N/A</v>
      </c>
      <c r="AD237" s="323" t="e">
        <f t="shared" ca="1" si="113"/>
        <v>#N/A</v>
      </c>
      <c r="AE237" s="324">
        <f t="shared" ca="1" si="92"/>
        <v>1250.0427860126958</v>
      </c>
      <c r="AG237" s="306">
        <f t="shared" ca="1" si="114"/>
        <v>-14.497366327613459</v>
      </c>
      <c r="AH237" s="304">
        <f t="shared" ca="1" si="115"/>
        <v>-4.8700126340308332</v>
      </c>
    </row>
    <row r="238" spans="1:34" x14ac:dyDescent="0.2">
      <c r="A238" s="347">
        <f t="shared" ca="1" si="93"/>
        <v>0.1</v>
      </c>
      <c r="B238" s="304">
        <f t="shared" ca="1" si="94"/>
        <v>9.9999999999999449</v>
      </c>
      <c r="D238" s="306">
        <f t="shared" ca="1" si="95"/>
        <v>-0.91225392261917337</v>
      </c>
      <c r="E238" s="307">
        <f t="shared" ca="1" si="96"/>
        <v>-14.412968557556956</v>
      </c>
      <c r="F238" s="304">
        <f t="shared" ca="1" si="97"/>
        <v>14.441809784803963</v>
      </c>
      <c r="G238" s="306">
        <f t="shared" ca="1" si="98"/>
        <v>15.274536379301505</v>
      </c>
      <c r="H238" s="307">
        <f t="shared" ca="1" si="99"/>
        <v>76.089877901322353</v>
      </c>
      <c r="I238" s="304">
        <f t="shared" ca="1" si="100"/>
        <v>77.60786674455592</v>
      </c>
      <c r="J238" s="306">
        <f t="shared" ca="1" si="101"/>
        <v>168.91967446421145</v>
      </c>
      <c r="K238" s="307">
        <f t="shared" ca="1" si="102"/>
        <v>1257.7238386456158</v>
      </c>
      <c r="L238" s="304">
        <f t="shared" ca="1" si="87"/>
        <v>1269.0165919792216</v>
      </c>
      <c r="M238" s="306">
        <f t="shared" ca="1" si="103"/>
        <v>1.3726861173407314</v>
      </c>
      <c r="N238" s="304">
        <f t="shared" ca="1" si="104"/>
        <v>78.64912111982359</v>
      </c>
      <c r="P238" s="310">
        <f t="shared" ca="1" si="105"/>
        <v>23</v>
      </c>
      <c r="Q238" s="304">
        <f t="shared" ca="1" si="106"/>
        <v>0</v>
      </c>
      <c r="R238" s="306">
        <f t="shared" ca="1" si="107"/>
        <v>0</v>
      </c>
      <c r="S238" s="307">
        <f t="shared" ca="1" si="108"/>
        <v>2.9362999999999984</v>
      </c>
      <c r="T238" s="304">
        <f t="shared" ca="1" si="88"/>
        <v>28.805102999999985</v>
      </c>
      <c r="U238" s="311">
        <f t="shared" ca="1" si="89"/>
        <v>0</v>
      </c>
      <c r="V238" s="306">
        <f t="shared" ca="1" si="90"/>
        <v>1.0800445274352533</v>
      </c>
      <c r="W238" s="304">
        <f t="shared" ca="1" si="91"/>
        <v>13.273831910360235</v>
      </c>
      <c r="Y238" s="314" t="str">
        <f t="shared" ca="1" si="109"/>
        <v/>
      </c>
      <c r="Z238" s="315" t="str">
        <f t="shared" ca="1" si="110"/>
        <v/>
      </c>
      <c r="AA238" s="316" t="str">
        <f t="shared" ca="1" si="111"/>
        <v/>
      </c>
      <c r="AC238" s="310">
        <f t="shared" ca="1" si="112"/>
        <v>9.9999999999999449</v>
      </c>
      <c r="AD238" s="323">
        <f t="shared" ca="1" si="113"/>
        <v>168.91967446421145</v>
      </c>
      <c r="AE238" s="324">
        <f t="shared" ca="1" si="92"/>
        <v>1257.7238386456158</v>
      </c>
      <c r="AG238" s="306">
        <f t="shared" ca="1" si="114"/>
        <v>-14.315331548502579</v>
      </c>
      <c r="AH238" s="304">
        <f t="shared" ca="1" si="115"/>
        <v>-4.6924968578776944</v>
      </c>
    </row>
    <row r="239" spans="1:34" x14ac:dyDescent="0.2">
      <c r="A239" s="347">
        <f t="shared" ca="1" si="93"/>
        <v>0.1</v>
      </c>
      <c r="B239" s="304">
        <f t="shared" ca="1" si="94"/>
        <v>10.099999999999945</v>
      </c>
      <c r="D239" s="306">
        <f t="shared" ca="1" si="95"/>
        <v>-0.88972988846443823</v>
      </c>
      <c r="E239" s="307">
        <f t="shared" ca="1" si="96"/>
        <v>-14.242176329106503</v>
      </c>
      <c r="F239" s="304">
        <f t="shared" ca="1" si="97"/>
        <v>14.269940639813065</v>
      </c>
      <c r="G239" s="306">
        <f t="shared" ca="1" si="98"/>
        <v>15.185563390455062</v>
      </c>
      <c r="H239" s="307">
        <f t="shared" ca="1" si="99"/>
        <v>74.665660268411699</v>
      </c>
      <c r="I239" s="304">
        <f t="shared" ca="1" si="100"/>
        <v>76.19423966943566</v>
      </c>
      <c r="J239" s="306">
        <f t="shared" ca="1" si="101"/>
        <v>170.44267945269928</v>
      </c>
      <c r="K239" s="307">
        <f t="shared" ca="1" si="102"/>
        <v>1265.2616155541025</v>
      </c>
      <c r="L239" s="304">
        <f t="shared" ca="1" si="87"/>
        <v>1276.6901201049507</v>
      </c>
      <c r="M239" s="306">
        <f t="shared" ca="1" si="103"/>
        <v>1.3701520997590193</v>
      </c>
      <c r="N239" s="304">
        <f t="shared" ca="1" si="104"/>
        <v>78.50393260717955</v>
      </c>
      <c r="P239" s="310">
        <f t="shared" ca="1" si="105"/>
        <v>23</v>
      </c>
      <c r="Q239" s="304">
        <f t="shared" ca="1" si="106"/>
        <v>0</v>
      </c>
      <c r="R239" s="306">
        <f t="shared" ca="1" si="107"/>
        <v>0</v>
      </c>
      <c r="S239" s="307">
        <f t="shared" ca="1" si="108"/>
        <v>2.9362999999999984</v>
      </c>
      <c r="T239" s="304">
        <f t="shared" ca="1" si="88"/>
        <v>28.805102999999985</v>
      </c>
      <c r="U239" s="311">
        <f t="shared" ca="1" si="89"/>
        <v>0</v>
      </c>
      <c r="V239" s="306">
        <f t="shared" ca="1" si="90"/>
        <v>1.0792274713497909</v>
      </c>
      <c r="W239" s="304">
        <f t="shared" ca="1" si="91"/>
        <v>12.784991164971519</v>
      </c>
      <c r="Y239" s="314" t="str">
        <f t="shared" ca="1" si="109"/>
        <v/>
      </c>
      <c r="Z239" s="315" t="str">
        <f t="shared" ca="1" si="110"/>
        <v/>
      </c>
      <c r="AA239" s="316" t="str">
        <f t="shared" ca="1" si="111"/>
        <v/>
      </c>
      <c r="AC239" s="310" t="e">
        <f t="shared" ca="1" si="112"/>
        <v>#N/A</v>
      </c>
      <c r="AD239" s="323" t="e">
        <f t="shared" ca="1" si="113"/>
        <v>#N/A</v>
      </c>
      <c r="AE239" s="324">
        <f t="shared" ca="1" si="92"/>
        <v>1265.2616155541025</v>
      </c>
      <c r="AG239" s="306">
        <f t="shared" ca="1" si="114"/>
        <v>-14.138717059335885</v>
      </c>
      <c r="AH239" s="304">
        <f t="shared" ca="1" si="115"/>
        <v>-4.5205980010081541</v>
      </c>
    </row>
    <row r="240" spans="1:34" x14ac:dyDescent="0.2">
      <c r="A240" s="347">
        <f t="shared" ca="1" si="93"/>
        <v>0.1</v>
      </c>
      <c r="B240" s="304">
        <f t="shared" ca="1" si="94"/>
        <v>10.199999999999944</v>
      </c>
      <c r="D240" s="306">
        <f t="shared" ca="1" si="95"/>
        <v>-0.86777828148043856</v>
      </c>
      <c r="E240" s="307">
        <f t="shared" ca="1" si="96"/>
        <v>-14.076765525080919</v>
      </c>
      <c r="F240" s="304">
        <f t="shared" ca="1" si="97"/>
        <v>14.10348775281901</v>
      </c>
      <c r="G240" s="306">
        <f t="shared" ca="1" si="98"/>
        <v>15.098785562307018</v>
      </c>
      <c r="H240" s="307">
        <f t="shared" ca="1" si="99"/>
        <v>73.257983715903606</v>
      </c>
      <c r="I240" s="304">
        <f t="shared" ca="1" si="100"/>
        <v>74.797764027918163</v>
      </c>
      <c r="J240" s="306">
        <f t="shared" ca="1" si="101"/>
        <v>171.9568969003374</v>
      </c>
      <c r="K240" s="307">
        <f t="shared" ca="1" si="102"/>
        <v>1272.6577977533182</v>
      </c>
      <c r="L240" s="304">
        <f t="shared" ca="1" si="87"/>
        <v>1284.2223501301942</v>
      </c>
      <c r="M240" s="306">
        <f t="shared" ca="1" si="103"/>
        <v>1.3675381956233779</v>
      </c>
      <c r="N240" s="304">
        <f t="shared" ca="1" si="104"/>
        <v>78.354166932155493</v>
      </c>
      <c r="P240" s="310">
        <f t="shared" ca="1" si="105"/>
        <v>23</v>
      </c>
      <c r="Q240" s="304">
        <f t="shared" ca="1" si="106"/>
        <v>0</v>
      </c>
      <c r="R240" s="306">
        <f t="shared" ca="1" si="107"/>
        <v>0</v>
      </c>
      <c r="S240" s="307">
        <f t="shared" ca="1" si="108"/>
        <v>2.9362999999999984</v>
      </c>
      <c r="T240" s="304">
        <f t="shared" ca="1" si="88"/>
        <v>28.805102999999985</v>
      </c>
      <c r="U240" s="311">
        <f t="shared" ca="1" si="89"/>
        <v>0</v>
      </c>
      <c r="V240" s="306">
        <f t="shared" ca="1" si="90"/>
        <v>1.0784263262193341</v>
      </c>
      <c r="W240" s="304">
        <f t="shared" ca="1" si="91"/>
        <v>12.311497277824863</v>
      </c>
      <c r="Y240" s="314" t="str">
        <f t="shared" ca="1" si="109"/>
        <v/>
      </c>
      <c r="Z240" s="315" t="str">
        <f t="shared" ca="1" si="110"/>
        <v/>
      </c>
      <c r="AA240" s="316" t="str">
        <f t="shared" ca="1" si="111"/>
        <v/>
      </c>
      <c r="AC240" s="310" t="e">
        <f t="shared" ca="1" si="112"/>
        <v>#N/A</v>
      </c>
      <c r="AD240" s="323" t="e">
        <f t="shared" ca="1" si="113"/>
        <v>#N/A</v>
      </c>
      <c r="AE240" s="324">
        <f t="shared" ca="1" si="92"/>
        <v>1272.6577977533182</v>
      </c>
      <c r="AG240" s="306">
        <f t="shared" ca="1" si="114"/>
        <v>-13.967311690400198</v>
      </c>
      <c r="AH240" s="304">
        <f t="shared" ca="1" si="115"/>
        <v>-4.3541161206183041</v>
      </c>
    </row>
    <row r="241" spans="1:34" x14ac:dyDescent="0.2">
      <c r="A241" s="347">
        <f t="shared" ca="1" si="93"/>
        <v>0.1</v>
      </c>
      <c r="B241" s="304">
        <f t="shared" ca="1" si="94"/>
        <v>10.299999999999944</v>
      </c>
      <c r="D241" s="306">
        <f t="shared" ca="1" si="95"/>
        <v>-0.84637699407487721</v>
      </c>
      <c r="E241" s="307">
        <f t="shared" ca="1" si="96"/>
        <v>-13.916546966548143</v>
      </c>
      <c r="F241" s="304">
        <f t="shared" ca="1" si="97"/>
        <v>13.94226070220463</v>
      </c>
      <c r="G241" s="306">
        <f t="shared" ca="1" si="98"/>
        <v>15.014147862899531</v>
      </c>
      <c r="H241" s="307">
        <f t="shared" ca="1" si="99"/>
        <v>71.866329019248795</v>
      </c>
      <c r="I241" s="304">
        <f t="shared" ca="1" si="100"/>
        <v>73.417939788255651</v>
      </c>
      <c r="J241" s="306">
        <f t="shared" ca="1" si="101"/>
        <v>173.46254357159773</v>
      </c>
      <c r="K241" s="307">
        <f t="shared" ca="1" si="102"/>
        <v>1279.9140133900758</v>
      </c>
      <c r="L241" s="304">
        <f t="shared" ca="1" si="87"/>
        <v>1291.614933211373</v>
      </c>
      <c r="M241" s="306">
        <f t="shared" ca="1" si="103"/>
        <v>1.3648409484770954</v>
      </c>
      <c r="N241" s="304">
        <f t="shared" ca="1" si="104"/>
        <v>78.199626054369801</v>
      </c>
      <c r="P241" s="310">
        <f t="shared" ca="1" si="105"/>
        <v>23</v>
      </c>
      <c r="Q241" s="304">
        <f t="shared" ca="1" si="106"/>
        <v>0</v>
      </c>
      <c r="R241" s="306">
        <f t="shared" ca="1" si="107"/>
        <v>0</v>
      </c>
      <c r="S241" s="307">
        <f t="shared" ca="1" si="108"/>
        <v>2.9362999999999984</v>
      </c>
      <c r="T241" s="304">
        <f t="shared" ca="1" si="88"/>
        <v>28.805102999999985</v>
      </c>
      <c r="U241" s="311">
        <f t="shared" ca="1" si="89"/>
        <v>0</v>
      </c>
      <c r="V241" s="306">
        <f t="shared" ca="1" si="90"/>
        <v>1.0776408832839957</v>
      </c>
      <c r="W241" s="304">
        <f t="shared" ca="1" si="91"/>
        <v>11.852817767541765</v>
      </c>
      <c r="Y241" s="314" t="str">
        <f t="shared" ca="1" si="109"/>
        <v/>
      </c>
      <c r="Z241" s="315" t="str">
        <f t="shared" ca="1" si="110"/>
        <v/>
      </c>
      <c r="AA241" s="316" t="str">
        <f t="shared" ca="1" si="111"/>
        <v/>
      </c>
      <c r="AC241" s="310" t="e">
        <f t="shared" ca="1" si="112"/>
        <v>#N/A</v>
      </c>
      <c r="AD241" s="323" t="e">
        <f t="shared" ca="1" si="113"/>
        <v>#N/A</v>
      </c>
      <c r="AE241" s="324">
        <f t="shared" ca="1" si="92"/>
        <v>1279.9140133900758</v>
      </c>
      <c r="AG241" s="306">
        <f t="shared" ca="1" si="114"/>
        <v>-13.800913024754349</v>
      </c>
      <c r="AH241" s="304">
        <f t="shared" ca="1" si="115"/>
        <v>-4.1928608377294108</v>
      </c>
    </row>
    <row r="242" spans="1:34" x14ac:dyDescent="0.2">
      <c r="A242" s="347">
        <f t="shared" ca="1" si="93"/>
        <v>0.1</v>
      </c>
      <c r="B242" s="304">
        <f t="shared" ca="1" si="94"/>
        <v>10.399999999999944</v>
      </c>
      <c r="D242" s="306">
        <f t="shared" ca="1" si="95"/>
        <v>-0.82550494166764954</v>
      </c>
      <c r="E242" s="307">
        <f t="shared" ca="1" si="96"/>
        <v>-13.761340448131572</v>
      </c>
      <c r="F242" s="304">
        <f t="shared" ca="1" si="97"/>
        <v>13.786078098505744</v>
      </c>
      <c r="G242" s="306">
        <f t="shared" ca="1" si="98"/>
        <v>14.931597368732765</v>
      </c>
      <c r="H242" s="307">
        <f t="shared" ca="1" si="99"/>
        <v>70.490194974435639</v>
      </c>
      <c r="I242" s="304">
        <f t="shared" ca="1" si="100"/>
        <v>72.054286392385421</v>
      </c>
      <c r="J242" s="306">
        <f t="shared" ca="1" si="101"/>
        <v>174.95983083317935</v>
      </c>
      <c r="K242" s="307">
        <f t="shared" ca="1" si="102"/>
        <v>1287.03183958976</v>
      </c>
      <c r="L242" s="304">
        <f t="shared" ca="1" si="87"/>
        <v>1298.8694693936634</v>
      </c>
      <c r="M242" s="306">
        <f t="shared" ca="1" si="103"/>
        <v>1.3620566983877511</v>
      </c>
      <c r="N242" s="304">
        <f t="shared" ca="1" si="104"/>
        <v>78.040100275141455</v>
      </c>
      <c r="P242" s="310">
        <f t="shared" ca="1" si="105"/>
        <v>23</v>
      </c>
      <c r="Q242" s="304">
        <f t="shared" ca="1" si="106"/>
        <v>0</v>
      </c>
      <c r="R242" s="306">
        <f t="shared" ca="1" si="107"/>
        <v>0</v>
      </c>
      <c r="S242" s="307">
        <f t="shared" ca="1" si="108"/>
        <v>2.9362999999999984</v>
      </c>
      <c r="T242" s="304">
        <f t="shared" ca="1" si="88"/>
        <v>28.805102999999985</v>
      </c>
      <c r="U242" s="311">
        <f t="shared" ca="1" si="89"/>
        <v>0</v>
      </c>
      <c r="V242" s="306">
        <f t="shared" ca="1" si="90"/>
        <v>1.0768709404506778</v>
      </c>
      <c r="W242" s="304">
        <f t="shared" ca="1" si="91"/>
        <v>11.408445228443556</v>
      </c>
      <c r="Y242" s="314" t="str">
        <f t="shared" ca="1" si="109"/>
        <v/>
      </c>
      <c r="Z242" s="315" t="str">
        <f t="shared" ca="1" si="110"/>
        <v/>
      </c>
      <c r="AA242" s="316" t="str">
        <f t="shared" ca="1" si="111"/>
        <v/>
      </c>
      <c r="AC242" s="310" t="e">
        <f t="shared" ca="1" si="112"/>
        <v>#N/A</v>
      </c>
      <c r="AD242" s="323" t="e">
        <f t="shared" ca="1" si="113"/>
        <v>#N/A</v>
      </c>
      <c r="AE242" s="324">
        <f t="shared" ca="1" si="92"/>
        <v>1287.03183958976</v>
      </c>
      <c r="AG242" s="306">
        <f t="shared" ca="1" si="114"/>
        <v>-13.639326798533478</v>
      </c>
      <c r="AH242" s="304">
        <f t="shared" ca="1" si="115"/>
        <v>-4.0366508080038725</v>
      </c>
    </row>
    <row r="243" spans="1:34" x14ac:dyDescent="0.2">
      <c r="A243" s="347">
        <f t="shared" ca="1" si="93"/>
        <v>0.1</v>
      </c>
      <c r="B243" s="304">
        <f t="shared" ca="1" si="94"/>
        <v>10.499999999999943</v>
      </c>
      <c r="D243" s="306">
        <f t="shared" ca="1" si="95"/>
        <v>-0.80514200697328986</v>
      </c>
      <c r="E243" s="307">
        <f t="shared" ca="1" si="96"/>
        <v>-13.610974246231793</v>
      </c>
      <c r="F243" s="304">
        <f t="shared" ca="1" si="97"/>
        <v>13.63476708942907</v>
      </c>
      <c r="G243" s="306">
        <f t="shared" ca="1" si="98"/>
        <v>14.851083168035435</v>
      </c>
      <c r="H243" s="307">
        <f t="shared" ca="1" si="99"/>
        <v>69.129097549812457</v>
      </c>
      <c r="I243" s="304">
        <f t="shared" ca="1" si="100"/>
        <v>70.706342002082053</v>
      </c>
      <c r="J243" s="306">
        <f t="shared" ca="1" si="101"/>
        <v>176.44896486001775</v>
      </c>
      <c r="K243" s="307">
        <f t="shared" ca="1" si="102"/>
        <v>1294.0128042159724</v>
      </c>
      <c r="L243" s="304">
        <f t="shared" ca="1" si="87"/>
        <v>1305.9875093870753</v>
      </c>
      <c r="M243" s="306">
        <f t="shared" ca="1" si="103"/>
        <v>1.3591815670692893</v>
      </c>
      <c r="N243" s="304">
        <f t="shared" ca="1" si="104"/>
        <v>77.87536738504771</v>
      </c>
      <c r="P243" s="310">
        <f t="shared" ca="1" si="105"/>
        <v>23</v>
      </c>
      <c r="Q243" s="304">
        <f t="shared" ca="1" si="106"/>
        <v>0</v>
      </c>
      <c r="R243" s="306">
        <f t="shared" ca="1" si="107"/>
        <v>0</v>
      </c>
      <c r="S243" s="307">
        <f t="shared" ca="1" si="108"/>
        <v>2.9362999999999984</v>
      </c>
      <c r="T243" s="304">
        <f t="shared" ca="1" si="88"/>
        <v>28.805102999999985</v>
      </c>
      <c r="U243" s="311">
        <f t="shared" ca="1" si="89"/>
        <v>0</v>
      </c>
      <c r="V243" s="306">
        <f t="shared" ca="1" si="90"/>
        <v>1.0761163020573818</v>
      </c>
      <c r="W243" s="304">
        <f t="shared" ca="1" si="91"/>
        <v>10.977895971535123</v>
      </c>
      <c r="Y243" s="314" t="str">
        <f t="shared" ca="1" si="109"/>
        <v/>
      </c>
      <c r="Z243" s="315" t="str">
        <f t="shared" ca="1" si="110"/>
        <v/>
      </c>
      <c r="AA243" s="316" t="str">
        <f t="shared" ca="1" si="111"/>
        <v/>
      </c>
      <c r="AC243" s="310" t="e">
        <f t="shared" ca="1" si="112"/>
        <v>#N/A</v>
      </c>
      <c r="AD243" s="323" t="e">
        <f t="shared" ca="1" si="113"/>
        <v>#N/A</v>
      </c>
      <c r="AE243" s="324">
        <f t="shared" ca="1" si="92"/>
        <v>1294.0128042159724</v>
      </c>
      <c r="AG243" s="306">
        <f t="shared" ca="1" si="114"/>
        <v>-13.482366328512308</v>
      </c>
      <c r="AH243" s="304">
        <f t="shared" ca="1" si="115"/>
        <v>-3.8853132270011792</v>
      </c>
    </row>
    <row r="244" spans="1:34" x14ac:dyDescent="0.2">
      <c r="A244" s="347">
        <f t="shared" ca="1" si="93"/>
        <v>0.1</v>
      </c>
      <c r="B244" s="304">
        <f t="shared" ca="1" si="94"/>
        <v>10.599999999999943</v>
      </c>
      <c r="D244" s="306">
        <f t="shared" ca="1" si="95"/>
        <v>-0.7852689879750312</v>
      </c>
      <c r="E244" s="307">
        <f t="shared" ca="1" si="96"/>
        <v>-13.465284658926969</v>
      </c>
      <c r="F244" s="304">
        <f t="shared" ca="1" si="97"/>
        <v>13.48816289675541</v>
      </c>
      <c r="G244" s="306">
        <f t="shared" ca="1" si="98"/>
        <v>14.772556269237933</v>
      </c>
      <c r="H244" s="307">
        <f t="shared" ca="1" si="99"/>
        <v>67.782569083919753</v>
      </c>
      <c r="I244" s="304">
        <f t="shared" ca="1" si="100"/>
        <v>69.373662800403977</v>
      </c>
      <c r="J244" s="306">
        <f t="shared" ca="1" si="101"/>
        <v>177.93014683188142</v>
      </c>
      <c r="K244" s="307">
        <f t="shared" ca="1" si="102"/>
        <v>1300.858387547659</v>
      </c>
      <c r="L244" s="304">
        <f t="shared" ca="1" si="87"/>
        <v>1312.9705562596255</v>
      </c>
      <c r="M244" s="306">
        <f t="shared" ca="1" si="103"/>
        <v>1.356211441698751</v>
      </c>
      <c r="N244" s="304">
        <f t="shared" ca="1" si="104"/>
        <v>77.705191736691134</v>
      </c>
      <c r="P244" s="310">
        <f t="shared" ca="1" si="105"/>
        <v>23</v>
      </c>
      <c r="Q244" s="304">
        <f t="shared" ca="1" si="106"/>
        <v>0</v>
      </c>
      <c r="R244" s="306">
        <f t="shared" ca="1" si="107"/>
        <v>0</v>
      </c>
      <c r="S244" s="307">
        <f t="shared" ca="1" si="108"/>
        <v>2.9362999999999984</v>
      </c>
      <c r="T244" s="304">
        <f t="shared" ca="1" si="88"/>
        <v>28.805102999999985</v>
      </c>
      <c r="U244" s="311">
        <f t="shared" ca="1" si="89"/>
        <v>0</v>
      </c>
      <c r="V244" s="306">
        <f t="shared" ca="1" si="90"/>
        <v>1.075376778648746</v>
      </c>
      <c r="W244" s="304">
        <f t="shared" ca="1" si="91"/>
        <v>10.560708752374081</v>
      </c>
      <c r="Y244" s="314" t="str">
        <f t="shared" ca="1" si="109"/>
        <v/>
      </c>
      <c r="Z244" s="315" t="str">
        <f t="shared" ca="1" si="110"/>
        <v/>
      </c>
      <c r="AA244" s="316" t="str">
        <f t="shared" ca="1" si="111"/>
        <v/>
      </c>
      <c r="AC244" s="310" t="e">
        <f t="shared" ca="1" si="112"/>
        <v>#N/A</v>
      </c>
      <c r="AD244" s="323" t="e">
        <f t="shared" ca="1" si="113"/>
        <v>#N/A</v>
      </c>
      <c r="AE244" s="324">
        <f t="shared" ca="1" si="92"/>
        <v>1300.858387547659</v>
      </c>
      <c r="AG244" s="306">
        <f t="shared" ca="1" si="114"/>
        <v>-13.329851963560756</v>
      </c>
      <c r="AH244" s="304">
        <f t="shared" ca="1" si="115"/>
        <v>-3.738683367345002</v>
      </c>
    </row>
    <row r="245" spans="1:34" x14ac:dyDescent="0.2">
      <c r="A245" s="347">
        <f t="shared" ca="1" si="93"/>
        <v>0.1</v>
      </c>
      <c r="B245" s="304">
        <f t="shared" ca="1" si="94"/>
        <v>10.699999999999942</v>
      </c>
      <c r="D245" s="306">
        <f t="shared" ca="1" si="95"/>
        <v>-0.76586754933421497</v>
      </c>
      <c r="E245" s="307">
        <f t="shared" ca="1" si="96"/>
        <v>-13.324115575242736</v>
      </c>
      <c r="F245" s="304">
        <f t="shared" ca="1" si="97"/>
        <v>13.346108382803928</v>
      </c>
      <c r="G245" s="306">
        <f t="shared" ca="1" si="98"/>
        <v>14.695969514304512</v>
      </c>
      <c r="H245" s="307">
        <f t="shared" ca="1" si="99"/>
        <v>66.450157526395486</v>
      </c>
      <c r="I245" s="304">
        <f t="shared" ca="1" si="100"/>
        <v>68.055822346424861</v>
      </c>
      <c r="J245" s="306">
        <f t="shared" ca="1" si="101"/>
        <v>179.40357312105854</v>
      </c>
      <c r="K245" s="307">
        <f t="shared" ca="1" si="102"/>
        <v>1307.5700238781749</v>
      </c>
      <c r="L245" s="304">
        <f t="shared" ca="1" si="87"/>
        <v>1319.8200670520864</v>
      </c>
      <c r="M245" s="306">
        <f t="shared" ca="1" si="103"/>
        <v>1.353141957294675</v>
      </c>
      <c r="N245" s="304">
        <f t="shared" ca="1" si="104"/>
        <v>77.529323235056353</v>
      </c>
      <c r="P245" s="310">
        <f t="shared" ca="1" si="105"/>
        <v>23</v>
      </c>
      <c r="Q245" s="304">
        <f t="shared" ca="1" si="106"/>
        <v>0</v>
      </c>
      <c r="R245" s="306">
        <f t="shared" ca="1" si="107"/>
        <v>0</v>
      </c>
      <c r="S245" s="307">
        <f t="shared" ca="1" si="108"/>
        <v>2.9362999999999984</v>
      </c>
      <c r="T245" s="304">
        <f t="shared" ca="1" si="88"/>
        <v>28.805102999999985</v>
      </c>
      <c r="U245" s="311">
        <f t="shared" ca="1" si="89"/>
        <v>0</v>
      </c>
      <c r="V245" s="306">
        <f t="shared" ca="1" si="90"/>
        <v>1.0746521867621932</v>
      </c>
      <c r="W245" s="304">
        <f t="shared" ca="1" si="91"/>
        <v>10.156443579565806</v>
      </c>
      <c r="Y245" s="314" t="str">
        <f t="shared" ca="1" si="109"/>
        <v/>
      </c>
      <c r="Z245" s="315" t="str">
        <f t="shared" ca="1" si="110"/>
        <v/>
      </c>
      <c r="AA245" s="316" t="str">
        <f t="shared" ca="1" si="111"/>
        <v/>
      </c>
      <c r="AC245" s="310" t="e">
        <f t="shared" ca="1" si="112"/>
        <v>#N/A</v>
      </c>
      <c r="AD245" s="323" t="e">
        <f t="shared" ca="1" si="113"/>
        <v>#N/A</v>
      </c>
      <c r="AE245" s="324">
        <f t="shared" ca="1" si="92"/>
        <v>1307.5700238781749</v>
      </c>
      <c r="AG245" s="306">
        <f t="shared" ca="1" si="114"/>
        <v>-13.181610556722973</v>
      </c>
      <c r="AH245" s="304">
        <f t="shared" ca="1" si="115"/>
        <v>-3.5966041454803963</v>
      </c>
    </row>
    <row r="246" spans="1:34" x14ac:dyDescent="0.2">
      <c r="A246" s="347">
        <f t="shared" ca="1" si="93"/>
        <v>0.1</v>
      </c>
      <c r="B246" s="304">
        <f t="shared" ca="1" si="94"/>
        <v>10.799999999999942</v>
      </c>
      <c r="D246" s="306">
        <f t="shared" ca="1" si="95"/>
        <v>-0.74692017700119206</v>
      </c>
      <c r="E246" s="307">
        <f t="shared" ca="1" si="96"/>
        <v>-13.187318071670028</v>
      </c>
      <c r="F246" s="304">
        <f t="shared" ca="1" si="97"/>
        <v>13.208453644322123</v>
      </c>
      <c r="G246" s="306">
        <f t="shared" ca="1" si="98"/>
        <v>14.621277496604392</v>
      </c>
      <c r="H246" s="307">
        <f t="shared" ca="1" si="99"/>
        <v>65.131425719228488</v>
      </c>
      <c r="I246" s="304">
        <f t="shared" ca="1" si="100"/>
        <v>66.752410981567465</v>
      </c>
      <c r="J246" s="306">
        <f t="shared" ca="1" si="101"/>
        <v>180.86943547160399</v>
      </c>
      <c r="K246" s="307">
        <f t="shared" ca="1" si="102"/>
        <v>1314.1491030404561</v>
      </c>
      <c r="L246" s="304">
        <f t="shared" ca="1" si="87"/>
        <v>1326.5374543185171</v>
      </c>
      <c r="M246" s="306">
        <f t="shared" ca="1" si="103"/>
        <v>1.3499684775087992</v>
      </c>
      <c r="N246" s="304">
        <f t="shared" ca="1" si="104"/>
        <v>77.347496236955593</v>
      </c>
      <c r="P246" s="310">
        <f t="shared" ca="1" si="105"/>
        <v>23</v>
      </c>
      <c r="Q246" s="304">
        <f t="shared" ca="1" si="106"/>
        <v>0</v>
      </c>
      <c r="R246" s="306">
        <f t="shared" ca="1" si="107"/>
        <v>0</v>
      </c>
      <c r="S246" s="307">
        <f t="shared" ca="1" si="108"/>
        <v>2.9362999999999984</v>
      </c>
      <c r="T246" s="304">
        <f t="shared" ca="1" si="88"/>
        <v>28.805102999999985</v>
      </c>
      <c r="U246" s="311">
        <f t="shared" ca="1" si="89"/>
        <v>0</v>
      </c>
      <c r="V246" s="306">
        <f t="shared" ca="1" si="90"/>
        <v>1.0739423487241235</v>
      </c>
      <c r="W246" s="304">
        <f t="shared" ca="1" si="91"/>
        <v>9.7646805981302176</v>
      </c>
      <c r="Y246" s="314" t="str">
        <f t="shared" ca="1" si="109"/>
        <v/>
      </c>
      <c r="Z246" s="315" t="str">
        <f t="shared" ca="1" si="110"/>
        <v/>
      </c>
      <c r="AA246" s="316" t="str">
        <f t="shared" ca="1" si="111"/>
        <v/>
      </c>
      <c r="AC246" s="310" t="e">
        <f t="shared" ca="1" si="112"/>
        <v>#N/A</v>
      </c>
      <c r="AD246" s="323" t="e">
        <f t="shared" ca="1" si="113"/>
        <v>#N/A</v>
      </c>
      <c r="AE246" s="324">
        <f t="shared" ca="1" si="92"/>
        <v>1314.1491030404561</v>
      </c>
      <c r="AG246" s="306">
        <f t="shared" ca="1" si="114"/>
        <v>-13.037474954714062</v>
      </c>
      <c r="AH246" s="304">
        <f t="shared" ca="1" si="115"/>
        <v>-3.4589257158893205</v>
      </c>
    </row>
    <row r="247" spans="1:34" x14ac:dyDescent="0.2">
      <c r="A247" s="347">
        <f t="shared" ca="1" si="93"/>
        <v>0.1</v>
      </c>
      <c r="B247" s="304">
        <f t="shared" ca="1" si="94"/>
        <v>10.899999999999942</v>
      </c>
      <c r="D247" s="306">
        <f t="shared" ca="1" si="95"/>
        <v>-0.72841013581448688</v>
      </c>
      <c r="E247" s="307">
        <f t="shared" ca="1" si="96"/>
        <v>-13.054750033979747</v>
      </c>
      <c r="F247" s="304">
        <f t="shared" ca="1" si="97"/>
        <v>13.075055631837728</v>
      </c>
      <c r="G247" s="306">
        <f t="shared" ca="1" si="98"/>
        <v>14.548436483022943</v>
      </c>
      <c r="H247" s="307">
        <f t="shared" ca="1" si="99"/>
        <v>63.825950715830515</v>
      </c>
      <c r="I247" s="304">
        <f t="shared" ca="1" si="100"/>
        <v>65.463035286184052</v>
      </c>
      <c r="J247" s="306">
        <f t="shared" ca="1" si="101"/>
        <v>182.32792117058537</v>
      </c>
      <c r="K247" s="307">
        <f t="shared" ca="1" si="102"/>
        <v>1320.5969718622091</v>
      </c>
      <c r="L247" s="304">
        <f t="shared" ca="1" si="87"/>
        <v>1333.1240875965086</v>
      </c>
      <c r="M247" s="306">
        <f t="shared" ca="1" si="103"/>
        <v>1.3466860736653528</v>
      </c>
      <c r="N247" s="304">
        <f t="shared" ca="1" si="104"/>
        <v>77.159428350068595</v>
      </c>
      <c r="P247" s="310">
        <f t="shared" ca="1" si="105"/>
        <v>23</v>
      </c>
      <c r="Q247" s="304">
        <f t="shared" ca="1" si="106"/>
        <v>0</v>
      </c>
      <c r="R247" s="306">
        <f t="shared" ca="1" si="107"/>
        <v>0</v>
      </c>
      <c r="S247" s="307">
        <f t="shared" ca="1" si="108"/>
        <v>2.9362999999999984</v>
      </c>
      <c r="T247" s="304">
        <f t="shared" ca="1" si="88"/>
        <v>28.805102999999985</v>
      </c>
      <c r="U247" s="311">
        <f t="shared" ca="1" si="89"/>
        <v>0</v>
      </c>
      <c r="V247" s="306">
        <f t="shared" ca="1" si="90"/>
        <v>1.0732470924556006</v>
      </c>
      <c r="W247" s="304">
        <f t="shared" ca="1" si="91"/>
        <v>9.3850190424465989</v>
      </c>
      <c r="Y247" s="314" t="str">
        <f t="shared" ca="1" si="109"/>
        <v/>
      </c>
      <c r="Z247" s="315" t="str">
        <f t="shared" ca="1" si="110"/>
        <v/>
      </c>
      <c r="AA247" s="316" t="str">
        <f t="shared" ca="1" si="111"/>
        <v/>
      </c>
      <c r="AC247" s="310" t="e">
        <f t="shared" ca="1" si="112"/>
        <v>#N/A</v>
      </c>
      <c r="AD247" s="323" t="e">
        <f t="shared" ca="1" si="113"/>
        <v>#N/A</v>
      </c>
      <c r="AE247" s="324">
        <f t="shared" ca="1" si="92"/>
        <v>1320.5969718622091</v>
      </c>
      <c r="AG247" s="306">
        <f t="shared" ca="1" si="114"/>
        <v>-12.897283501655993</v>
      </c>
      <c r="AH247" s="304">
        <f t="shared" ca="1" si="115"/>
        <v>-3.32550509080483</v>
      </c>
    </row>
    <row r="248" spans="1:34" x14ac:dyDescent="0.2">
      <c r="A248" s="347">
        <f t="shared" ca="1" si="93"/>
        <v>0.1</v>
      </c>
      <c r="B248" s="304">
        <f t="shared" ca="1" si="94"/>
        <v>10.999999999999941</v>
      </c>
      <c r="D248" s="306">
        <f t="shared" ca="1" si="95"/>
        <v>-0.71032142989397473</v>
      </c>
      <c r="E248" s="307">
        <f t="shared" ca="1" si="96"/>
        <v>-12.92627580253839</v>
      </c>
      <c r="F248" s="304">
        <f t="shared" ca="1" si="97"/>
        <v>12.945777792664916</v>
      </c>
      <c r="G248" s="306">
        <f t="shared" ca="1" si="98"/>
        <v>14.477404340033546</v>
      </c>
      <c r="H248" s="307">
        <f t="shared" ca="1" si="99"/>
        <v>62.53332313557668</v>
      </c>
      <c r="I248" s="304">
        <f t="shared" ca="1" si="100"/>
        <v>64.187317585355373</v>
      </c>
      <c r="J248" s="306">
        <f t="shared" ca="1" si="101"/>
        <v>183.77921321173818</v>
      </c>
      <c r="K248" s="307">
        <f t="shared" ca="1" si="102"/>
        <v>1326.9149355547795</v>
      </c>
      <c r="L248" s="304">
        <f t="shared" ca="1" si="87"/>
        <v>1339.5812948108339</v>
      </c>
      <c r="M248" s="306">
        <f t="shared" ca="1" si="103"/>
        <v>1.3432895018626225</v>
      </c>
      <c r="N248" s="304">
        <f t="shared" ca="1" si="104"/>
        <v>76.964819120959007</v>
      </c>
      <c r="P248" s="310">
        <f t="shared" ca="1" si="105"/>
        <v>23</v>
      </c>
      <c r="Q248" s="304">
        <f t="shared" ca="1" si="106"/>
        <v>0</v>
      </c>
      <c r="R248" s="306">
        <f t="shared" ca="1" si="107"/>
        <v>0</v>
      </c>
      <c r="S248" s="307">
        <f t="shared" ca="1" si="108"/>
        <v>2.9362999999999984</v>
      </c>
      <c r="T248" s="304">
        <f t="shared" ca="1" si="88"/>
        <v>28.805102999999985</v>
      </c>
      <c r="U248" s="311">
        <f t="shared" ca="1" si="89"/>
        <v>0</v>
      </c>
      <c r="V248" s="306">
        <f t="shared" ca="1" si="90"/>
        <v>1.072566251287032</v>
      </c>
      <c r="W248" s="304">
        <f t="shared" ca="1" si="91"/>
        <v>9.0170762539028502</v>
      </c>
      <c r="Y248" s="314" t="str">
        <f t="shared" ca="1" si="109"/>
        <v/>
      </c>
      <c r="Z248" s="315" t="str">
        <f t="shared" ca="1" si="110"/>
        <v/>
      </c>
      <c r="AA248" s="316" t="str">
        <f t="shared" ca="1" si="111"/>
        <v/>
      </c>
      <c r="AC248" s="310">
        <f t="shared" ca="1" si="112"/>
        <v>10.999999999999941</v>
      </c>
      <c r="AD248" s="323">
        <f t="shared" ca="1" si="113"/>
        <v>183.77921321173818</v>
      </c>
      <c r="AE248" s="324">
        <f t="shared" ca="1" si="92"/>
        <v>1326.9149355547795</v>
      </c>
      <c r="AG248" s="306">
        <f t="shared" ca="1" si="114"/>
        <v>-12.760879553864712</v>
      </c>
      <c r="AH248" s="304">
        <f t="shared" ca="1" si="115"/>
        <v>-3.1962057836210893</v>
      </c>
    </row>
    <row r="249" spans="1:34" x14ac:dyDescent="0.2">
      <c r="A249" s="347">
        <f t="shared" ca="1" si="93"/>
        <v>0.1</v>
      </c>
      <c r="B249" s="304">
        <f t="shared" ca="1" si="94"/>
        <v>11.099999999999941</v>
      </c>
      <c r="D249" s="306">
        <f t="shared" ca="1" si="95"/>
        <v>-0.69263876565147342</v>
      </c>
      <c r="E249" s="307">
        <f t="shared" ca="1" si="96"/>
        <v>-12.80176583947024</v>
      </c>
      <c r="F249" s="304">
        <f t="shared" ca="1" si="97"/>
        <v>12.820489735899733</v>
      </c>
      <c r="G249" s="306">
        <f t="shared" ca="1" si="98"/>
        <v>14.408140463468399</v>
      </c>
      <c r="H249" s="307">
        <f t="shared" ca="1" si="99"/>
        <v>61.253146551629655</v>
      </c>
      <c r="I249" s="304">
        <f t="shared" ca="1" si="100"/>
        <v>62.924895503214429</v>
      </c>
      <c r="J249" s="306">
        <f t="shared" ca="1" si="101"/>
        <v>185.22349045191328</v>
      </c>
      <c r="K249" s="307">
        <f t="shared" ca="1" si="102"/>
        <v>1333.1042590391398</v>
      </c>
      <c r="L249" s="304">
        <f t="shared" ca="1" si="87"/>
        <v>1345.9103636139682</v>
      </c>
      <c r="M249" s="306">
        <f t="shared" ca="1" si="103"/>
        <v>1.33977317792932</v>
      </c>
      <c r="N249" s="304">
        <f t="shared" ca="1" si="104"/>
        <v>76.763348600179938</v>
      </c>
      <c r="P249" s="310">
        <f t="shared" ca="1" si="105"/>
        <v>23</v>
      </c>
      <c r="Q249" s="304">
        <f t="shared" ca="1" si="106"/>
        <v>0</v>
      </c>
      <c r="R249" s="306">
        <f t="shared" ca="1" si="107"/>
        <v>0</v>
      </c>
      <c r="S249" s="307">
        <f t="shared" ca="1" si="108"/>
        <v>2.9362999999999984</v>
      </c>
      <c r="T249" s="304">
        <f t="shared" ca="1" si="88"/>
        <v>28.805102999999985</v>
      </c>
      <c r="U249" s="311">
        <f t="shared" ca="1" si="89"/>
        <v>0</v>
      </c>
      <c r="V249" s="306">
        <f t="shared" ca="1" si="90"/>
        <v>1.071899663781374</v>
      </c>
      <c r="W249" s="304">
        <f t="shared" ca="1" si="91"/>
        <v>8.6604867587586565</v>
      </c>
      <c r="Y249" s="314" t="str">
        <f t="shared" ca="1" si="109"/>
        <v/>
      </c>
      <c r="Z249" s="315" t="str">
        <f t="shared" ca="1" si="110"/>
        <v/>
      </c>
      <c r="AA249" s="316" t="str">
        <f t="shared" ca="1" si="111"/>
        <v/>
      </c>
      <c r="AC249" s="310" t="e">
        <f t="shared" ca="1" si="112"/>
        <v>#N/A</v>
      </c>
      <c r="AD249" s="323" t="e">
        <f t="shared" ca="1" si="113"/>
        <v>#N/A</v>
      </c>
      <c r="AE249" s="324">
        <f t="shared" ca="1" si="92"/>
        <v>1333.1042590391398</v>
      </c>
      <c r="AG249" s="306">
        <f t="shared" ca="1" si="114"/>
        <v>-12.628111002451854</v>
      </c>
      <c r="AH249" s="304">
        <f t="shared" ca="1" si="115"/>
        <v>-3.0708974743394255</v>
      </c>
    </row>
    <row r="250" spans="1:34" x14ac:dyDescent="0.2">
      <c r="A250" s="347">
        <f t="shared" ca="1" si="93"/>
        <v>0.1</v>
      </c>
      <c r="B250" s="304">
        <f t="shared" ca="1" si="94"/>
        <v>11.199999999999941</v>
      </c>
      <c r="D250" s="306">
        <f t="shared" ca="1" si="95"/>
        <v>-0.67534751725847986</v>
      </c>
      <c r="E250" s="307">
        <f t="shared" ca="1" si="96"/>
        <v>-12.681096416140491</v>
      </c>
      <c r="F250" s="304">
        <f t="shared" ca="1" si="97"/>
        <v>12.699066917869139</v>
      </c>
      <c r="G250" s="306">
        <f t="shared" ca="1" si="98"/>
        <v>14.340605711742551</v>
      </c>
      <c r="H250" s="307">
        <f t="shared" ca="1" si="99"/>
        <v>59.985036910015609</v>
      </c>
      <c r="I250" s="304">
        <f t="shared" ca="1" si="100"/>
        <v>61.675421565446946</v>
      </c>
      <c r="J250" s="306">
        <f t="shared" ca="1" si="101"/>
        <v>186.66092776067381</v>
      </c>
      <c r="K250" s="307">
        <f t="shared" ca="1" si="102"/>
        <v>1339.1661682122221</v>
      </c>
      <c r="L250" s="304">
        <f t="shared" ca="1" si="87"/>
        <v>1352.1125426667268</v>
      </c>
      <c r="M250" s="306">
        <f t="shared" ca="1" si="103"/>
        <v>1.3361311500031665</v>
      </c>
      <c r="N250" s="304">
        <f t="shared" ca="1" si="104"/>
        <v>76.554675771142556</v>
      </c>
      <c r="P250" s="310">
        <f t="shared" ca="1" si="105"/>
        <v>23</v>
      </c>
      <c r="Q250" s="304">
        <f t="shared" ca="1" si="106"/>
        <v>0</v>
      </c>
      <c r="R250" s="306">
        <f t="shared" ca="1" si="107"/>
        <v>0</v>
      </c>
      <c r="S250" s="307">
        <f t="shared" ca="1" si="108"/>
        <v>2.9362999999999984</v>
      </c>
      <c r="T250" s="304">
        <f t="shared" ca="1" si="88"/>
        <v>28.805102999999985</v>
      </c>
      <c r="U250" s="311">
        <f t="shared" ca="1" si="89"/>
        <v>0</v>
      </c>
      <c r="V250" s="306">
        <f t="shared" ca="1" si="90"/>
        <v>1.0712471735654132</v>
      </c>
      <c r="W250" s="304">
        <f t="shared" ca="1" si="91"/>
        <v>8.3149014020821763</v>
      </c>
      <c r="Y250" s="314" t="str">
        <f t="shared" ca="1" si="109"/>
        <v/>
      </c>
      <c r="Z250" s="315" t="str">
        <f t="shared" ca="1" si="110"/>
        <v/>
      </c>
      <c r="AA250" s="316" t="str">
        <f t="shared" ca="1" si="111"/>
        <v/>
      </c>
      <c r="AC250" s="310" t="e">
        <f t="shared" ca="1" si="112"/>
        <v>#N/A</v>
      </c>
      <c r="AD250" s="323" t="e">
        <f t="shared" ca="1" si="113"/>
        <v>#N/A</v>
      </c>
      <c r="AE250" s="324">
        <f t="shared" ca="1" si="92"/>
        <v>1339.1661682122221</v>
      </c>
      <c r="AG250" s="306">
        <f t="shared" ca="1" si="114"/>
        <v>-12.498829800414008</v>
      </c>
      <c r="AH250" s="304">
        <f t="shared" ca="1" si="115"/>
        <v>-2.9494556955211189</v>
      </c>
    </row>
    <row r="251" spans="1:34" x14ac:dyDescent="0.2">
      <c r="A251" s="347">
        <f t="shared" ca="1" si="93"/>
        <v>0.1</v>
      </c>
      <c r="B251" s="304">
        <f t="shared" ca="1" si="94"/>
        <v>11.29999999999994</v>
      </c>
      <c r="D251" s="306">
        <f t="shared" ca="1" si="95"/>
        <v>-0.65843369442612043</v>
      </c>
      <c r="E251" s="307">
        <f t="shared" ca="1" si="96"/>
        <v>-12.564149319551268</v>
      </c>
      <c r="F251" s="304">
        <f t="shared" ca="1" si="97"/>
        <v>12.581390346616555</v>
      </c>
      <c r="G251" s="306">
        <f t="shared" ca="1" si="98"/>
        <v>14.274762342299939</v>
      </c>
      <c r="H251" s="307">
        <f t="shared" ca="1" si="99"/>
        <v>58.728621978060481</v>
      </c>
      <c r="I251" s="304">
        <f t="shared" ca="1" si="100"/>
        <v>60.438562849980748</v>
      </c>
      <c r="J251" s="306">
        <f t="shared" ca="1" si="101"/>
        <v>188.09169616337593</v>
      </c>
      <c r="K251" s="307">
        <f t="shared" ca="1" si="102"/>
        <v>1345.101851156626</v>
      </c>
      <c r="L251" s="304">
        <f t="shared" ca="1" si="87"/>
        <v>1358.1890428620745</v>
      </c>
      <c r="M251" s="306">
        <f t="shared" ca="1" si="103"/>
        <v>1.3323570684706714</v>
      </c>
      <c r="N251" s="304">
        <f t="shared" ca="1" si="104"/>
        <v>76.338436827792307</v>
      </c>
      <c r="P251" s="310">
        <f t="shared" ca="1" si="105"/>
        <v>23</v>
      </c>
      <c r="Q251" s="304">
        <f t="shared" ca="1" si="106"/>
        <v>0</v>
      </c>
      <c r="R251" s="306">
        <f t="shared" ca="1" si="107"/>
        <v>0</v>
      </c>
      <c r="S251" s="307">
        <f t="shared" ca="1" si="108"/>
        <v>2.9362999999999984</v>
      </c>
      <c r="T251" s="304">
        <f t="shared" ca="1" si="88"/>
        <v>28.805102999999985</v>
      </c>
      <c r="U251" s="311">
        <f t="shared" ca="1" si="89"/>
        <v>0</v>
      </c>
      <c r="V251" s="306">
        <f t="shared" ca="1" si="90"/>
        <v>1.0706086291687029</v>
      </c>
      <c r="W251" s="304">
        <f t="shared" ca="1" si="91"/>
        <v>7.9799865339397744</v>
      </c>
      <c r="Y251" s="314" t="str">
        <f t="shared" ca="1" si="109"/>
        <v/>
      </c>
      <c r="Z251" s="315" t="str">
        <f t="shared" ca="1" si="110"/>
        <v/>
      </c>
      <c r="AA251" s="316" t="str">
        <f t="shared" ca="1" si="111"/>
        <v/>
      </c>
      <c r="AC251" s="310" t="e">
        <f t="shared" ca="1" si="112"/>
        <v>#N/A</v>
      </c>
      <c r="AD251" s="323" t="e">
        <f t="shared" ca="1" si="113"/>
        <v>#N/A</v>
      </c>
      <c r="AE251" s="324">
        <f t="shared" ca="1" si="92"/>
        <v>1345.101851156626</v>
      </c>
      <c r="AG251" s="306">
        <f t="shared" ca="1" si="114"/>
        <v>-12.372891490746493</v>
      </c>
      <c r="AH251" s="304">
        <f t="shared" ca="1" si="115"/>
        <v>-2.8317615373368459</v>
      </c>
    </row>
    <row r="252" spans="1:34" x14ac:dyDescent="0.2">
      <c r="A252" s="347">
        <f t="shared" ca="1" si="93"/>
        <v>0.1</v>
      </c>
      <c r="B252" s="304">
        <f t="shared" ca="1" si="94"/>
        <v>11.39999999999994</v>
      </c>
      <c r="D252" s="306">
        <f t="shared" ca="1" si="95"/>
        <v>-0.64188391236675102</v>
      </c>
      <c r="E252" s="307">
        <f t="shared" ca="1" si="96"/>
        <v>-12.450811576349629</v>
      </c>
      <c r="F252" s="304">
        <f t="shared" ca="1" si="97"/>
        <v>12.467346304114489</v>
      </c>
      <c r="G252" s="306">
        <f t="shared" ca="1" si="98"/>
        <v>14.210573951063264</v>
      </c>
      <c r="H252" s="307">
        <f t="shared" ca="1" si="99"/>
        <v>57.483540820425517</v>
      </c>
      <c r="I252" s="304">
        <f t="shared" ca="1" si="100"/>
        <v>59.214000686258011</v>
      </c>
      <c r="J252" s="306">
        <f t="shared" ca="1" si="101"/>
        <v>189.51596297804409</v>
      </c>
      <c r="K252" s="307">
        <f t="shared" ca="1" si="102"/>
        <v>1350.9124592965504</v>
      </c>
      <c r="L252" s="304">
        <f t="shared" ca="1" si="87"/>
        <v>1364.1410384949752</v>
      </c>
      <c r="M252" s="306">
        <f t="shared" ca="1" si="103"/>
        <v>1.3284441529747795</v>
      </c>
      <c r="N252" s="304">
        <f t="shared" ca="1" si="104"/>
        <v>76.114243284286374</v>
      </c>
      <c r="P252" s="310">
        <f t="shared" ca="1" si="105"/>
        <v>23</v>
      </c>
      <c r="Q252" s="304">
        <f t="shared" ca="1" si="106"/>
        <v>0</v>
      </c>
      <c r="R252" s="306">
        <f t="shared" ca="1" si="107"/>
        <v>0</v>
      </c>
      <c r="S252" s="307">
        <f t="shared" ca="1" si="108"/>
        <v>2.9362999999999984</v>
      </c>
      <c r="T252" s="304">
        <f t="shared" ca="1" si="88"/>
        <v>28.805102999999985</v>
      </c>
      <c r="U252" s="311">
        <f t="shared" ca="1" si="89"/>
        <v>0</v>
      </c>
      <c r="V252" s="306">
        <f t="shared" ca="1" si="90"/>
        <v>1.0699838838697768</v>
      </c>
      <c r="W252" s="304">
        <f t="shared" ca="1" si="91"/>
        <v>7.6554232443111774</v>
      </c>
      <c r="Y252" s="314" t="str">
        <f t="shared" ca="1" si="109"/>
        <v/>
      </c>
      <c r="Z252" s="315" t="str">
        <f t="shared" ca="1" si="110"/>
        <v/>
      </c>
      <c r="AA252" s="316" t="str">
        <f t="shared" ca="1" si="111"/>
        <v/>
      </c>
      <c r="AC252" s="310" t="e">
        <f t="shared" ca="1" si="112"/>
        <v>#N/A</v>
      </c>
      <c r="AD252" s="323" t="e">
        <f t="shared" ca="1" si="113"/>
        <v>#N/A</v>
      </c>
      <c r="AE252" s="324">
        <f t="shared" ca="1" si="92"/>
        <v>1350.9124592965504</v>
      </c>
      <c r="AG252" s="306">
        <f t="shared" ca="1" si="114"/>
        <v>-12.250154731932271</v>
      </c>
      <c r="AH252" s="304">
        <f t="shared" ca="1" si="115"/>
        <v>-2.7177013704116675</v>
      </c>
    </row>
    <row r="253" spans="1:34" x14ac:dyDescent="0.2">
      <c r="A253" s="347">
        <f t="shared" ca="1" si="93"/>
        <v>0.1</v>
      </c>
      <c r="B253" s="304">
        <f t="shared" ca="1" si="94"/>
        <v>11.49999999999994</v>
      </c>
      <c r="D253" s="306">
        <f t="shared" ca="1" si="95"/>
        <v>-0.62568536382031215</v>
      </c>
      <c r="E253" s="307">
        <f t="shared" ca="1" si="96"/>
        <v>-12.340975193244509</v>
      </c>
      <c r="F253" s="304">
        <f t="shared" ca="1" si="97"/>
        <v>12.356826084993481</v>
      </c>
      <c r="G253" s="306">
        <f t="shared" ca="1" si="98"/>
        <v>14.148005414681233</v>
      </c>
      <c r="H253" s="307">
        <f t="shared" ca="1" si="99"/>
        <v>56.249443301101067</v>
      </c>
      <c r="I253" s="304">
        <f t="shared" ca="1" si="100"/>
        <v>58.001430403892911</v>
      </c>
      <c r="J253" s="306">
        <f t="shared" ca="1" si="101"/>
        <v>190.9338919463313</v>
      </c>
      <c r="K253" s="307">
        <f t="shared" ca="1" si="102"/>
        <v>1356.5991085026267</v>
      </c>
      <c r="L253" s="304">
        <f t="shared" ca="1" si="87"/>
        <v>1369.9696683809809</v>
      </c>
      <c r="M253" s="306">
        <f t="shared" ca="1" si="103"/>
        <v>1.3243851561603963</v>
      </c>
      <c r="N253" s="304">
        <f t="shared" ca="1" si="104"/>
        <v>75.881679897765167</v>
      </c>
      <c r="P253" s="310">
        <f t="shared" ca="1" si="105"/>
        <v>23</v>
      </c>
      <c r="Q253" s="304">
        <f t="shared" ca="1" si="106"/>
        <v>0</v>
      </c>
      <c r="R253" s="306">
        <f t="shared" ca="1" si="107"/>
        <v>0</v>
      </c>
      <c r="S253" s="307">
        <f t="shared" ca="1" si="108"/>
        <v>2.9362999999999984</v>
      </c>
      <c r="T253" s="304">
        <f t="shared" ca="1" si="88"/>
        <v>28.805102999999985</v>
      </c>
      <c r="U253" s="311">
        <f t="shared" ca="1" si="89"/>
        <v>0</v>
      </c>
      <c r="V253" s="306">
        <f t="shared" ca="1" si="90"/>
        <v>1.0693727955492598</v>
      </c>
      <c r="W253" s="304">
        <f t="shared" ca="1" si="91"/>
        <v>7.3409066434703423</v>
      </c>
      <c r="Y253" s="314" t="str">
        <f t="shared" ca="1" si="109"/>
        <v/>
      </c>
      <c r="Z253" s="315" t="str">
        <f t="shared" ca="1" si="110"/>
        <v/>
      </c>
      <c r="AA253" s="316" t="str">
        <f t="shared" ca="1" si="111"/>
        <v/>
      </c>
      <c r="AC253" s="310" t="e">
        <f t="shared" ca="1" si="112"/>
        <v>#N/A</v>
      </c>
      <c r="AD253" s="323" t="e">
        <f t="shared" ca="1" si="113"/>
        <v>#N/A</v>
      </c>
      <c r="AE253" s="324">
        <f t="shared" ca="1" si="92"/>
        <v>1356.5991085026267</v>
      </c>
      <c r="AG253" s="306">
        <f t="shared" ca="1" si="114"/>
        <v>-12.130480816914179</v>
      </c>
      <c r="AH253" s="304">
        <f t="shared" ca="1" si="115"/>
        <v>-2.6071665852641699</v>
      </c>
    </row>
    <row r="254" spans="1:34" x14ac:dyDescent="0.2">
      <c r="A254" s="347">
        <f t="shared" ca="1" si="93"/>
        <v>0.1</v>
      </c>
      <c r="B254" s="304">
        <f t="shared" ca="1" si="94"/>
        <v>11.599999999999939</v>
      </c>
      <c r="D254" s="306">
        <f t="shared" ca="1" si="95"/>
        <v>-0.60982579304152218</v>
      </c>
      <c r="E254" s="307">
        <f t="shared" ca="1" si="96"/>
        <v>-12.23453691271866</v>
      </c>
      <c r="F254" s="304">
        <f t="shared" ca="1" si="97"/>
        <v>12.249725750666183</v>
      </c>
      <c r="G254" s="306">
        <f t="shared" ca="1" si="98"/>
        <v>14.087022835377081</v>
      </c>
      <c r="H254" s="307">
        <f t="shared" ca="1" si="99"/>
        <v>55.025989609829203</v>
      </c>
      <c r="I254" s="304">
        <f t="shared" ca="1" si="100"/>
        <v>56.800561131959491</v>
      </c>
      <c r="J254" s="306">
        <f t="shared" ca="1" si="101"/>
        <v>192.34564335883422</v>
      </c>
      <c r="K254" s="307">
        <f t="shared" ca="1" si="102"/>
        <v>1362.1628801481731</v>
      </c>
      <c r="L254" s="304">
        <f t="shared" ca="1" si="87"/>
        <v>1375.6760369260962</v>
      </c>
      <c r="M254" s="306">
        <f t="shared" ca="1" si="103"/>
        <v>1.3201723237860847</v>
      </c>
      <c r="N254" s="304">
        <f t="shared" ca="1" si="104"/>
        <v>75.640302382921035</v>
      </c>
      <c r="P254" s="310">
        <f t="shared" ca="1" si="105"/>
        <v>23</v>
      </c>
      <c r="Q254" s="304">
        <f t="shared" ca="1" si="106"/>
        <v>0</v>
      </c>
      <c r="R254" s="306">
        <f t="shared" ca="1" si="107"/>
        <v>0</v>
      </c>
      <c r="S254" s="307">
        <f t="shared" ca="1" si="108"/>
        <v>2.9362999999999984</v>
      </c>
      <c r="T254" s="304">
        <f t="shared" ca="1" si="88"/>
        <v>28.805102999999985</v>
      </c>
      <c r="U254" s="311">
        <f t="shared" ca="1" si="89"/>
        <v>0</v>
      </c>
      <c r="V254" s="306">
        <f t="shared" ca="1" si="90"/>
        <v>1.0687752265495376</v>
      </c>
      <c r="W254" s="304">
        <f t="shared" ca="1" si="91"/>
        <v>7.036145184818027</v>
      </c>
      <c r="Y254" s="314" t="str">
        <f t="shared" ca="1" si="109"/>
        <v/>
      </c>
      <c r="Z254" s="315" t="str">
        <f t="shared" ca="1" si="110"/>
        <v/>
      </c>
      <c r="AA254" s="316" t="str">
        <f t="shared" ca="1" si="111"/>
        <v/>
      </c>
      <c r="AC254" s="310" t="e">
        <f t="shared" ca="1" si="112"/>
        <v>#N/A</v>
      </c>
      <c r="AD254" s="323" t="e">
        <f t="shared" ca="1" si="113"/>
        <v>#N/A</v>
      </c>
      <c r="AE254" s="324">
        <f t="shared" ca="1" si="92"/>
        <v>1362.1628801481731</v>
      </c>
      <c r="AG254" s="306">
        <f t="shared" ca="1" si="114"/>
        <v>-12.013733181352569</v>
      </c>
      <c r="AH254" s="304">
        <f t="shared" ca="1" si="115"/>
        <v>-2.5000533472296245</v>
      </c>
    </row>
    <row r="255" spans="1:34" x14ac:dyDescent="0.2">
      <c r="A255" s="347">
        <f t="shared" ca="1" si="93"/>
        <v>0.1</v>
      </c>
      <c r="B255" s="304">
        <f t="shared" ca="1" si="94"/>
        <v>11.699999999999939</v>
      </c>
      <c r="D255" s="306">
        <f t="shared" ca="1" si="95"/>
        <v>-0.59429347165655444</v>
      </c>
      <c r="E255" s="307">
        <f t="shared" ca="1" si="96"/>
        <v>-12.131397983003096</v>
      </c>
      <c r="F255" s="304">
        <f t="shared" ca="1" si="97"/>
        <v>12.145945897807431</v>
      </c>
      <c r="G255" s="306">
        <f t="shared" ca="1" si="98"/>
        <v>14.027593488211425</v>
      </c>
      <c r="H255" s="307">
        <f t="shared" ca="1" si="99"/>
        <v>53.812849811528892</v>
      </c>
      <c r="I255" s="304">
        <f t="shared" ca="1" si="100"/>
        <v>55.611115650638375</v>
      </c>
      <c r="J255" s="306">
        <f t="shared" ca="1" si="101"/>
        <v>193.75137417501364</v>
      </c>
      <c r="K255" s="307">
        <f t="shared" ca="1" si="102"/>
        <v>1367.6048221192411</v>
      </c>
      <c r="L255" s="304">
        <f t="shared" ca="1" si="87"/>
        <v>1381.2612151503085</v>
      </c>
      <c r="M255" s="306">
        <f t="shared" ca="1" si="103"/>
        <v>1.3157973507827556</v>
      </c>
      <c r="N255" s="304">
        <f t="shared" ca="1" si="104"/>
        <v>75.389634894346599</v>
      </c>
      <c r="P255" s="310">
        <f t="shared" ca="1" si="105"/>
        <v>23</v>
      </c>
      <c r="Q255" s="304">
        <f t="shared" ca="1" si="106"/>
        <v>0</v>
      </c>
      <c r="R255" s="306">
        <f t="shared" ca="1" si="107"/>
        <v>0</v>
      </c>
      <c r="S255" s="307">
        <f t="shared" ca="1" si="108"/>
        <v>2.9362999999999984</v>
      </c>
      <c r="T255" s="304">
        <f t="shared" ca="1" si="88"/>
        <v>28.805102999999985</v>
      </c>
      <c r="U255" s="311">
        <f t="shared" ca="1" si="89"/>
        <v>0</v>
      </c>
      <c r="V255" s="306">
        <f t="shared" ca="1" si="90"/>
        <v>1.0681910435406574</v>
      </c>
      <c r="W255" s="304">
        <f t="shared" ca="1" si="91"/>
        <v>6.7408600273772699</v>
      </c>
      <c r="Y255" s="314" t="str">
        <f t="shared" ca="1" si="109"/>
        <v/>
      </c>
      <c r="Z255" s="315" t="str">
        <f t="shared" ca="1" si="110"/>
        <v/>
      </c>
      <c r="AA255" s="316" t="str">
        <f t="shared" ca="1" si="111"/>
        <v/>
      </c>
      <c r="AC255" s="310" t="e">
        <f t="shared" ca="1" si="112"/>
        <v>#N/A</v>
      </c>
      <c r="AD255" s="323" t="e">
        <f t="shared" ca="1" si="113"/>
        <v>#N/A</v>
      </c>
      <c r="AE255" s="324">
        <f t="shared" ca="1" si="92"/>
        <v>1367.6048221192411</v>
      </c>
      <c r="AG255" s="306">
        <f t="shared" ca="1" si="114"/>
        <v>-11.899776896592346</v>
      </c>
      <c r="AH255" s="304">
        <f t="shared" ca="1" si="115"/>
        <v>-2.3962623658406943</v>
      </c>
    </row>
    <row r="256" spans="1:34" x14ac:dyDescent="0.2">
      <c r="A256" s="347">
        <f t="shared" ca="1" si="93"/>
        <v>0.1</v>
      </c>
      <c r="B256" s="304">
        <f t="shared" ca="1" si="94"/>
        <v>11.799999999999939</v>
      </c>
      <c r="D256" s="306">
        <f t="shared" ca="1" si="95"/>
        <v>-0.57907717631005351</v>
      </c>
      <c r="E256" s="307">
        <f t="shared" ca="1" si="96"/>
        <v>-12.031463941355661</v>
      </c>
      <c r="F256" s="304">
        <f t="shared" ca="1" si="97"/>
        <v>12.04539144022579</v>
      </c>
      <c r="G256" s="306">
        <f t="shared" ca="1" si="98"/>
        <v>13.969685770580419</v>
      </c>
      <c r="H256" s="307">
        <f t="shared" ca="1" si="99"/>
        <v>52.609703417393327</v>
      </c>
      <c r="I256" s="304">
        <f t="shared" ca="1" si="100"/>
        <v>54.432830297485403</v>
      </c>
      <c r="J256" s="306">
        <f t="shared" ca="1" si="101"/>
        <v>195.15123813795324</v>
      </c>
      <c r="K256" s="307">
        <f t="shared" ca="1" si="102"/>
        <v>1372.9259497806872</v>
      </c>
      <c r="L256" s="304">
        <f t="shared" ca="1" si="87"/>
        <v>1386.7262416670344</v>
      </c>
      <c r="M256" s="306">
        <f t="shared" ca="1" si="103"/>
        <v>1.3112513327860986</v>
      </c>
      <c r="N256" s="304">
        <f t="shared" ca="1" si="104"/>
        <v>75.129167249547635</v>
      </c>
      <c r="P256" s="310">
        <f t="shared" ca="1" si="105"/>
        <v>23</v>
      </c>
      <c r="Q256" s="304">
        <f t="shared" ca="1" si="106"/>
        <v>0</v>
      </c>
      <c r="R256" s="306">
        <f t="shared" ca="1" si="107"/>
        <v>0</v>
      </c>
      <c r="S256" s="307">
        <f t="shared" ca="1" si="108"/>
        <v>2.9362999999999984</v>
      </c>
      <c r="T256" s="304">
        <f t="shared" ca="1" si="88"/>
        <v>28.805102999999985</v>
      </c>
      <c r="U256" s="311">
        <f t="shared" ca="1" si="89"/>
        <v>0</v>
      </c>
      <c r="V256" s="306">
        <f t="shared" ca="1" si="90"/>
        <v>1.0676201173921533</v>
      </c>
      <c r="W256" s="304">
        <f t="shared" ca="1" si="91"/>
        <v>6.4547844353696826</v>
      </c>
      <c r="Y256" s="314" t="str">
        <f t="shared" ca="1" si="109"/>
        <v/>
      </c>
      <c r="Z256" s="315" t="str">
        <f t="shared" ca="1" si="110"/>
        <v/>
      </c>
      <c r="AA256" s="316" t="str">
        <f t="shared" ca="1" si="111"/>
        <v/>
      </c>
      <c r="AC256" s="310" t="e">
        <f t="shared" ca="1" si="112"/>
        <v>#N/A</v>
      </c>
      <c r="AD256" s="323" t="e">
        <f t="shared" ca="1" si="113"/>
        <v>#N/A</v>
      </c>
      <c r="AE256" s="324">
        <f t="shared" ca="1" si="92"/>
        <v>1372.9259497806872</v>
      </c>
      <c r="AG256" s="306">
        <f t="shared" ca="1" si="114"/>
        <v>-11.788478142301949</v>
      </c>
      <c r="AH256" s="304">
        <f t="shared" ca="1" si="115"/>
        <v>-2.2956986777159258</v>
      </c>
    </row>
    <row r="257" spans="1:34" x14ac:dyDescent="0.2">
      <c r="A257" s="347">
        <f t="shared" ca="1" si="93"/>
        <v>0.1</v>
      </c>
      <c r="B257" s="304">
        <f t="shared" ca="1" si="94"/>
        <v>11.899999999999938</v>
      </c>
      <c r="D257" s="306">
        <f t="shared" ca="1" si="95"/>
        <v>-0.56416616803536335</v>
      </c>
      <c r="E257" s="307">
        <f t="shared" ca="1" si="96"/>
        <v>-11.93464440975286</v>
      </c>
      <c r="F257" s="304">
        <f t="shared" ca="1" si="97"/>
        <v>11.94797140322996</v>
      </c>
      <c r="G257" s="306">
        <f t="shared" ca="1" si="98"/>
        <v>13.913269153776882</v>
      </c>
      <c r="H257" s="307">
        <f t="shared" ca="1" si="99"/>
        <v>51.416238976418043</v>
      </c>
      <c r="I257" s="304">
        <f t="shared" ca="1" si="100"/>
        <v>53.26545493118001</v>
      </c>
      <c r="J257" s="306">
        <f t="shared" ca="1" si="101"/>
        <v>196.54538588417111</v>
      </c>
      <c r="K257" s="307">
        <f t="shared" ca="1" si="102"/>
        <v>1378.1272469003777</v>
      </c>
      <c r="L257" s="304">
        <f t="shared" ca="1" si="87"/>
        <v>1392.0721236206018</v>
      </c>
      <c r="M257" s="306">
        <f t="shared" ca="1" si="103"/>
        <v>1.3065247126078385</v>
      </c>
      <c r="N257" s="304">
        <f t="shared" ca="1" si="104"/>
        <v>74.858351861971968</v>
      </c>
      <c r="P257" s="310">
        <f t="shared" ca="1" si="105"/>
        <v>23</v>
      </c>
      <c r="Q257" s="304">
        <f t="shared" ca="1" si="106"/>
        <v>0</v>
      </c>
      <c r="R257" s="306">
        <f t="shared" ca="1" si="107"/>
        <v>0</v>
      </c>
      <c r="S257" s="307">
        <f t="shared" ca="1" si="108"/>
        <v>2.9362999999999984</v>
      </c>
      <c r="T257" s="304">
        <f t="shared" ca="1" si="88"/>
        <v>28.805102999999985</v>
      </c>
      <c r="U257" s="311">
        <f t="shared" ca="1" si="89"/>
        <v>0</v>
      </c>
      <c r="V257" s="306">
        <f t="shared" ca="1" si="90"/>
        <v>1.0670623230505154</v>
      </c>
      <c r="W257" s="304">
        <f t="shared" ca="1" si="91"/>
        <v>6.1776632124802253</v>
      </c>
      <c r="Y257" s="314" t="str">
        <f t="shared" ca="1" si="109"/>
        <v/>
      </c>
      <c r="Z257" s="315" t="str">
        <f t="shared" ca="1" si="110"/>
        <v/>
      </c>
      <c r="AA257" s="316" t="str">
        <f t="shared" ca="1" si="111"/>
        <v/>
      </c>
      <c r="AC257" s="310" t="e">
        <f t="shared" ca="1" si="112"/>
        <v>#N/A</v>
      </c>
      <c r="AD257" s="323" t="e">
        <f t="shared" ca="1" si="113"/>
        <v>#N/A</v>
      </c>
      <c r="AE257" s="324">
        <f t="shared" ca="1" si="92"/>
        <v>1378.1272469003777</v>
      </c>
      <c r="AG257" s="306">
        <f t="shared" ca="1" si="114"/>
        <v>-11.67970365318971</v>
      </c>
      <c r="AH257" s="304">
        <f t="shared" ca="1" si="115"/>
        <v>-2.1982714420766563</v>
      </c>
    </row>
    <row r="258" spans="1:34" x14ac:dyDescent="0.2">
      <c r="A258" s="347">
        <f t="shared" ca="1" si="93"/>
        <v>0.1</v>
      </c>
      <c r="B258" s="304">
        <f t="shared" ca="1" si="94"/>
        <v>11.999999999999938</v>
      </c>
      <c r="D258" s="306">
        <f t="shared" ca="1" si="95"/>
        <v>-0.54955017329284073</v>
      </c>
      <c r="E258" s="307">
        <f t="shared" ca="1" si="96"/>
        <v>-11.840852902165437</v>
      </c>
      <c r="F258" s="304">
        <f t="shared" ca="1" si="97"/>
        <v>11.853598729655305</v>
      </c>
      <c r="G258" s="306">
        <f t="shared" ca="1" si="98"/>
        <v>13.858314136447598</v>
      </c>
      <c r="H258" s="307">
        <f t="shared" ca="1" si="99"/>
        <v>50.232153686201499</v>
      </c>
      <c r="I258" s="304">
        <f t="shared" ca="1" si="100"/>
        <v>52.1087529562801</v>
      </c>
      <c r="J258" s="306">
        <f t="shared" ca="1" si="101"/>
        <v>197.93396504868232</v>
      </c>
      <c r="K258" s="307">
        <f t="shared" ca="1" si="102"/>
        <v>1383.2096665335087</v>
      </c>
      <c r="L258" s="304">
        <f t="shared" ca="1" si="87"/>
        <v>1397.299837583771</v>
      </c>
      <c r="M258" s="306">
        <f t="shared" ca="1" si="103"/>
        <v>1.301607221040566</v>
      </c>
      <c r="N258" s="304">
        <f t="shared" ca="1" si="104"/>
        <v>74.576600349376079</v>
      </c>
      <c r="P258" s="310">
        <f t="shared" ca="1" si="105"/>
        <v>23</v>
      </c>
      <c r="Q258" s="304">
        <f t="shared" ca="1" si="106"/>
        <v>0</v>
      </c>
      <c r="R258" s="306">
        <f t="shared" ca="1" si="107"/>
        <v>0</v>
      </c>
      <c r="S258" s="307">
        <f t="shared" ca="1" si="108"/>
        <v>2.9362999999999984</v>
      </c>
      <c r="T258" s="304">
        <f t="shared" ca="1" si="88"/>
        <v>28.805102999999985</v>
      </c>
      <c r="U258" s="311">
        <f t="shared" ca="1" si="89"/>
        <v>0</v>
      </c>
      <c r="V258" s="306">
        <f t="shared" ca="1" si="90"/>
        <v>1.0665175394220192</v>
      </c>
      <c r="W258" s="304">
        <f t="shared" ca="1" si="91"/>
        <v>5.909252168592686</v>
      </c>
      <c r="Y258" s="314" t="str">
        <f t="shared" ca="1" si="109"/>
        <v/>
      </c>
      <c r="Z258" s="315" t="str">
        <f t="shared" ca="1" si="110"/>
        <v/>
      </c>
      <c r="AA258" s="316" t="str">
        <f t="shared" ca="1" si="111"/>
        <v/>
      </c>
      <c r="AC258" s="310">
        <f t="shared" ca="1" si="112"/>
        <v>11.999999999999938</v>
      </c>
      <c r="AD258" s="323">
        <f t="shared" ca="1" si="113"/>
        <v>197.93396504868232</v>
      </c>
      <c r="AE258" s="324">
        <f t="shared" ca="1" si="92"/>
        <v>1383.2096665335087</v>
      </c>
      <c r="AG258" s="306">
        <f t="shared" ca="1" si="114"/>
        <v>-11.573320133534109</v>
      </c>
      <c r="AH258" s="304">
        <f t="shared" ca="1" si="115"/>
        <v>-2.1038937480775903</v>
      </c>
    </row>
    <row r="259" spans="1:34" x14ac:dyDescent="0.2">
      <c r="A259" s="347">
        <f t="shared" ca="1" si="93"/>
        <v>0.1</v>
      </c>
      <c r="B259" s="304">
        <f t="shared" ca="1" si="94"/>
        <v>12.099999999999937</v>
      </c>
      <c r="D259" s="306">
        <f t="shared" ca="1" si="95"/>
        <v>-0.5352193666332582</v>
      </c>
      <c r="E259" s="307">
        <f t="shared" ca="1" si="96"/>
        <v>-11.750006642643832</v>
      </c>
      <c r="F259" s="304">
        <f t="shared" ca="1" si="97"/>
        <v>11.762190096771667</v>
      </c>
      <c r="G259" s="306">
        <f t="shared" ca="1" si="98"/>
        <v>13.804792199784272</v>
      </c>
      <c r="H259" s="307">
        <f t="shared" ca="1" si="99"/>
        <v>49.057153021937118</v>
      </c>
      <c r="I259" s="304">
        <f t="shared" ca="1" si="100"/>
        <v>50.962501413264427</v>
      </c>
      <c r="J259" s="306">
        <f t="shared" ca="1" si="101"/>
        <v>199.31712036549391</v>
      </c>
      <c r="K259" s="307">
        <f t="shared" ca="1" si="102"/>
        <v>1388.1741318689155</v>
      </c>
      <c r="L259" s="304">
        <f t="shared" ca="1" si="87"/>
        <v>1402.4103304171751</v>
      </c>
      <c r="M259" s="306">
        <f t="shared" ca="1" si="103"/>
        <v>1.2964878113105949</v>
      </c>
      <c r="N259" s="304">
        <f t="shared" ca="1" si="104"/>
        <v>74.283279778250517</v>
      </c>
      <c r="P259" s="310">
        <f t="shared" ca="1" si="105"/>
        <v>23</v>
      </c>
      <c r="Q259" s="304">
        <f t="shared" ca="1" si="106"/>
        <v>0</v>
      </c>
      <c r="R259" s="306">
        <f t="shared" ca="1" si="107"/>
        <v>0</v>
      </c>
      <c r="S259" s="307">
        <f t="shared" ca="1" si="108"/>
        <v>2.9362999999999984</v>
      </c>
      <c r="T259" s="304">
        <f t="shared" ca="1" si="88"/>
        <v>28.805102999999985</v>
      </c>
      <c r="U259" s="311">
        <f t="shared" ca="1" si="89"/>
        <v>0</v>
      </c>
      <c r="V259" s="306">
        <f t="shared" ca="1" si="90"/>
        <v>1.0659856492606712</v>
      </c>
      <c r="W259" s="304">
        <f t="shared" ca="1" si="91"/>
        <v>5.6493176169383439</v>
      </c>
      <c r="Y259" s="314" t="str">
        <f t="shared" ca="1" si="109"/>
        <v/>
      </c>
      <c r="Z259" s="315" t="str">
        <f t="shared" ca="1" si="110"/>
        <v/>
      </c>
      <c r="AA259" s="316" t="str">
        <f t="shared" ca="1" si="111"/>
        <v/>
      </c>
      <c r="AC259" s="310" t="e">
        <f t="shared" ca="1" si="112"/>
        <v>#N/A</v>
      </c>
      <c r="AD259" s="323" t="e">
        <f t="shared" ca="1" si="113"/>
        <v>#N/A</v>
      </c>
      <c r="AE259" s="324">
        <f t="shared" ca="1" si="92"/>
        <v>1388.1741318689155</v>
      </c>
      <c r="AG259" s="306">
        <f t="shared" ca="1" si="114"/>
        <v>-11.469193632465542</v>
      </c>
      <c r="AH259" s="304">
        <f t="shared" ca="1" si="115"/>
        <v>-2.0124824331957529</v>
      </c>
    </row>
    <row r="260" spans="1:34" x14ac:dyDescent="0.2">
      <c r="A260" s="347">
        <f t="shared" ca="1" si="93"/>
        <v>0.1</v>
      </c>
      <c r="B260" s="304">
        <f t="shared" ca="1" si="94"/>
        <v>12.199999999999937</v>
      </c>
      <c r="D260" s="306">
        <f t="shared" ca="1" si="95"/>
        <v>-0.52116435495573432</v>
      </c>
      <c r="E260" s="307">
        <f t="shared" ca="1" si="96"/>
        <v>-11.662026393489802</v>
      </c>
      <c r="F260" s="304">
        <f t="shared" ca="1" si="97"/>
        <v>11.673665743344255</v>
      </c>
      <c r="G260" s="306">
        <f t="shared" ca="1" si="98"/>
        <v>13.752675764288698</v>
      </c>
      <c r="H260" s="307">
        <f t="shared" ca="1" si="99"/>
        <v>47.890950382588137</v>
      </c>
      <c r="I260" s="304">
        <f t="shared" ca="1" si="100"/>
        <v>49.826491139003281</v>
      </c>
      <c r="J260" s="306">
        <f t="shared" ca="1" si="101"/>
        <v>200.69499376369757</v>
      </c>
      <c r="K260" s="307">
        <f t="shared" ca="1" si="102"/>
        <v>1393.0215370391418</v>
      </c>
      <c r="L260" s="304">
        <f t="shared" ref="L260:L323" ca="1" si="116">SQRT(pos_x^2+pos_z^2)</f>
        <v>1407.4045200924656</v>
      </c>
      <c r="M260" s="306">
        <f t="shared" ca="1" si="103"/>
        <v>1.2911545864016107</v>
      </c>
      <c r="N260" s="304">
        <f t="shared" ca="1" si="104"/>
        <v>73.977708499771694</v>
      </c>
      <c r="P260" s="310">
        <f t="shared" ca="1" si="105"/>
        <v>23</v>
      </c>
      <c r="Q260" s="304">
        <f t="shared" ca="1" si="106"/>
        <v>0</v>
      </c>
      <c r="R260" s="306">
        <f t="shared" ca="1" si="107"/>
        <v>0</v>
      </c>
      <c r="S260" s="307">
        <f t="shared" ca="1" si="108"/>
        <v>2.9362999999999984</v>
      </c>
      <c r="T260" s="304">
        <f t="shared" ref="T260:T323" ca="1" si="117">m*g</f>
        <v>28.805102999999985</v>
      </c>
      <c r="U260" s="311">
        <f t="shared" ref="U260:U323" ca="1" si="118">IF(pos_xz&lt;L_rampe,Poids*COS(Beta),0)</f>
        <v>0</v>
      </c>
      <c r="V260" s="306">
        <f t="shared" ref="V260:V323" ca="1" si="119">Rho_moyen*(20000-Alt_rampe-pos_z)/(20000+Alt_rampe+pos_z)</f>
        <v>1.0654665390610245</v>
      </c>
      <c r="W260" s="304">
        <f t="shared" ref="W260:W323" ca="1" si="120">1/2*Rho*Sref*Cx*vit_xz^2</f>
        <v>5.3976358997481118</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1393.0215370391418</v>
      </c>
      <c r="AG260" s="306">
        <f t="shared" ca="1" si="114"/>
        <v>-11.367188871985352</v>
      </c>
      <c r="AH260" s="304">
        <f t="shared" ca="1" si="115"/>
        <v>-1.923957911977096</v>
      </c>
    </row>
    <row r="261" spans="1:34" x14ac:dyDescent="0.2">
      <c r="A261" s="347">
        <f t="shared" ref="A261:A324" ca="1" si="122">IF(B260+0.01&lt;=T_ini+ROUNDUP(Temps_fin_propu,0), 0.01, IF(K260&gt;0, 0.1, 0.0001))</f>
        <v>0.1</v>
      </c>
      <c r="B261" s="304">
        <f t="shared" ref="B261:B324" ca="1" si="123">B260+pas</f>
        <v>12.299999999999937</v>
      </c>
      <c r="D261" s="306">
        <f t="shared" ref="D261:D324" ca="1" si="124">IF(AND(L260&lt;L_rampe,Poussee&lt;Poids*SIN(M260)),0,(-W260+Poussee)/m*COS(M260)-U260/m*SIN(M260))</f>
        <v>-0.5073761633425824</v>
      </c>
      <c r="E261" s="307">
        <f t="shared" ref="E261:E324" ca="1" si="125">IF(AND(L260&lt;L_rampe,Poussee&lt;Poids*SIN(M260)),0,(-W260+Poussee)/m*SIN(M260)+U260/m*COS(M260)-Poids/m)</f>
        <v>-11.576836292835724</v>
      </c>
      <c r="F261" s="304">
        <f t="shared" ref="F261:F324" ca="1" si="126">SQRT(acc_x^2+acc_z^2)</f>
        <v>11.587949306164859</v>
      </c>
      <c r="G261" s="306">
        <f t="shared" ref="G261:G324" ca="1" si="127">G260+acc_x*pas</f>
        <v>13.70193814795444</v>
      </c>
      <c r="H261" s="307">
        <f t="shared" ref="H261:H324" ca="1" si="128">H260+acc_z*pas</f>
        <v>46.733266753304562</v>
      </c>
      <c r="I261" s="304">
        <f t="shared" ref="I261:I324" ca="1" si="129">SQRT(vit_x^2+vit_z^2)</f>
        <v>48.700527003779854</v>
      </c>
      <c r="J261" s="306">
        <f t="shared" ref="J261:J324" ca="1" si="130">J260+0.5*(vit_x+G260)*pas*(K260&gt;=0)</f>
        <v>202.06772445930972</v>
      </c>
      <c r="K261" s="307">
        <f t="shared" ref="K261:K324" ca="1" si="131">K260+0.5*(vit_z+H260)*pas</f>
        <v>1397.7527478959364</v>
      </c>
      <c r="L261" s="304">
        <f t="shared" ca="1" si="116"/>
        <v>1412.2832964808458</v>
      </c>
      <c r="M261" s="306">
        <f t="shared" ref="M261:M324" ca="1" si="132">IF(AND(L260&gt;L_rampe,G261&gt;0),ATAN2(G261,H261),$M$4)</f>
        <v>1.2855947183671483</v>
      </c>
      <c r="N261" s="304">
        <f t="shared" ref="N261:N324" ca="1" si="133">DEGREES(Beta)</f>
        <v>73.659151526747294</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2.9362999999999984</v>
      </c>
      <c r="T261" s="304">
        <f t="shared" ca="1" si="117"/>
        <v>28.805102999999985</v>
      </c>
      <c r="U261" s="311">
        <f t="shared" ca="1" si="118"/>
        <v>0</v>
      </c>
      <c r="V261" s="306">
        <f t="shared" ca="1" si="119"/>
        <v>1.0649600989556354</v>
      </c>
      <c r="W261" s="304">
        <f t="shared" ca="1" si="120"/>
        <v>5.1539929406341853</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1397.7527478959364</v>
      </c>
      <c r="AG261" s="306">
        <f t="shared" ref="AG261:AG324" ca="1" si="143">IF(AND(L260&lt;L_rampe,Poussee&lt;Poids*SIN(M260)),0,(-W260+Poussee)/m-Poids*SIN(M260)/m)</f>
        <v>-11.267168518576739</v>
      </c>
      <c r="AH261" s="304">
        <f t="shared" ref="AH261:AH324" ca="1" si="144">IF(AND(L260&lt;L_rampe,Poussee&lt;Poids*SIN(M260)), g*SIN(M260), (-W260+Poussee)/m)</f>
        <v>-1.838244014490384</v>
      </c>
    </row>
    <row r="262" spans="1:34" x14ac:dyDescent="0.2">
      <c r="A262" s="347">
        <f t="shared" ca="1" si="122"/>
        <v>0.1</v>
      </c>
      <c r="B262" s="304">
        <f t="shared" ca="1" si="123"/>
        <v>12.399999999999936</v>
      </c>
      <c r="D262" s="306">
        <f t="shared" ca="1" si="124"/>
        <v>-0.49384622246713389</v>
      </c>
      <c r="E262" s="307">
        <f t="shared" ca="1" si="125"/>
        <v>-11.494363700993194</v>
      </c>
      <c r="F262" s="304">
        <f t="shared" ca="1" si="126"/>
        <v>11.504967665411105</v>
      </c>
      <c r="G262" s="306">
        <f t="shared" ca="1" si="127"/>
        <v>13.652553525707727</v>
      </c>
      <c r="H262" s="307">
        <f t="shared" ca="1" si="128"/>
        <v>45.583830383205246</v>
      </c>
      <c r="I262" s="304">
        <f t="shared" ca="1" si="129"/>
        <v>47.584428232113289</v>
      </c>
      <c r="J262" s="306">
        <f t="shared" ca="1" si="130"/>
        <v>203.43544904299281</v>
      </c>
      <c r="K262" s="307">
        <f t="shared" ca="1" si="131"/>
        <v>1402.3686027527619</v>
      </c>
      <c r="L262" s="304">
        <f t="shared" ca="1" si="116"/>
        <v>1417.0475221085769</v>
      </c>
      <c r="M262" s="306">
        <f t="shared" ca="1" si="132"/>
        <v>1.2797943586303355</v>
      </c>
      <c r="N262" s="304">
        <f t="shared" ca="1" si="133"/>
        <v>73.32681539417031</v>
      </c>
      <c r="P262" s="310">
        <f t="shared" ca="1" si="134"/>
        <v>23</v>
      </c>
      <c r="Q262" s="304">
        <f t="shared" ca="1" si="135"/>
        <v>0</v>
      </c>
      <c r="R262" s="306">
        <f t="shared" ca="1" si="136"/>
        <v>0</v>
      </c>
      <c r="S262" s="307">
        <f t="shared" ca="1" si="137"/>
        <v>2.9362999999999984</v>
      </c>
      <c r="T262" s="304">
        <f t="shared" ca="1" si="117"/>
        <v>28.805102999999985</v>
      </c>
      <c r="U262" s="311">
        <f t="shared" ca="1" si="118"/>
        <v>0</v>
      </c>
      <c r="V262" s="306">
        <f t="shared" ca="1" si="119"/>
        <v>1.0644662226169512</v>
      </c>
      <c r="W262" s="304">
        <f t="shared" ca="1" si="120"/>
        <v>4.9181838220525744</v>
      </c>
      <c r="Y262" s="314" t="str">
        <f t="shared" ca="1" si="138"/>
        <v/>
      </c>
      <c r="Z262" s="315" t="str">
        <f t="shared" ca="1" si="139"/>
        <v/>
      </c>
      <c r="AA262" s="316" t="str">
        <f t="shared" ca="1" si="140"/>
        <v/>
      </c>
      <c r="AC262" s="310" t="e">
        <f t="shared" ca="1" si="141"/>
        <v>#N/A</v>
      </c>
      <c r="AD262" s="323" t="e">
        <f t="shared" ca="1" si="142"/>
        <v>#N/A</v>
      </c>
      <c r="AE262" s="324">
        <f t="shared" ca="1" si="121"/>
        <v>1402.3686027527619</v>
      </c>
      <c r="AG262" s="306">
        <f t="shared" ca="1" si="143"/>
        <v>-11.168992387919015</v>
      </c>
      <c r="AH262" s="304">
        <f t="shared" ca="1" si="144"/>
        <v>-1.755267833884204</v>
      </c>
    </row>
    <row r="263" spans="1:34" x14ac:dyDescent="0.2">
      <c r="A263" s="347">
        <f t="shared" ca="1" si="122"/>
        <v>0.1</v>
      </c>
      <c r="B263" s="304">
        <f t="shared" ca="1" si="123"/>
        <v>12.499999999999936</v>
      </c>
      <c r="D263" s="306">
        <f t="shared" ca="1" si="124"/>
        <v>-0.48056635758522503</v>
      </c>
      <c r="E263" s="307">
        <f t="shared" ca="1" si="125"/>
        <v>-11.41453905496804</v>
      </c>
      <c r="F263" s="304">
        <f t="shared" ca="1" si="126"/>
        <v>11.424650798227201</v>
      </c>
      <c r="G263" s="306">
        <f t="shared" ca="1" si="127"/>
        <v>13.604496889949205</v>
      </c>
      <c r="H263" s="307">
        <f t="shared" ca="1" si="128"/>
        <v>44.442376477708443</v>
      </c>
      <c r="I263" s="304">
        <f t="shared" ca="1" si="129"/>
        <v>46.478028815936355</v>
      </c>
      <c r="J263" s="306">
        <f t="shared" ca="1" si="130"/>
        <v>204.79830156377565</v>
      </c>
      <c r="K263" s="307">
        <f t="shared" ca="1" si="131"/>
        <v>1406.8699130958075</v>
      </c>
      <c r="L263" s="304">
        <f t="shared" ca="1" si="116"/>
        <v>1421.6980328809673</v>
      </c>
      <c r="M263" s="306">
        <f t="shared" ca="1" si="132"/>
        <v>1.2737385381327853</v>
      </c>
      <c r="N263" s="304">
        <f t="shared" ca="1" si="133"/>
        <v>72.979842438171872</v>
      </c>
      <c r="P263" s="310">
        <f t="shared" ca="1" si="134"/>
        <v>23</v>
      </c>
      <c r="Q263" s="304">
        <f t="shared" ca="1" si="135"/>
        <v>0</v>
      </c>
      <c r="R263" s="306">
        <f t="shared" ca="1" si="136"/>
        <v>0</v>
      </c>
      <c r="S263" s="307">
        <f t="shared" ca="1" si="137"/>
        <v>2.9362999999999984</v>
      </c>
      <c r="T263" s="304">
        <f t="shared" ca="1" si="117"/>
        <v>28.805102999999985</v>
      </c>
      <c r="U263" s="311">
        <f t="shared" ca="1" si="118"/>
        <v>0</v>
      </c>
      <c r="V263" s="306">
        <f t="shared" ca="1" si="119"/>
        <v>1.0639848071634188</v>
      </c>
      <c r="W263" s="304">
        <f t="shared" ca="1" si="120"/>
        <v>4.6900123863132448</v>
      </c>
      <c r="Y263" s="314" t="str">
        <f t="shared" ca="1" si="138"/>
        <v/>
      </c>
      <c r="Z263" s="315" t="str">
        <f t="shared" ca="1" si="139"/>
        <v/>
      </c>
      <c r="AA263" s="316" t="str">
        <f t="shared" ca="1" si="140"/>
        <v/>
      </c>
      <c r="AC263" s="310" t="e">
        <f t="shared" ca="1" si="141"/>
        <v>#N/A</v>
      </c>
      <c r="AD263" s="323" t="e">
        <f t="shared" ca="1" si="142"/>
        <v>#N/A</v>
      </c>
      <c r="AE263" s="324">
        <f t="shared" ca="1" si="121"/>
        <v>1406.8699130958075</v>
      </c>
      <c r="AG263" s="306">
        <f t="shared" ca="1" si="143"/>
        <v>-11.072516570623556</v>
      </c>
      <c r="AH263" s="304">
        <f t="shared" ca="1" si="144"/>
        <v>-1.6749595824856374</v>
      </c>
    </row>
    <row r="264" spans="1:34" x14ac:dyDescent="0.2">
      <c r="A264" s="347">
        <f t="shared" ca="1" si="122"/>
        <v>0.1</v>
      </c>
      <c r="B264" s="304">
        <f t="shared" ca="1" si="123"/>
        <v>12.599999999999936</v>
      </c>
      <c r="D264" s="306">
        <f t="shared" ca="1" si="124"/>
        <v>-0.46752877913693125</v>
      </c>
      <c r="E264" s="307">
        <f t="shared" ca="1" si="125"/>
        <v>-11.337295730569606</v>
      </c>
      <c r="F264" s="304">
        <f t="shared" ca="1" si="126"/>
        <v>11.346931639950647</v>
      </c>
      <c r="G264" s="306">
        <f t="shared" ca="1" si="127"/>
        <v>13.557744012035512</v>
      </c>
      <c r="H264" s="307">
        <f t="shared" ca="1" si="128"/>
        <v>43.308646904651482</v>
      </c>
      <c r="I264" s="304">
        <f t="shared" ca="1" si="129"/>
        <v>45.381178030188494</v>
      </c>
      <c r="J264" s="306">
        <f t="shared" ca="1" si="130"/>
        <v>206.15641360887489</v>
      </c>
      <c r="K264" s="307">
        <f t="shared" ca="1" si="131"/>
        <v>1411.2574642649256</v>
      </c>
      <c r="L264" s="304">
        <f t="shared" ca="1" si="116"/>
        <v>1426.2356387762652</v>
      </c>
      <c r="M264" s="306">
        <f t="shared" ca="1" si="132"/>
        <v>1.2674110560387273</v>
      </c>
      <c r="N264" s="304">
        <f t="shared" ca="1" si="133"/>
        <v>72.61730441923774</v>
      </c>
      <c r="P264" s="310">
        <f t="shared" ca="1" si="134"/>
        <v>23</v>
      </c>
      <c r="Q264" s="304">
        <f t="shared" ca="1" si="135"/>
        <v>0</v>
      </c>
      <c r="R264" s="306">
        <f t="shared" ca="1" si="136"/>
        <v>0</v>
      </c>
      <c r="S264" s="307">
        <f t="shared" ca="1" si="137"/>
        <v>2.9362999999999984</v>
      </c>
      <c r="T264" s="304">
        <f t="shared" ca="1" si="117"/>
        <v>28.805102999999985</v>
      </c>
      <c r="U264" s="311">
        <f t="shared" ca="1" si="118"/>
        <v>0</v>
      </c>
      <c r="V264" s="306">
        <f t="shared" ca="1" si="119"/>
        <v>1.0635157530696306</v>
      </c>
      <c r="W264" s="304">
        <f t="shared" ca="1" si="120"/>
        <v>4.469290858711112</v>
      </c>
      <c r="Y264" s="314" t="str">
        <f t="shared" ca="1" si="138"/>
        <v/>
      </c>
      <c r="Z264" s="315" t="str">
        <f t="shared" ca="1" si="139"/>
        <v/>
      </c>
      <c r="AA264" s="316" t="str">
        <f t="shared" ca="1" si="140"/>
        <v/>
      </c>
      <c r="AC264" s="310" t="e">
        <f t="shared" ca="1" si="141"/>
        <v>#N/A</v>
      </c>
      <c r="AD264" s="323" t="e">
        <f t="shared" ca="1" si="142"/>
        <v>#N/A</v>
      </c>
      <c r="AE264" s="324">
        <f t="shared" ca="1" si="121"/>
        <v>1411.2574642649256</v>
      </c>
      <c r="AG264" s="306">
        <f t="shared" ca="1" si="143"/>
        <v>-10.97759246502034</v>
      </c>
      <c r="AH264" s="304">
        <f t="shared" ca="1" si="144"/>
        <v>-1.5972524559184169</v>
      </c>
    </row>
    <row r="265" spans="1:34" x14ac:dyDescent="0.2">
      <c r="A265" s="347">
        <f t="shared" ca="1" si="122"/>
        <v>0.1</v>
      </c>
      <c r="B265" s="304">
        <f t="shared" ca="1" si="123"/>
        <v>12.699999999999935</v>
      </c>
      <c r="D265" s="306">
        <f t="shared" ca="1" si="124"/>
        <v>-0.45472607500259332</v>
      </c>
      <c r="E265" s="307">
        <f t="shared" ca="1" si="125"/>
        <v>-11.262569911568102</v>
      </c>
      <c r="F265" s="304">
        <f t="shared" ca="1" si="126"/>
        <v>11.271745952435513</v>
      </c>
      <c r="G265" s="306">
        <f t="shared" ca="1" si="127"/>
        <v>13.512271404535252</v>
      </c>
      <c r="H265" s="307">
        <f t="shared" ca="1" si="128"/>
        <v>42.182389913494674</v>
      </c>
      <c r="I265" s="304">
        <f t="shared" ca="1" si="129"/>
        <v>44.293741062636812</v>
      </c>
      <c r="J265" s="306">
        <f t="shared" ca="1" si="130"/>
        <v>207.50991437970342</v>
      </c>
      <c r="K265" s="307">
        <f t="shared" ca="1" si="131"/>
        <v>1415.532016105833</v>
      </c>
      <c r="L265" s="304">
        <f t="shared" ca="1" si="116"/>
        <v>1430.6611245108033</v>
      </c>
      <c r="M265" s="306">
        <f t="shared" ca="1" si="132"/>
        <v>1.2607943555229459</v>
      </c>
      <c r="N265" s="304">
        <f t="shared" ca="1" si="133"/>
        <v>72.238195405381433</v>
      </c>
      <c r="P265" s="310">
        <f t="shared" ca="1" si="134"/>
        <v>23</v>
      </c>
      <c r="Q265" s="304">
        <f t="shared" ca="1" si="135"/>
        <v>0</v>
      </c>
      <c r="R265" s="306">
        <f t="shared" ca="1" si="136"/>
        <v>0</v>
      </c>
      <c r="S265" s="307">
        <f t="shared" ca="1" si="137"/>
        <v>2.9362999999999984</v>
      </c>
      <c r="T265" s="304">
        <f t="shared" ca="1" si="117"/>
        <v>28.805102999999985</v>
      </c>
      <c r="U265" s="311">
        <f t="shared" ca="1" si="118"/>
        <v>0</v>
      </c>
      <c r="V265" s="306">
        <f t="shared" ca="1" si="119"/>
        <v>1.0630589640803181</v>
      </c>
      <c r="W265" s="304">
        <f t="shared" ca="1" si="120"/>
        <v>4.2558394914492386</v>
      </c>
      <c r="Y265" s="314" t="str">
        <f t="shared" ca="1" si="138"/>
        <v/>
      </c>
      <c r="Z265" s="315" t="str">
        <f t="shared" ca="1" si="139"/>
        <v/>
      </c>
      <c r="AA265" s="316" t="str">
        <f t="shared" ca="1" si="140"/>
        <v/>
      </c>
      <c r="AC265" s="310" t="e">
        <f t="shared" ca="1" si="141"/>
        <v>#N/A</v>
      </c>
      <c r="AD265" s="323" t="e">
        <f t="shared" ca="1" si="142"/>
        <v>#N/A</v>
      </c>
      <c r="AE265" s="324">
        <f t="shared" ca="1" si="121"/>
        <v>1415.532016105833</v>
      </c>
      <c r="AG265" s="306">
        <f t="shared" ca="1" si="143"/>
        <v>-10.884065700783792</v>
      </c>
      <c r="AH265" s="304">
        <f t="shared" ca="1" si="144"/>
        <v>-1.5220825047546622</v>
      </c>
    </row>
    <row r="266" spans="1:34" x14ac:dyDescent="0.2">
      <c r="A266" s="347">
        <f t="shared" ca="1" si="122"/>
        <v>0.1</v>
      </c>
      <c r="B266" s="304">
        <f t="shared" ca="1" si="123"/>
        <v>12.799999999999935</v>
      </c>
      <c r="D266" s="306">
        <f t="shared" ca="1" si="124"/>
        <v>-0.44215120447658518</v>
      </c>
      <c r="E266" s="307">
        <f t="shared" ca="1" si="125"/>
        <v>-11.19030046537495</v>
      </c>
      <c r="F266" s="304">
        <f t="shared" ca="1" si="126"/>
        <v>11.199032198944288</v>
      </c>
      <c r="G266" s="306">
        <f t="shared" ca="1" si="127"/>
        <v>13.468056284087593</v>
      </c>
      <c r="H266" s="307">
        <f t="shared" ca="1" si="128"/>
        <v>41.063359866957178</v>
      </c>
      <c r="I266" s="304">
        <f t="shared" ca="1" si="129"/>
        <v>43.215599771778948</v>
      </c>
      <c r="J266" s="306">
        <f t="shared" ca="1" si="130"/>
        <v>208.85893076413456</v>
      </c>
      <c r="K266" s="307">
        <f t="shared" ca="1" si="131"/>
        <v>1419.6943035948557</v>
      </c>
      <c r="L266" s="304">
        <f t="shared" ca="1" si="116"/>
        <v>1434.9752501766782</v>
      </c>
      <c r="M266" s="306">
        <f t="shared" ca="1" si="132"/>
        <v>1.2538693849691389</v>
      </c>
      <c r="N266" s="304">
        <f t="shared" ca="1" si="133"/>
        <v>71.841423819395928</v>
      </c>
      <c r="P266" s="310">
        <f t="shared" ca="1" si="134"/>
        <v>23</v>
      </c>
      <c r="Q266" s="304">
        <f t="shared" ca="1" si="135"/>
        <v>0</v>
      </c>
      <c r="R266" s="306">
        <f t="shared" ca="1" si="136"/>
        <v>0</v>
      </c>
      <c r="S266" s="307">
        <f t="shared" ca="1" si="137"/>
        <v>2.9362999999999984</v>
      </c>
      <c r="T266" s="304">
        <f t="shared" ca="1" si="117"/>
        <v>28.805102999999985</v>
      </c>
      <c r="U266" s="311">
        <f t="shared" ca="1" si="118"/>
        <v>0</v>
      </c>
      <c r="V266" s="306">
        <f t="shared" ca="1" si="119"/>
        <v>1.0626143471280241</v>
      </c>
      <c r="W266" s="304">
        <f t="shared" ca="1" si="120"/>
        <v>4.0494862271162591</v>
      </c>
      <c r="Y266" s="314" t="str">
        <f t="shared" ca="1" si="138"/>
        <v/>
      </c>
      <c r="Z266" s="315" t="str">
        <f t="shared" ca="1" si="139"/>
        <v/>
      </c>
      <c r="AA266" s="316" t="str">
        <f t="shared" ca="1" si="140"/>
        <v/>
      </c>
      <c r="AC266" s="310" t="e">
        <f t="shared" ca="1" si="141"/>
        <v>#N/A</v>
      </c>
      <c r="AD266" s="323" t="e">
        <f t="shared" ca="1" si="142"/>
        <v>#N/A</v>
      </c>
      <c r="AE266" s="324">
        <f t="shared" ca="1" si="121"/>
        <v>1419.6943035948557</v>
      </c>
      <c r="AG266" s="306">
        <f t="shared" ca="1" si="143"/>
        <v>-10.79177493453024</v>
      </c>
      <c r="AH266" s="304">
        <f t="shared" ca="1" si="144"/>
        <v>-1.4493885132477067</v>
      </c>
    </row>
    <row r="267" spans="1:34" x14ac:dyDescent="0.2">
      <c r="A267" s="347">
        <f t="shared" ca="1" si="122"/>
        <v>0.1</v>
      </c>
      <c r="B267" s="304">
        <f t="shared" ca="1" si="123"/>
        <v>12.899999999999935</v>
      </c>
      <c r="D267" s="306">
        <f t="shared" ca="1" si="124"/>
        <v>-0.42979749404407686</v>
      </c>
      <c r="E267" s="307">
        <f t="shared" ca="1" si="125"/>
        <v>-11.120428824736972</v>
      </c>
      <c r="F267" s="304">
        <f t="shared" ca="1" si="126"/>
        <v>11.128731425096371</v>
      </c>
      <c r="G267" s="306">
        <f t="shared" ca="1" si="127"/>
        <v>13.425076534683186</v>
      </c>
      <c r="H267" s="307">
        <f t="shared" ca="1" si="128"/>
        <v>39.951316984483483</v>
      </c>
      <c r="I267" s="304">
        <f t="shared" ca="1" si="129"/>
        <v>42.146653589066588</v>
      </c>
      <c r="J267" s="306">
        <f t="shared" ca="1" si="130"/>
        <v>210.20358740507311</v>
      </c>
      <c r="K267" s="307">
        <f t="shared" ca="1" si="131"/>
        <v>1423.7450374374278</v>
      </c>
      <c r="L267" s="304">
        <f t="shared" ca="1" si="116"/>
        <v>1439.1787518531758</v>
      </c>
      <c r="M267" s="306">
        <f t="shared" ca="1" si="132"/>
        <v>1.2466154426761651</v>
      </c>
      <c r="N267" s="304">
        <f t="shared" ca="1" si="133"/>
        <v>71.425803541177075</v>
      </c>
      <c r="P267" s="310">
        <f t="shared" ca="1" si="134"/>
        <v>23</v>
      </c>
      <c r="Q267" s="304">
        <f t="shared" ca="1" si="135"/>
        <v>0</v>
      </c>
      <c r="R267" s="306">
        <f t="shared" ca="1" si="136"/>
        <v>0</v>
      </c>
      <c r="S267" s="307">
        <f t="shared" ca="1" si="137"/>
        <v>2.9362999999999984</v>
      </c>
      <c r="T267" s="304">
        <f t="shared" ca="1" si="117"/>
        <v>28.805102999999985</v>
      </c>
      <c r="U267" s="311">
        <f t="shared" ca="1" si="118"/>
        <v>0</v>
      </c>
      <c r="V267" s="306">
        <f t="shared" ca="1" si="119"/>
        <v>1.0621818122542905</v>
      </c>
      <c r="W267" s="304">
        <f t="shared" ca="1" si="120"/>
        <v>3.8500663805637103</v>
      </c>
      <c r="Y267" s="314" t="str">
        <f t="shared" ca="1" si="138"/>
        <v/>
      </c>
      <c r="Z267" s="315" t="str">
        <f t="shared" ca="1" si="139"/>
        <v/>
      </c>
      <c r="AA267" s="316" t="str">
        <f t="shared" ca="1" si="140"/>
        <v/>
      </c>
      <c r="AC267" s="310" t="e">
        <f t="shared" ca="1" si="141"/>
        <v>#N/A</v>
      </c>
      <c r="AD267" s="323" t="e">
        <f t="shared" ca="1" si="142"/>
        <v>#N/A</v>
      </c>
      <c r="AE267" s="324">
        <f t="shared" ca="1" si="121"/>
        <v>1423.7450374374278</v>
      </c>
      <c r="AG267" s="306">
        <f t="shared" ca="1" si="143"/>
        <v>-10.700550495369596</v>
      </c>
      <c r="AH267" s="304">
        <f t="shared" ca="1" si="144"/>
        <v>-1.3791118847244019</v>
      </c>
    </row>
    <row r="268" spans="1:34" x14ac:dyDescent="0.2">
      <c r="A268" s="347">
        <f t="shared" ca="1" si="122"/>
        <v>0.1</v>
      </c>
      <c r="B268" s="304">
        <f t="shared" ca="1" si="123"/>
        <v>12.999999999999934</v>
      </c>
      <c r="D268" s="306">
        <f t="shared" ca="1" si="124"/>
        <v>-0.4176586350707438</v>
      </c>
      <c r="E268" s="307">
        <f t="shared" ca="1" si="125"/>
        <v>-11.052898874945727</v>
      </c>
      <c r="F268" s="304">
        <f t="shared" ca="1" si="126"/>
        <v>11.060787145371965</v>
      </c>
      <c r="G268" s="306">
        <f t="shared" ca="1" si="127"/>
        <v>13.383310671176112</v>
      </c>
      <c r="H268" s="307">
        <f t="shared" ca="1" si="128"/>
        <v>38.846027096988912</v>
      </c>
      <c r="I268" s="304">
        <f t="shared" ca="1" si="129"/>
        <v>41.086820584479561</v>
      </c>
      <c r="J268" s="306">
        <f t="shared" ca="1" si="130"/>
        <v>211.54400676536608</v>
      </c>
      <c r="K268" s="307">
        <f t="shared" ca="1" si="131"/>
        <v>1427.6849046415014</v>
      </c>
      <c r="L268" s="304">
        <f t="shared" ca="1" si="116"/>
        <v>1443.2723421931005</v>
      </c>
      <c r="M268" s="306">
        <f t="shared" ca="1" si="132"/>
        <v>1.2390100029105113</v>
      </c>
      <c r="N268" s="304">
        <f t="shared" ca="1" si="133"/>
        <v>70.990043941264148</v>
      </c>
      <c r="P268" s="310">
        <f t="shared" ca="1" si="134"/>
        <v>23</v>
      </c>
      <c r="Q268" s="304">
        <f t="shared" ca="1" si="135"/>
        <v>0</v>
      </c>
      <c r="R268" s="306">
        <f t="shared" ca="1" si="136"/>
        <v>0</v>
      </c>
      <c r="S268" s="307">
        <f t="shared" ca="1" si="137"/>
        <v>2.9362999999999984</v>
      </c>
      <c r="T268" s="304">
        <f t="shared" ca="1" si="117"/>
        <v>28.805102999999985</v>
      </c>
      <c r="U268" s="311">
        <f t="shared" ca="1" si="118"/>
        <v>0</v>
      </c>
      <c r="V268" s="306">
        <f t="shared" ca="1" si="119"/>
        <v>1.0617612725342063</v>
      </c>
      <c r="W268" s="304">
        <f t="shared" ca="1" si="120"/>
        <v>3.657422338106036</v>
      </c>
      <c r="Y268" s="314" t="str">
        <f t="shared" ca="1" si="138"/>
        <v/>
      </c>
      <c r="Z268" s="315" t="str">
        <f t="shared" ca="1" si="139"/>
        <v/>
      </c>
      <c r="AA268" s="316" t="str">
        <f t="shared" ca="1" si="140"/>
        <v/>
      </c>
      <c r="AC268" s="310">
        <f t="shared" ca="1" si="141"/>
        <v>12.999999999999934</v>
      </c>
      <c r="AD268" s="323">
        <f t="shared" ca="1" si="142"/>
        <v>211.54400676536608</v>
      </c>
      <c r="AE268" s="324">
        <f t="shared" ca="1" si="121"/>
        <v>1427.6849046415014</v>
      </c>
      <c r="AG268" s="306">
        <f t="shared" ca="1" si="143"/>
        <v>-10.610212854659462</v>
      </c>
      <c r="AH268" s="304">
        <f t="shared" ca="1" si="144"/>
        <v>-1.3111965332437805</v>
      </c>
    </row>
    <row r="269" spans="1:34" x14ac:dyDescent="0.2">
      <c r="A269" s="347">
        <f t="shared" ca="1" si="122"/>
        <v>0.1</v>
      </c>
      <c r="B269" s="304">
        <f t="shared" ca="1" si="123"/>
        <v>13.099999999999934</v>
      </c>
      <c r="D269" s="306">
        <f t="shared" ca="1" si="124"/>
        <v>-0.40572868354357006</v>
      </c>
      <c r="E269" s="307">
        <f t="shared" ca="1" si="125"/>
        <v>-10.987656846067528</v>
      </c>
      <c r="F269" s="304">
        <f t="shared" ca="1" si="126"/>
        <v>10.995145234674466</v>
      </c>
      <c r="G269" s="306">
        <f t="shared" ca="1" si="127"/>
        <v>13.342737802821755</v>
      </c>
      <c r="H269" s="307">
        <f t="shared" ca="1" si="128"/>
        <v>37.747261412382159</v>
      </c>
      <c r="I269" s="304">
        <f t="shared" ca="1" si="129"/>
        <v>40.036038717754828</v>
      </c>
      <c r="J269" s="306">
        <f t="shared" ca="1" si="130"/>
        <v>212.88030918906597</v>
      </c>
      <c r="K269" s="307">
        <f t="shared" ca="1" si="131"/>
        <v>1431.5145690669699</v>
      </c>
      <c r="L269" s="304">
        <f t="shared" ca="1" si="116"/>
        <v>1447.2567109851054</v>
      </c>
      <c r="M269" s="306">
        <f t="shared" ca="1" si="132"/>
        <v>1.2310285208516543</v>
      </c>
      <c r="N269" s="304">
        <f t="shared" ca="1" si="133"/>
        <v>70.532738705032244</v>
      </c>
      <c r="P269" s="310">
        <f t="shared" ca="1" si="134"/>
        <v>23</v>
      </c>
      <c r="Q269" s="304">
        <f t="shared" ca="1" si="135"/>
        <v>0</v>
      </c>
      <c r="R269" s="306">
        <f t="shared" ca="1" si="136"/>
        <v>0</v>
      </c>
      <c r="S269" s="307">
        <f t="shared" ca="1" si="137"/>
        <v>2.9362999999999984</v>
      </c>
      <c r="T269" s="304">
        <f t="shared" ca="1" si="117"/>
        <v>28.805102999999985</v>
      </c>
      <c r="U269" s="311">
        <f t="shared" ca="1" si="118"/>
        <v>0</v>
      </c>
      <c r="V269" s="306">
        <f t="shared" ca="1" si="119"/>
        <v>1.0613526440041627</v>
      </c>
      <c r="W269" s="304">
        <f t="shared" ca="1" si="120"/>
        <v>3.4714032730373638</v>
      </c>
      <c r="Y269" s="314" t="str">
        <f t="shared" ca="1" si="138"/>
        <v/>
      </c>
      <c r="Z269" s="315" t="str">
        <f t="shared" ca="1" si="139"/>
        <v/>
      </c>
      <c r="AA269" s="316" t="str">
        <f t="shared" ca="1" si="140"/>
        <v/>
      </c>
      <c r="AC269" s="310" t="e">
        <f t="shared" ca="1" si="141"/>
        <v>#N/A</v>
      </c>
      <c r="AD269" s="323" t="e">
        <f t="shared" ca="1" si="142"/>
        <v>#N/A</v>
      </c>
      <c r="AE269" s="324">
        <f t="shared" ca="1" si="121"/>
        <v>1431.5145690669699</v>
      </c>
      <c r="AG269" s="306">
        <f t="shared" ca="1" si="143"/>
        <v>-10.520570889783322</v>
      </c>
      <c r="AH269" s="304">
        <f t="shared" ca="1" si="144"/>
        <v>-1.2455887811552082</v>
      </c>
    </row>
    <row r="270" spans="1:34" x14ac:dyDescent="0.2">
      <c r="A270" s="347">
        <f t="shared" ca="1" si="122"/>
        <v>0.1</v>
      </c>
      <c r="B270" s="304">
        <f t="shared" ca="1" si="123"/>
        <v>13.199999999999934</v>
      </c>
      <c r="D270" s="306">
        <f t="shared" ca="1" si="124"/>
        <v>-0.39400206203328791</v>
      </c>
      <c r="E270" s="307">
        <f t="shared" ca="1" si="125"/>
        <v>-10.924651209697222</v>
      </c>
      <c r="F270" s="304">
        <f t="shared" ca="1" si="126"/>
        <v>10.931753824452208</v>
      </c>
      <c r="G270" s="306">
        <f t="shared" ca="1" si="127"/>
        <v>13.303337596618427</v>
      </c>
      <c r="H270" s="307">
        <f t="shared" ca="1" si="128"/>
        <v>36.654796291412438</v>
      </c>
      <c r="I270" s="304">
        <f t="shared" ca="1" si="129"/>
        <v>38.994267301419377</v>
      </c>
      <c r="J270" s="306">
        <f t="shared" ca="1" si="130"/>
        <v>214.21261295903798</v>
      </c>
      <c r="K270" s="307">
        <f t="shared" ca="1" si="131"/>
        <v>1435.2346719521597</v>
      </c>
      <c r="L270" s="304">
        <f t="shared" ca="1" si="116"/>
        <v>1451.1325256930747</v>
      </c>
      <c r="M270" s="306">
        <f t="shared" ca="1" si="132"/>
        <v>1.2226442136507574</v>
      </c>
      <c r="N270" s="304">
        <f t="shared" ca="1" si="133"/>
        <v>70.052353288279704</v>
      </c>
      <c r="P270" s="310">
        <f t="shared" ca="1" si="134"/>
        <v>23</v>
      </c>
      <c r="Q270" s="304">
        <f t="shared" ca="1" si="135"/>
        <v>0</v>
      </c>
      <c r="R270" s="306">
        <f t="shared" ca="1" si="136"/>
        <v>0</v>
      </c>
      <c r="S270" s="307">
        <f t="shared" ca="1" si="137"/>
        <v>2.9362999999999984</v>
      </c>
      <c r="T270" s="304">
        <f t="shared" ca="1" si="117"/>
        <v>28.805102999999985</v>
      </c>
      <c r="U270" s="311">
        <f t="shared" ca="1" si="118"/>
        <v>0</v>
      </c>
      <c r="V270" s="306">
        <f t="shared" ca="1" si="119"/>
        <v>1.0609558455926833</v>
      </c>
      <c r="W270" s="304">
        <f t="shared" ca="1" si="120"/>
        <v>3.2918648765247838</v>
      </c>
      <c r="Y270" s="314" t="str">
        <f t="shared" ca="1" si="138"/>
        <v/>
      </c>
      <c r="Z270" s="315" t="str">
        <f t="shared" ca="1" si="139"/>
        <v/>
      </c>
      <c r="AA270" s="316" t="str">
        <f t="shared" ca="1" si="140"/>
        <v/>
      </c>
      <c r="AC270" s="310" t="e">
        <f t="shared" ca="1" si="141"/>
        <v>#N/A</v>
      </c>
      <c r="AD270" s="323" t="e">
        <f t="shared" ca="1" si="142"/>
        <v>#N/A</v>
      </c>
      <c r="AE270" s="324">
        <f t="shared" ca="1" si="121"/>
        <v>1435.2346719521597</v>
      </c>
      <c r="AG270" s="306">
        <f t="shared" ca="1" si="143"/>
        <v>-10.431419906530643</v>
      </c>
      <c r="AH270" s="304">
        <f t="shared" ca="1" si="144"/>
        <v>-1.1822372622134543</v>
      </c>
    </row>
    <row r="271" spans="1:34" x14ac:dyDescent="0.2">
      <c r="A271" s="347">
        <f t="shared" ca="1" si="122"/>
        <v>0.1</v>
      </c>
      <c r="B271" s="304">
        <f t="shared" ca="1" si="123"/>
        <v>13.299999999999933</v>
      </c>
      <c r="D271" s="306">
        <f t="shared" ca="1" si="124"/>
        <v>-0.38247356408643823</v>
      </c>
      <c r="E271" s="307">
        <f t="shared" ca="1" si="125"/>
        <v>-10.86383257972815</v>
      </c>
      <c r="F271" s="304">
        <f t="shared" ca="1" si="126"/>
        <v>10.870563202869839</v>
      </c>
      <c r="G271" s="306">
        <f t="shared" ca="1" si="127"/>
        <v>13.265090240209783</v>
      </c>
      <c r="H271" s="307">
        <f t="shared" ca="1" si="128"/>
        <v>35.568413033439626</v>
      </c>
      <c r="I271" s="304">
        <f t="shared" ca="1" si="129"/>
        <v>37.961488706296365</v>
      </c>
      <c r="J271" s="306">
        <f t="shared" ca="1" si="130"/>
        <v>215.54103435087939</v>
      </c>
      <c r="K271" s="307">
        <f t="shared" ca="1" si="131"/>
        <v>1438.8458324184023</v>
      </c>
      <c r="L271" s="304">
        <f t="shared" ca="1" si="116"/>
        <v>1454.9004319735602</v>
      </c>
      <c r="M271" s="306">
        <f t="shared" ca="1" si="132"/>
        <v>1.213827814461403</v>
      </c>
      <c r="N271" s="304">
        <f t="shared" ca="1" si="133"/>
        <v>69.54721082422715</v>
      </c>
      <c r="P271" s="310">
        <f t="shared" ca="1" si="134"/>
        <v>23</v>
      </c>
      <c r="Q271" s="304">
        <f t="shared" ca="1" si="135"/>
        <v>0</v>
      </c>
      <c r="R271" s="306">
        <f t="shared" ca="1" si="136"/>
        <v>0</v>
      </c>
      <c r="S271" s="307">
        <f t="shared" ca="1" si="137"/>
        <v>2.9362999999999984</v>
      </c>
      <c r="T271" s="304">
        <f t="shared" ca="1" si="117"/>
        <v>28.805102999999985</v>
      </c>
      <c r="U271" s="311">
        <f t="shared" ca="1" si="118"/>
        <v>0</v>
      </c>
      <c r="V271" s="306">
        <f t="shared" ca="1" si="119"/>
        <v>1.0605707990541844</v>
      </c>
      <c r="W271" s="304">
        <f t="shared" ca="1" si="120"/>
        <v>3.1186691029983393</v>
      </c>
      <c r="Y271" s="314" t="str">
        <f t="shared" ca="1" si="138"/>
        <v/>
      </c>
      <c r="Z271" s="315" t="str">
        <f t="shared" ca="1" si="139"/>
        <v/>
      </c>
      <c r="AA271" s="316" t="str">
        <f t="shared" ca="1" si="140"/>
        <v/>
      </c>
      <c r="AC271" s="310" t="e">
        <f t="shared" ca="1" si="141"/>
        <v>#N/A</v>
      </c>
      <c r="AD271" s="323" t="e">
        <f t="shared" ca="1" si="142"/>
        <v>#N/A</v>
      </c>
      <c r="AE271" s="324">
        <f t="shared" ca="1" si="121"/>
        <v>1438.8458324184023</v>
      </c>
      <c r="AG271" s="306">
        <f t="shared" ca="1" si="143"/>
        <v>-10.342539378450862</v>
      </c>
      <c r="AH271" s="304">
        <f t="shared" ca="1" si="144"/>
        <v>-1.1210928299304519</v>
      </c>
    </row>
    <row r="272" spans="1:34" x14ac:dyDescent="0.2">
      <c r="A272" s="347">
        <f t="shared" ca="1" si="122"/>
        <v>0.1</v>
      </c>
      <c r="B272" s="304">
        <f t="shared" ca="1" si="123"/>
        <v>13.399999999999933</v>
      </c>
      <c r="D272" s="306">
        <f t="shared" ca="1" si="124"/>
        <v>-0.37113836129843525</v>
      </c>
      <c r="E272" s="307">
        <f t="shared" ca="1" si="125"/>
        <v>-10.805153616611049</v>
      </c>
      <c r="F272" s="304">
        <f t="shared" ca="1" si="126"/>
        <v>10.811525718500146</v>
      </c>
      <c r="G272" s="306">
        <f t="shared" ca="1" si="127"/>
        <v>13.227976404079939</v>
      </c>
      <c r="H272" s="307">
        <f t="shared" ca="1" si="128"/>
        <v>34.487897671778519</v>
      </c>
      <c r="I272" s="304">
        <f t="shared" ca="1" si="129"/>
        <v>36.937710345471629</v>
      </c>
      <c r="J272" s="306">
        <f t="shared" ca="1" si="130"/>
        <v>216.86568768309388</v>
      </c>
      <c r="K272" s="307">
        <f t="shared" ca="1" si="131"/>
        <v>1442.3486479536632</v>
      </c>
      <c r="L272" s="304">
        <f t="shared" ca="1" si="116"/>
        <v>1458.5610541722349</v>
      </c>
      <c r="M272" s="306">
        <f t="shared" ca="1" si="132"/>
        <v>1.2045472959045684</v>
      </c>
      <c r="N272" s="304">
        <f t="shared" ca="1" si="133"/>
        <v>69.015476279227684</v>
      </c>
      <c r="P272" s="310">
        <f t="shared" ca="1" si="134"/>
        <v>23</v>
      </c>
      <c r="Q272" s="304">
        <f t="shared" ca="1" si="135"/>
        <v>0</v>
      </c>
      <c r="R272" s="306">
        <f t="shared" ca="1" si="136"/>
        <v>0</v>
      </c>
      <c r="S272" s="307">
        <f t="shared" ca="1" si="137"/>
        <v>2.9362999999999984</v>
      </c>
      <c r="T272" s="304">
        <f t="shared" ca="1" si="117"/>
        <v>28.805102999999985</v>
      </c>
      <c r="U272" s="311">
        <f t="shared" ca="1" si="118"/>
        <v>0</v>
      </c>
      <c r="V272" s="306">
        <f t="shared" ca="1" si="119"/>
        <v>1.0601974289055451</v>
      </c>
      <c r="W272" s="304">
        <f t="shared" ca="1" si="120"/>
        <v>2.9516839292137442</v>
      </c>
      <c r="Y272" s="314" t="str">
        <f t="shared" ca="1" si="138"/>
        <v/>
      </c>
      <c r="Z272" s="315" t="str">
        <f t="shared" ca="1" si="139"/>
        <v/>
      </c>
      <c r="AA272" s="316" t="str">
        <f t="shared" ca="1" si="140"/>
        <v/>
      </c>
      <c r="AC272" s="310" t="e">
        <f t="shared" ca="1" si="141"/>
        <v>#N/A</v>
      </c>
      <c r="AD272" s="323" t="e">
        <f t="shared" ca="1" si="142"/>
        <v>#N/A</v>
      </c>
      <c r="AE272" s="324">
        <f t="shared" ca="1" si="121"/>
        <v>1442.3486479536632</v>
      </c>
      <c r="AG272" s="306">
        <f t="shared" ca="1" si="143"/>
        <v>-10.253690354220804</v>
      </c>
      <c r="AH272" s="304">
        <f t="shared" ca="1" si="144"/>
        <v>-1.0621084708641286</v>
      </c>
    </row>
    <row r="273" spans="1:34" x14ac:dyDescent="0.2">
      <c r="A273" s="347">
        <f t="shared" ca="1" si="122"/>
        <v>0.1</v>
      </c>
      <c r="B273" s="304">
        <f t="shared" ca="1" si="123"/>
        <v>13.499999999999932</v>
      </c>
      <c r="D273" s="306">
        <f t="shared" ca="1" si="124"/>
        <v>-0.35999201336956316</v>
      </c>
      <c r="E273" s="307">
        <f t="shared" ca="1" si="125"/>
        <v>-10.748568934543739</v>
      </c>
      <c r="F273" s="304">
        <f t="shared" ca="1" si="126"/>
        <v>10.754595686976272</v>
      </c>
      <c r="G273" s="306">
        <f t="shared" ca="1" si="127"/>
        <v>13.191977202742983</v>
      </c>
      <c r="H273" s="307">
        <f t="shared" ca="1" si="128"/>
        <v>33.413040778324145</v>
      </c>
      <c r="I273" s="304">
        <f t="shared" ca="1" si="129"/>
        <v>35.922966978962677</v>
      </c>
      <c r="J273" s="306">
        <f t="shared" ca="1" si="130"/>
        <v>218.18668536343503</v>
      </c>
      <c r="K273" s="307">
        <f t="shared" ca="1" si="131"/>
        <v>1445.7436948761683</v>
      </c>
      <c r="L273" s="304">
        <f t="shared" ca="1" si="116"/>
        <v>1462.1149958002886</v>
      </c>
      <c r="M273" s="306">
        <f t="shared" ca="1" si="132"/>
        <v>1.1947675590025721</v>
      </c>
      <c r="N273" s="304">
        <f t="shared" ca="1" si="133"/>
        <v>68.455138629994948</v>
      </c>
      <c r="P273" s="310">
        <f t="shared" ca="1" si="134"/>
        <v>23</v>
      </c>
      <c r="Q273" s="304">
        <f t="shared" ca="1" si="135"/>
        <v>0</v>
      </c>
      <c r="R273" s="306">
        <f t="shared" ca="1" si="136"/>
        <v>0</v>
      </c>
      <c r="S273" s="307">
        <f t="shared" ca="1" si="137"/>
        <v>2.9362999999999984</v>
      </c>
      <c r="T273" s="304">
        <f t="shared" ca="1" si="117"/>
        <v>28.805102999999985</v>
      </c>
      <c r="U273" s="311">
        <f t="shared" ca="1" si="118"/>
        <v>0</v>
      </c>
      <c r="V273" s="306">
        <f t="shared" ca="1" si="119"/>
        <v>1.059835662365354</v>
      </c>
      <c r="W273" s="304">
        <f t="shared" ca="1" si="120"/>
        <v>2.7907831262148357</v>
      </c>
      <c r="Y273" s="314" t="str">
        <f t="shared" ca="1" si="138"/>
        <v/>
      </c>
      <c r="Z273" s="315" t="str">
        <f t="shared" ca="1" si="139"/>
        <v/>
      </c>
      <c r="AA273" s="316" t="str">
        <f t="shared" ca="1" si="140"/>
        <v/>
      </c>
      <c r="AC273" s="310" t="e">
        <f t="shared" ca="1" si="141"/>
        <v>#N/A</v>
      </c>
      <c r="AD273" s="323" t="e">
        <f t="shared" ca="1" si="142"/>
        <v>#N/A</v>
      </c>
      <c r="AE273" s="324">
        <f t="shared" ca="1" si="121"/>
        <v>1445.7436948761683</v>
      </c>
      <c r="AG273" s="306">
        <f t="shared" ca="1" si="143"/>
        <v>-10.164612475422178</v>
      </c>
      <c r="AH273" s="304">
        <f t="shared" ca="1" si="144"/>
        <v>-1.0052392225636841</v>
      </c>
    </row>
    <row r="274" spans="1:34" x14ac:dyDescent="0.2">
      <c r="A274" s="347">
        <f t="shared" ca="1" si="122"/>
        <v>0.1</v>
      </c>
      <c r="B274" s="304">
        <f t="shared" ca="1" si="123"/>
        <v>13.599999999999932</v>
      </c>
      <c r="D274" s="306">
        <f t="shared" ca="1" si="124"/>
        <v>-0.34903048150474481</v>
      </c>
      <c r="E274" s="307">
        <f t="shared" ca="1" si="125"/>
        <v>-10.694035010989198</v>
      </c>
      <c r="F274" s="304">
        <f t="shared" ca="1" si="126"/>
        <v>10.699729300000172</v>
      </c>
      <c r="G274" s="306">
        <f t="shared" ca="1" si="127"/>
        <v>13.157074154592509</v>
      </c>
      <c r="H274" s="307">
        <f t="shared" ca="1" si="128"/>
        <v>32.343637277225227</v>
      </c>
      <c r="I274" s="304">
        <f t="shared" ca="1" si="129"/>
        <v>34.917323388687166</v>
      </c>
      <c r="J274" s="306">
        <f t="shared" ca="1" si="130"/>
        <v>219.50413793130181</v>
      </c>
      <c r="K274" s="307">
        <f t="shared" ca="1" si="131"/>
        <v>1449.0315287789458</v>
      </c>
      <c r="L274" s="304">
        <f t="shared" ca="1" si="116"/>
        <v>1465.5628399916575</v>
      </c>
      <c r="M274" s="306">
        <f t="shared" ca="1" si="132"/>
        <v>1.1844500831665399</v>
      </c>
      <c r="N274" s="304">
        <f t="shared" ca="1" si="133"/>
        <v>67.863990809362093</v>
      </c>
      <c r="P274" s="310">
        <f t="shared" ca="1" si="134"/>
        <v>23</v>
      </c>
      <c r="Q274" s="304">
        <f t="shared" ca="1" si="135"/>
        <v>0</v>
      </c>
      <c r="R274" s="306">
        <f t="shared" ca="1" si="136"/>
        <v>0</v>
      </c>
      <c r="S274" s="307">
        <f t="shared" ca="1" si="137"/>
        <v>2.9362999999999984</v>
      </c>
      <c r="T274" s="304">
        <f t="shared" ca="1" si="117"/>
        <v>28.805102999999985</v>
      </c>
      <c r="U274" s="311">
        <f t="shared" ca="1" si="118"/>
        <v>0</v>
      </c>
      <c r="V274" s="306">
        <f t="shared" ca="1" si="119"/>
        <v>1.0594854292957201</v>
      </c>
      <c r="W274" s="304">
        <f t="shared" ca="1" si="120"/>
        <v>2.6358460434697033</v>
      </c>
      <c r="Y274" s="314" t="str">
        <f t="shared" ca="1" si="138"/>
        <v/>
      </c>
      <c r="Z274" s="315" t="str">
        <f t="shared" ca="1" si="139"/>
        <v/>
      </c>
      <c r="AA274" s="316" t="str">
        <f t="shared" ca="1" si="140"/>
        <v/>
      </c>
      <c r="AC274" s="310" t="e">
        <f t="shared" ca="1" si="141"/>
        <v>#N/A</v>
      </c>
      <c r="AD274" s="323" t="e">
        <f t="shared" ca="1" si="142"/>
        <v>#N/A</v>
      </c>
      <c r="AE274" s="324">
        <f t="shared" ca="1" si="121"/>
        <v>1449.0315287789458</v>
      </c>
      <c r="AG274" s="306">
        <f t="shared" ca="1" si="143"/>
        <v>-10.075020536973817</v>
      </c>
      <c r="AH274" s="304">
        <f t="shared" ca="1" si="144"/>
        <v>-0.95044209590806028</v>
      </c>
    </row>
    <row r="275" spans="1:34" x14ac:dyDescent="0.2">
      <c r="A275" s="347">
        <f t="shared" ca="1" si="122"/>
        <v>0.1</v>
      </c>
      <c r="B275" s="304">
        <f t="shared" ca="1" si="123"/>
        <v>13.699999999999932</v>
      </c>
      <c r="D275" s="306">
        <f t="shared" ca="1" si="124"/>
        <v>-0.33825014558672412</v>
      </c>
      <c r="E275" s="307">
        <f t="shared" ca="1" si="125"/>
        <v>-10.641510097859175</v>
      </c>
      <c r="F275" s="304">
        <f t="shared" ca="1" si="126"/>
        <v>10.646884536042844</v>
      </c>
      <c r="G275" s="306">
        <f t="shared" ca="1" si="127"/>
        <v>13.123249140033836</v>
      </c>
      <c r="H275" s="307">
        <f t="shared" ca="1" si="128"/>
        <v>31.27948626743931</v>
      </c>
      <c r="I275" s="304">
        <f t="shared" ca="1" si="129"/>
        <v>33.920877481962684</v>
      </c>
      <c r="J275" s="306">
        <f t="shared" ca="1" si="130"/>
        <v>220.81815409603314</v>
      </c>
      <c r="K275" s="307">
        <f t="shared" ca="1" si="131"/>
        <v>1452.2126849561791</v>
      </c>
      <c r="L275" s="304">
        <f t="shared" ca="1" si="116"/>
        <v>1468.9051499419609</v>
      </c>
      <c r="M275" s="306">
        <f t="shared" ca="1" si="132"/>
        <v>1.1735525323643858</v>
      </c>
      <c r="N275" s="304">
        <f t="shared" ca="1" si="133"/>
        <v>67.239607141369262</v>
      </c>
      <c r="P275" s="310">
        <f t="shared" ca="1" si="134"/>
        <v>23</v>
      </c>
      <c r="Q275" s="304">
        <f t="shared" ca="1" si="135"/>
        <v>0</v>
      </c>
      <c r="R275" s="306">
        <f t="shared" ca="1" si="136"/>
        <v>0</v>
      </c>
      <c r="S275" s="307">
        <f t="shared" ca="1" si="137"/>
        <v>2.9362999999999984</v>
      </c>
      <c r="T275" s="304">
        <f t="shared" ca="1" si="117"/>
        <v>28.805102999999985</v>
      </c>
      <c r="U275" s="311">
        <f t="shared" ca="1" si="118"/>
        <v>0</v>
      </c>
      <c r="V275" s="306">
        <f t="shared" ca="1" si="119"/>
        <v>1.0591466621465251</v>
      </c>
      <c r="W275" s="304">
        <f t="shared" ca="1" si="120"/>
        <v>2.4867574044970002</v>
      </c>
      <c r="Y275" s="314" t="str">
        <f t="shared" ca="1" si="138"/>
        <v/>
      </c>
      <c r="Z275" s="315" t="str">
        <f t="shared" ca="1" si="139"/>
        <v/>
      </c>
      <c r="AA275" s="316" t="str">
        <f t="shared" ca="1" si="140"/>
        <v/>
      </c>
      <c r="AC275" s="310" t="e">
        <f t="shared" ca="1" si="141"/>
        <v>#N/A</v>
      </c>
      <c r="AD275" s="323" t="e">
        <f t="shared" ca="1" si="142"/>
        <v>#N/A</v>
      </c>
      <c r="AE275" s="324">
        <f t="shared" ca="1" si="121"/>
        <v>1452.2126849561791</v>
      </c>
      <c r="AG275" s="306">
        <f t="shared" ca="1" si="143"/>
        <v>-9.9846005105971862</v>
      </c>
      <c r="AH275" s="304">
        <f t="shared" ca="1" si="144"/>
        <v>-0.89767600159033645</v>
      </c>
    </row>
    <row r="276" spans="1:34" x14ac:dyDescent="0.2">
      <c r="A276" s="347">
        <f t="shared" ca="1" si="122"/>
        <v>0.1</v>
      </c>
      <c r="B276" s="304">
        <f t="shared" ca="1" si="123"/>
        <v>13.799999999999931</v>
      </c>
      <c r="D276" s="306">
        <f t="shared" ca="1" si="124"/>
        <v>-0.32764782563261163</v>
      </c>
      <c r="E276" s="307">
        <f t="shared" ca="1" si="125"/>
        <v>-10.590954133619778</v>
      </c>
      <c r="F276" s="304">
        <f t="shared" ca="1" si="126"/>
        <v>10.59602107199111</v>
      </c>
      <c r="G276" s="306">
        <f t="shared" ca="1" si="127"/>
        <v>13.090484357470576</v>
      </c>
      <c r="H276" s="307">
        <f t="shared" ca="1" si="128"/>
        <v>30.220390854077333</v>
      </c>
      <c r="I276" s="304">
        <f t="shared" ca="1" si="129"/>
        <v>32.933763891884311</v>
      </c>
      <c r="J276" s="306">
        <f t="shared" ca="1" si="130"/>
        <v>222.12884077090837</v>
      </c>
      <c r="K276" s="307">
        <f t="shared" ca="1" si="131"/>
        <v>1455.2876788122551</v>
      </c>
      <c r="L276" s="304">
        <f t="shared" ca="1" si="116"/>
        <v>1472.1424693299859</v>
      </c>
      <c r="M276" s="306">
        <f t="shared" ca="1" si="132"/>
        <v>1.1620283121572748</v>
      </c>
      <c r="N276" s="304">
        <f t="shared" ca="1" si="133"/>
        <v>66.579317961322417</v>
      </c>
      <c r="P276" s="310">
        <f t="shared" ca="1" si="134"/>
        <v>23</v>
      </c>
      <c r="Q276" s="304">
        <f t="shared" ca="1" si="135"/>
        <v>0</v>
      </c>
      <c r="R276" s="306">
        <f t="shared" ca="1" si="136"/>
        <v>0</v>
      </c>
      <c r="S276" s="307">
        <f t="shared" ca="1" si="137"/>
        <v>2.9362999999999984</v>
      </c>
      <c r="T276" s="304">
        <f t="shared" ca="1" si="117"/>
        <v>28.805102999999985</v>
      </c>
      <c r="U276" s="311">
        <f t="shared" ca="1" si="118"/>
        <v>0</v>
      </c>
      <c r="V276" s="306">
        <f t="shared" ca="1" si="119"/>
        <v>1.0588192959020066</v>
      </c>
      <c r="W276" s="304">
        <f t="shared" ca="1" si="120"/>
        <v>2.343407113337665</v>
      </c>
      <c r="Y276" s="314" t="str">
        <f t="shared" ca="1" si="138"/>
        <v/>
      </c>
      <c r="Z276" s="315" t="str">
        <f t="shared" ca="1" si="139"/>
        <v/>
      </c>
      <c r="AA276" s="316" t="str">
        <f t="shared" ca="1" si="140"/>
        <v/>
      </c>
      <c r="AC276" s="310" t="e">
        <f t="shared" ca="1" si="141"/>
        <v>#N/A</v>
      </c>
      <c r="AD276" s="323" t="e">
        <f t="shared" ca="1" si="142"/>
        <v>#N/A</v>
      </c>
      <c r="AE276" s="324">
        <f t="shared" ca="1" si="121"/>
        <v>1455.2876788122551</v>
      </c>
      <c r="AG276" s="306">
        <f t="shared" ca="1" si="143"/>
        <v>-9.8930049379191285</v>
      </c>
      <c r="AH276" s="304">
        <f t="shared" ca="1" si="144"/>
        <v>-0.84690168051527492</v>
      </c>
    </row>
    <row r="277" spans="1:34" x14ac:dyDescent="0.2">
      <c r="A277" s="347">
        <f t="shared" ca="1" si="122"/>
        <v>0.1</v>
      </c>
      <c r="B277" s="304">
        <f t="shared" ca="1" si="123"/>
        <v>13.899999999999931</v>
      </c>
      <c r="D277" s="306">
        <f t="shared" ca="1" si="124"/>
        <v>-0.31722080813737846</v>
      </c>
      <c r="E277" s="307">
        <f t="shared" ca="1" si="125"/>
        <v>-10.542328655470028</v>
      </c>
      <c r="F277" s="304">
        <f t="shared" ca="1" si="126"/>
        <v>10.547100194890527</v>
      </c>
      <c r="G277" s="306">
        <f t="shared" ca="1" si="127"/>
        <v>13.058762276656838</v>
      </c>
      <c r="H277" s="307">
        <f t="shared" ca="1" si="128"/>
        <v>29.16615798853033</v>
      </c>
      <c r="I277" s="304">
        <f t="shared" ca="1" si="129"/>
        <v>31.956158154730478</v>
      </c>
      <c r="J277" s="306">
        <f t="shared" ca="1" si="130"/>
        <v>223.43630310261474</v>
      </c>
      <c r="K277" s="307">
        <f t="shared" ca="1" si="131"/>
        <v>1458.2570062543855</v>
      </c>
      <c r="L277" s="304">
        <f t="shared" ca="1" si="116"/>
        <v>1475.2753227225644</v>
      </c>
      <c r="M277" s="306">
        <f t="shared" ca="1" si="132"/>
        <v>1.149826071913586</v>
      </c>
      <c r="N277" s="304">
        <f t="shared" ca="1" si="133"/>
        <v>65.880181094754363</v>
      </c>
      <c r="P277" s="310">
        <f t="shared" ca="1" si="134"/>
        <v>23</v>
      </c>
      <c r="Q277" s="304">
        <f t="shared" ca="1" si="135"/>
        <v>0</v>
      </c>
      <c r="R277" s="306">
        <f t="shared" ca="1" si="136"/>
        <v>0</v>
      </c>
      <c r="S277" s="307">
        <f t="shared" ca="1" si="137"/>
        <v>2.9362999999999984</v>
      </c>
      <c r="T277" s="304">
        <f t="shared" ca="1" si="117"/>
        <v>28.805102999999985</v>
      </c>
      <c r="U277" s="311">
        <f t="shared" ca="1" si="118"/>
        <v>0</v>
      </c>
      <c r="V277" s="306">
        <f t="shared" ca="1" si="119"/>
        <v>1.0585032680295559</v>
      </c>
      <c r="W277" s="304">
        <f t="shared" ca="1" si="120"/>
        <v>2.2056900712618699</v>
      </c>
      <c r="Y277" s="314" t="str">
        <f t="shared" ca="1" si="138"/>
        <v/>
      </c>
      <c r="Z277" s="315" t="str">
        <f t="shared" ca="1" si="139"/>
        <v/>
      </c>
      <c r="AA277" s="316" t="str">
        <f t="shared" ca="1" si="140"/>
        <v/>
      </c>
      <c r="AC277" s="310" t="e">
        <f t="shared" ca="1" si="141"/>
        <v>#N/A</v>
      </c>
      <c r="AD277" s="323" t="e">
        <f t="shared" ca="1" si="142"/>
        <v>#N/A</v>
      </c>
      <c r="AE277" s="324">
        <f t="shared" ca="1" si="121"/>
        <v>1458.2570062543855</v>
      </c>
      <c r="AG277" s="306">
        <f t="shared" ca="1" si="143"/>
        <v>-9.7998475839793961</v>
      </c>
      <c r="AH277" s="304">
        <f t="shared" ca="1" si="144"/>
        <v>-0.79808163789042885</v>
      </c>
    </row>
    <row r="278" spans="1:34" x14ac:dyDescent="0.2">
      <c r="A278" s="347">
        <f t="shared" ca="1" si="122"/>
        <v>0.1</v>
      </c>
      <c r="B278" s="304">
        <f t="shared" ca="1" si="123"/>
        <v>13.999999999999931</v>
      </c>
      <c r="D278" s="306">
        <f t="shared" ca="1" si="124"/>
        <v>-0.3069668780167259</v>
      </c>
      <c r="E278" s="307">
        <f t="shared" ca="1" si="125"/>
        <v>-10.49559671060754</v>
      </c>
      <c r="F278" s="304">
        <f t="shared" ca="1" si="126"/>
        <v>10.50008471279709</v>
      </c>
      <c r="G278" s="306">
        <f t="shared" ca="1" si="127"/>
        <v>13.028065588855165</v>
      </c>
      <c r="H278" s="307">
        <f t="shared" ca="1" si="128"/>
        <v>28.116598317469574</v>
      </c>
      <c r="I278" s="304">
        <f t="shared" ca="1" si="129"/>
        <v>30.988281558251096</v>
      </c>
      <c r="J278" s="306">
        <f t="shared" ca="1" si="130"/>
        <v>224.74064449589034</v>
      </c>
      <c r="K278" s="307">
        <f t="shared" ca="1" si="131"/>
        <v>1461.1211440696854</v>
      </c>
      <c r="L278" s="304">
        <f t="shared" ca="1" si="116"/>
        <v>1478.3042159636611</v>
      </c>
      <c r="M278" s="306">
        <f t="shared" ca="1" si="132"/>
        <v>1.1368891462551463</v>
      </c>
      <c r="N278" s="304">
        <f t="shared" ca="1" si="133"/>
        <v>65.138949854651258</v>
      </c>
      <c r="P278" s="310">
        <f t="shared" ca="1" si="134"/>
        <v>23</v>
      </c>
      <c r="Q278" s="304">
        <f t="shared" ca="1" si="135"/>
        <v>0</v>
      </c>
      <c r="R278" s="306">
        <f t="shared" ca="1" si="136"/>
        <v>0</v>
      </c>
      <c r="S278" s="307">
        <f t="shared" ca="1" si="137"/>
        <v>2.9362999999999984</v>
      </c>
      <c r="T278" s="304">
        <f t="shared" ca="1" si="117"/>
        <v>28.805102999999985</v>
      </c>
      <c r="U278" s="311">
        <f t="shared" ca="1" si="118"/>
        <v>0</v>
      </c>
      <c r="V278" s="306">
        <f t="shared" ca="1" si="119"/>
        <v>1.058198518430622</v>
      </c>
      <c r="W278" s="304">
        <f t="shared" ca="1" si="120"/>
        <v>2.0735060031318402</v>
      </c>
      <c r="Y278" s="314" t="str">
        <f t="shared" ca="1" si="138"/>
        <v/>
      </c>
      <c r="Z278" s="315" t="str">
        <f t="shared" ca="1" si="139"/>
        <v/>
      </c>
      <c r="AA278" s="316" t="str">
        <f t="shared" ca="1" si="140"/>
        <v/>
      </c>
      <c r="AC278" s="310">
        <f t="shared" ca="1" si="141"/>
        <v>13.999999999999931</v>
      </c>
      <c r="AD278" s="323">
        <f t="shared" ca="1" si="142"/>
        <v>224.74064449589034</v>
      </c>
      <c r="AE278" s="324">
        <f t="shared" ca="1" si="121"/>
        <v>1461.1211440696854</v>
      </c>
      <c r="AG278" s="306">
        <f t="shared" ca="1" si="143"/>
        <v>-9.7046972239495801</v>
      </c>
      <c r="AH278" s="304">
        <f t="shared" ca="1" si="144"/>
        <v>-0.75118008080300758</v>
      </c>
    </row>
    <row r="279" spans="1:34" x14ac:dyDescent="0.2">
      <c r="A279" s="347">
        <f t="shared" ca="1" si="122"/>
        <v>0.1</v>
      </c>
      <c r="B279" s="304">
        <f t="shared" ca="1" si="123"/>
        <v>14.09999999999993</v>
      </c>
      <c r="D279" s="306">
        <f t="shared" ca="1" si="124"/>
        <v>-0.29688435698770493</v>
      </c>
      <c r="E279" s="307">
        <f t="shared" ca="1" si="125"/>
        <v>-10.450722765419933</v>
      </c>
      <c r="F279" s="304">
        <f t="shared" ca="1" si="126"/>
        <v>10.454938863574977</v>
      </c>
      <c r="G279" s="306">
        <f t="shared" ca="1" si="127"/>
        <v>12.998377153156396</v>
      </c>
      <c r="H279" s="307">
        <f t="shared" ca="1" si="128"/>
        <v>27.07152604092758</v>
      </c>
      <c r="I279" s="304">
        <f t="shared" ca="1" si="129"/>
        <v>30.030406770477121</v>
      </c>
      <c r="J279" s="306">
        <f t="shared" ca="1" si="130"/>
        <v>226.04196663299092</v>
      </c>
      <c r="K279" s="307">
        <f t="shared" ca="1" si="131"/>
        <v>1463.8805502876053</v>
      </c>
      <c r="L279" s="304">
        <f t="shared" ca="1" si="116"/>
        <v>1481.2296365485172</v>
      </c>
      <c r="M279" s="306">
        <f t="shared" ca="1" si="132"/>
        <v>1.1231549297590087</v>
      </c>
      <c r="N279" s="304">
        <f t="shared" ca="1" si="133"/>
        <v>64.352037214503625</v>
      </c>
      <c r="P279" s="310">
        <f t="shared" ca="1" si="134"/>
        <v>23</v>
      </c>
      <c r="Q279" s="304">
        <f t="shared" ca="1" si="135"/>
        <v>0</v>
      </c>
      <c r="R279" s="306">
        <f t="shared" ca="1" si="136"/>
        <v>0</v>
      </c>
      <c r="S279" s="307">
        <f t="shared" ca="1" si="137"/>
        <v>2.9362999999999984</v>
      </c>
      <c r="T279" s="304">
        <f t="shared" ca="1" si="117"/>
        <v>28.805102999999985</v>
      </c>
      <c r="U279" s="311">
        <f t="shared" ca="1" si="118"/>
        <v>0</v>
      </c>
      <c r="V279" s="306">
        <f t="shared" ca="1" si="119"/>
        <v>1.0579049893936083</v>
      </c>
      <c r="W279" s="304">
        <f t="shared" ca="1" si="120"/>
        <v>1.9467592928677562</v>
      </c>
      <c r="Y279" s="314" t="str">
        <f t="shared" ca="1" si="138"/>
        <v/>
      </c>
      <c r="Z279" s="315" t="str">
        <f t="shared" ca="1" si="139"/>
        <v/>
      </c>
      <c r="AA279" s="316" t="str">
        <f t="shared" ca="1" si="140"/>
        <v/>
      </c>
      <c r="AC279" s="310" t="e">
        <f t="shared" ca="1" si="141"/>
        <v>#N/A</v>
      </c>
      <c r="AD279" s="323" t="e">
        <f t="shared" ca="1" si="142"/>
        <v>#N/A</v>
      </c>
      <c r="AE279" s="324">
        <f t="shared" ca="1" si="121"/>
        <v>1463.8805502876053</v>
      </c>
      <c r="AG279" s="306">
        <f t="shared" ca="1" si="143"/>
        <v>-9.607070415894654</v>
      </c>
      <c r="AH279" s="304">
        <f t="shared" ca="1" si="144"/>
        <v>-0.70616285908518928</v>
      </c>
    </row>
    <row r="280" spans="1:34" x14ac:dyDescent="0.2">
      <c r="A280" s="347">
        <f t="shared" ca="1" si="122"/>
        <v>0.1</v>
      </c>
      <c r="B280" s="304">
        <f t="shared" ca="1" si="123"/>
        <v>14.19999999999993</v>
      </c>
      <c r="D280" s="306">
        <f t="shared" ca="1" si="124"/>
        <v>-0.28697214937009702</v>
      </c>
      <c r="E280" s="307">
        <f t="shared" ca="1" si="125"/>
        <v>-10.407672611215705</v>
      </c>
      <c r="F280" s="304">
        <f t="shared" ca="1" si="126"/>
        <v>10.411628220252759</v>
      </c>
      <c r="G280" s="306">
        <f t="shared" ca="1" si="127"/>
        <v>12.969679938219386</v>
      </c>
      <c r="H280" s="307">
        <f t="shared" ca="1" si="128"/>
        <v>26.03075877980601</v>
      </c>
      <c r="I280" s="304">
        <f t="shared" ca="1" si="129"/>
        <v>29.082864376678891</v>
      </c>
      <c r="J280" s="306">
        <f t="shared" ca="1" si="130"/>
        <v>227.34036948755971</v>
      </c>
      <c r="K280" s="307">
        <f t="shared" ca="1" si="131"/>
        <v>1466.535664528642</v>
      </c>
      <c r="L280" s="304">
        <f t="shared" ca="1" si="116"/>
        <v>1484.0520539836887</v>
      </c>
      <c r="M280" s="306">
        <f t="shared" ca="1" si="132"/>
        <v>1.1085541792757052</v>
      </c>
      <c r="N280" s="304">
        <f t="shared" ca="1" si="133"/>
        <v>63.515475834086736</v>
      </c>
      <c r="P280" s="310">
        <f t="shared" ca="1" si="134"/>
        <v>23</v>
      </c>
      <c r="Q280" s="304">
        <f t="shared" ca="1" si="135"/>
        <v>0</v>
      </c>
      <c r="R280" s="306">
        <f t="shared" ca="1" si="136"/>
        <v>0</v>
      </c>
      <c r="S280" s="307">
        <f t="shared" ca="1" si="137"/>
        <v>2.9362999999999984</v>
      </c>
      <c r="T280" s="304">
        <f t="shared" ca="1" si="117"/>
        <v>28.805102999999985</v>
      </c>
      <c r="U280" s="311">
        <f t="shared" ca="1" si="118"/>
        <v>0</v>
      </c>
      <c r="V280" s="306">
        <f t="shared" ca="1" si="119"/>
        <v>1.0576226255486454</v>
      </c>
      <c r="W280" s="304">
        <f t="shared" ca="1" si="120"/>
        <v>1.8253588274864696</v>
      </c>
      <c r="Y280" s="314" t="str">
        <f t="shared" ca="1" si="138"/>
        <v/>
      </c>
      <c r="Z280" s="315" t="str">
        <f t="shared" ca="1" si="139"/>
        <v/>
      </c>
      <c r="AA280" s="316" t="str">
        <f t="shared" ca="1" si="140"/>
        <v/>
      </c>
      <c r="AC280" s="310" t="e">
        <f t="shared" ca="1" si="141"/>
        <v>#N/A</v>
      </c>
      <c r="AD280" s="323" t="e">
        <f t="shared" ca="1" si="142"/>
        <v>#N/A</v>
      </c>
      <c r="AE280" s="324">
        <f t="shared" ca="1" si="121"/>
        <v>1466.535664528642</v>
      </c>
      <c r="AG280" s="306">
        <f t="shared" ca="1" si="143"/>
        <v>-9.5064230908319267</v>
      </c>
      <c r="AH280" s="304">
        <f t="shared" ca="1" si="144"/>
        <v>-0.66299740927962314</v>
      </c>
    </row>
    <row r="281" spans="1:34" x14ac:dyDescent="0.2">
      <c r="A281" s="347">
        <f t="shared" ca="1" si="122"/>
        <v>0.1</v>
      </c>
      <c r="B281" s="304">
        <f t="shared" ca="1" si="123"/>
        <v>14.29999999999993</v>
      </c>
      <c r="D281" s="306">
        <f t="shared" ca="1" si="124"/>
        <v>-0.27722979645594525</v>
      </c>
      <c r="E281" s="307">
        <f t="shared" ca="1" si="125"/>
        <v>-10.366413264821876</v>
      </c>
      <c r="F281" s="304">
        <f t="shared" ca="1" si="126"/>
        <v>10.370119591264025</v>
      </c>
      <c r="G281" s="306">
        <f t="shared" ca="1" si="127"/>
        <v>12.941956958573792</v>
      </c>
      <c r="H281" s="307">
        <f t="shared" ca="1" si="128"/>
        <v>24.994117453323824</v>
      </c>
      <c r="I281" s="304">
        <f t="shared" ca="1" si="129"/>
        <v>28.146050472279825</v>
      </c>
      <c r="J281" s="306">
        <f t="shared" ca="1" si="130"/>
        <v>228.63595133239937</v>
      </c>
      <c r="K281" s="307">
        <f t="shared" ca="1" si="131"/>
        <v>1469.0869083402986</v>
      </c>
      <c r="L281" s="304">
        <f t="shared" ca="1" si="116"/>
        <v>1486.7719201338612</v>
      </c>
      <c r="M281" s="306">
        <f t="shared" ca="1" si="132"/>
        <v>1.0930102391469945</v>
      </c>
      <c r="N281" s="304">
        <f t="shared" ca="1" si="133"/>
        <v>62.624873667707575</v>
      </c>
      <c r="P281" s="310">
        <f t="shared" ca="1" si="134"/>
        <v>23</v>
      </c>
      <c r="Q281" s="304">
        <f t="shared" ca="1" si="135"/>
        <v>0</v>
      </c>
      <c r="R281" s="306">
        <f t="shared" ca="1" si="136"/>
        <v>0</v>
      </c>
      <c r="S281" s="307">
        <f t="shared" ca="1" si="137"/>
        <v>2.9362999999999984</v>
      </c>
      <c r="T281" s="304">
        <f t="shared" ca="1" si="117"/>
        <v>28.805102999999985</v>
      </c>
      <c r="U281" s="311">
        <f t="shared" ca="1" si="118"/>
        <v>0</v>
      </c>
      <c r="V281" s="306">
        <f t="shared" ca="1" si="119"/>
        <v>1.0573513738241245</v>
      </c>
      <c r="W281" s="304">
        <f t="shared" ca="1" si="120"/>
        <v>1.7092178492006975</v>
      </c>
      <c r="Y281" s="314" t="str">
        <f t="shared" ca="1" si="138"/>
        <v/>
      </c>
      <c r="Z281" s="315" t="str">
        <f t="shared" ca="1" si="139"/>
        <v/>
      </c>
      <c r="AA281" s="316" t="str">
        <f t="shared" ca="1" si="140"/>
        <v/>
      </c>
      <c r="AC281" s="310" t="e">
        <f t="shared" ca="1" si="141"/>
        <v>#N/A</v>
      </c>
      <c r="AD281" s="323" t="e">
        <f t="shared" ca="1" si="142"/>
        <v>#N/A</v>
      </c>
      <c r="AE281" s="324">
        <f t="shared" ca="1" si="121"/>
        <v>1469.0869083402986</v>
      </c>
      <c r="AG281" s="306">
        <f t="shared" ca="1" si="143"/>
        <v>-9.4021407690846033</v>
      </c>
      <c r="AH281" s="304">
        <f t="shared" ca="1" si="144"/>
        <v>-0.62165270152452767</v>
      </c>
    </row>
    <row r="282" spans="1:34" x14ac:dyDescent="0.2">
      <c r="A282" s="347">
        <f t="shared" ca="1" si="122"/>
        <v>0.1</v>
      </c>
      <c r="B282" s="304">
        <f t="shared" ca="1" si="123"/>
        <v>14.399999999999929</v>
      </c>
      <c r="D282" s="306">
        <f t="shared" ca="1" si="124"/>
        <v>-0.26765754077852977</v>
      </c>
      <c r="E282" s="307">
        <f t="shared" ca="1" si="125"/>
        <v>-10.326912862011529</v>
      </c>
      <c r="F282" s="304">
        <f t="shared" ca="1" si="126"/>
        <v>10.330380913534349</v>
      </c>
      <c r="G282" s="306">
        <f t="shared" ca="1" si="127"/>
        <v>12.915191204495938</v>
      </c>
      <c r="H282" s="307">
        <f t="shared" ca="1" si="128"/>
        <v>23.961426167122671</v>
      </c>
      <c r="I282" s="304">
        <f t="shared" ca="1" si="129"/>
        <v>27.220435481659003</v>
      </c>
      <c r="J282" s="306">
        <f t="shared" ca="1" si="130"/>
        <v>229.92880874055285</v>
      </c>
      <c r="K282" s="307">
        <f t="shared" ca="1" si="131"/>
        <v>1471.5346855213209</v>
      </c>
      <c r="L282" s="304">
        <f t="shared" ca="1" si="116"/>
        <v>1489.3896695563531</v>
      </c>
      <c r="M282" s="306">
        <f t="shared" ca="1" si="132"/>
        <v>1.0764381864256332</v>
      </c>
      <c r="N282" s="304">
        <f t="shared" ca="1" si="133"/>
        <v>61.67536498890528</v>
      </c>
      <c r="P282" s="310">
        <f t="shared" ca="1" si="134"/>
        <v>23</v>
      </c>
      <c r="Q282" s="304">
        <f t="shared" ca="1" si="135"/>
        <v>0</v>
      </c>
      <c r="R282" s="306">
        <f t="shared" ca="1" si="136"/>
        <v>0</v>
      </c>
      <c r="S282" s="307">
        <f t="shared" ca="1" si="137"/>
        <v>2.9362999999999984</v>
      </c>
      <c r="T282" s="304">
        <f t="shared" ca="1" si="117"/>
        <v>28.805102999999985</v>
      </c>
      <c r="U282" s="311">
        <f t="shared" ca="1" si="118"/>
        <v>0</v>
      </c>
      <c r="V282" s="306">
        <f t="shared" ca="1" si="119"/>
        <v>1.0570911834048671</v>
      </c>
      <c r="W282" s="304">
        <f t="shared" ca="1" si="120"/>
        <v>1.5982538150793875</v>
      </c>
      <c r="Y282" s="314" t="str">
        <f t="shared" ca="1" si="138"/>
        <v/>
      </c>
      <c r="Z282" s="315" t="str">
        <f t="shared" ca="1" si="139"/>
        <v/>
      </c>
      <c r="AA282" s="316" t="str">
        <f t="shared" ca="1" si="140"/>
        <v/>
      </c>
      <c r="AC282" s="310" t="e">
        <f t="shared" ca="1" si="141"/>
        <v>#N/A</v>
      </c>
      <c r="AD282" s="323" t="e">
        <f t="shared" ca="1" si="142"/>
        <v>#N/A</v>
      </c>
      <c r="AE282" s="324">
        <f t="shared" ca="1" si="121"/>
        <v>1471.5346855213209</v>
      </c>
      <c r="AG282" s="306">
        <f t="shared" ca="1" si="143"/>
        <v>-9.2935271907285255</v>
      </c>
      <c r="AH282" s="304">
        <f t="shared" ca="1" si="144"/>
        <v>-0.58209918918390435</v>
      </c>
    </row>
    <row r="283" spans="1:34" x14ac:dyDescent="0.2">
      <c r="A283" s="347">
        <f t="shared" ca="1" si="122"/>
        <v>0.1</v>
      </c>
      <c r="B283" s="304">
        <f t="shared" ca="1" si="123"/>
        <v>14.499999999999929</v>
      </c>
      <c r="D283" s="306">
        <f t="shared" ca="1" si="124"/>
        <v>-0.25825640181311982</v>
      </c>
      <c r="E283" s="307">
        <f t="shared" ca="1" si="125"/>
        <v>-10.289140541262576</v>
      </c>
      <c r="F283" s="304">
        <f t="shared" ca="1" si="126"/>
        <v>10.292381135914594</v>
      </c>
      <c r="G283" s="306">
        <f t="shared" ca="1" si="127"/>
        <v>12.889365564314627</v>
      </c>
      <c r="H283" s="307">
        <f t="shared" ca="1" si="128"/>
        <v>22.932512112996413</v>
      </c>
      <c r="I283" s="304">
        <f t="shared" ca="1" si="129"/>
        <v>26.306574396208774</v>
      </c>
      <c r="J283" s="306">
        <f t="shared" ca="1" si="130"/>
        <v>231.21903657899338</v>
      </c>
      <c r="K283" s="307">
        <f t="shared" ca="1" si="131"/>
        <v>1473.8793824353268</v>
      </c>
      <c r="L283" s="304">
        <f t="shared" ca="1" si="116"/>
        <v>1491.9057198242986</v>
      </c>
      <c r="M283" s="306">
        <f t="shared" ca="1" si="132"/>
        <v>1.0587438963660591</v>
      </c>
      <c r="N283" s="304">
        <f t="shared" ca="1" si="133"/>
        <v>60.661556847011404</v>
      </c>
      <c r="P283" s="310">
        <f t="shared" ca="1" si="134"/>
        <v>23</v>
      </c>
      <c r="Q283" s="304">
        <f t="shared" ca="1" si="135"/>
        <v>0</v>
      </c>
      <c r="R283" s="306">
        <f t="shared" ca="1" si="136"/>
        <v>0</v>
      </c>
      <c r="S283" s="307">
        <f t="shared" ca="1" si="137"/>
        <v>2.9362999999999984</v>
      </c>
      <c r="T283" s="304">
        <f t="shared" ca="1" si="117"/>
        <v>28.805102999999985</v>
      </c>
      <c r="U283" s="311">
        <f t="shared" ca="1" si="118"/>
        <v>0</v>
      </c>
      <c r="V283" s="306">
        <f t="shared" ca="1" si="119"/>
        <v>1.0568420056917991</v>
      </c>
      <c r="W283" s="304">
        <f t="shared" ca="1" si="120"/>
        <v>1.4923882637774781</v>
      </c>
      <c r="Y283" s="314" t="str">
        <f t="shared" ca="1" si="138"/>
        <v/>
      </c>
      <c r="Z283" s="315" t="str">
        <f t="shared" ca="1" si="139"/>
        <v/>
      </c>
      <c r="AA283" s="316" t="str">
        <f t="shared" ca="1" si="140"/>
        <v/>
      </c>
      <c r="AC283" s="310" t="e">
        <f t="shared" ca="1" si="141"/>
        <v>#N/A</v>
      </c>
      <c r="AD283" s="323" t="e">
        <f t="shared" ca="1" si="142"/>
        <v>#N/A</v>
      </c>
      <c r="AE283" s="324">
        <f t="shared" ca="1" si="121"/>
        <v>1473.8793824353268</v>
      </c>
      <c r="AG283" s="306">
        <f t="shared" ca="1" si="143"/>
        <v>-9.179791130828157</v>
      </c>
      <c r="AH283" s="304">
        <f t="shared" ca="1" si="144"/>
        <v>-0.54430876105281756</v>
      </c>
    </row>
    <row r="284" spans="1:34" x14ac:dyDescent="0.2">
      <c r="A284" s="347">
        <f t="shared" ca="1" si="122"/>
        <v>0.1</v>
      </c>
      <c r="B284" s="304">
        <f t="shared" ca="1" si="123"/>
        <v>14.599999999999929</v>
      </c>
      <c r="D284" s="306">
        <f t="shared" ca="1" si="124"/>
        <v>-0.24902826485399071</v>
      </c>
      <c r="E284" s="307">
        <f t="shared" ca="1" si="125"/>
        <v>-10.253066314765221</v>
      </c>
      <c r="F284" s="304">
        <f t="shared" ca="1" si="126"/>
        <v>10.256090089876816</v>
      </c>
      <c r="G284" s="306">
        <f t="shared" ca="1" si="127"/>
        <v>12.864462737829228</v>
      </c>
      <c r="H284" s="307">
        <f t="shared" ca="1" si="128"/>
        <v>21.907205481519892</v>
      </c>
      <c r="I284" s="304">
        <f t="shared" ca="1" si="129"/>
        <v>25.405118648463972</v>
      </c>
      <c r="J284" s="306">
        <f t="shared" ca="1" si="130"/>
        <v>232.50672799410057</v>
      </c>
      <c r="K284" s="307">
        <f t="shared" ca="1" si="131"/>
        <v>1476.1213683150527</v>
      </c>
      <c r="L284" s="304">
        <f t="shared" ca="1" si="116"/>
        <v>1494.3204718395668</v>
      </c>
      <c r="M284" s="306">
        <f t="shared" ca="1" si="132"/>
        <v>1.039823033606035</v>
      </c>
      <c r="N284" s="304">
        <f t="shared" ca="1" si="133"/>
        <v>59.577471266115772</v>
      </c>
      <c r="P284" s="310">
        <f t="shared" ca="1" si="134"/>
        <v>23</v>
      </c>
      <c r="Q284" s="304">
        <f t="shared" ca="1" si="135"/>
        <v>0</v>
      </c>
      <c r="R284" s="306">
        <f t="shared" ca="1" si="136"/>
        <v>0</v>
      </c>
      <c r="S284" s="307">
        <f t="shared" ca="1" si="137"/>
        <v>2.9362999999999984</v>
      </c>
      <c r="T284" s="304">
        <f t="shared" ca="1" si="117"/>
        <v>28.805102999999985</v>
      </c>
      <c r="U284" s="311">
        <f t="shared" ca="1" si="118"/>
        <v>0</v>
      </c>
      <c r="V284" s="306">
        <f t="shared" ca="1" si="119"/>
        <v>1.0566037942629856</v>
      </c>
      <c r="W284" s="304">
        <f t="shared" ca="1" si="120"/>
        <v>1.391546688844514</v>
      </c>
      <c r="Y284" s="314" t="str">
        <f t="shared" ca="1" si="138"/>
        <v/>
      </c>
      <c r="Z284" s="315" t="str">
        <f t="shared" ca="1" si="139"/>
        <v/>
      </c>
      <c r="AA284" s="316" t="str">
        <f t="shared" ca="1" si="140"/>
        <v/>
      </c>
      <c r="AC284" s="310" t="e">
        <f t="shared" ca="1" si="141"/>
        <v>#N/A</v>
      </c>
      <c r="AD284" s="323" t="e">
        <f t="shared" ca="1" si="142"/>
        <v>#N/A</v>
      </c>
      <c r="AE284" s="324">
        <f t="shared" ca="1" si="121"/>
        <v>1476.1213683150527</v>
      </c>
      <c r="AG284" s="306">
        <f t="shared" ca="1" si="143"/>
        <v>-9.0600311621952425</v>
      </c>
      <c r="AH284" s="304">
        <f t="shared" ca="1" si="144"/>
        <v>-0.50825469597026152</v>
      </c>
    </row>
    <row r="285" spans="1:34" x14ac:dyDescent="0.2">
      <c r="A285" s="347">
        <f t="shared" ca="1" si="122"/>
        <v>0.1</v>
      </c>
      <c r="B285" s="304">
        <f t="shared" ca="1" si="123"/>
        <v>14.699999999999928</v>
      </c>
      <c r="D285" s="306">
        <f t="shared" ca="1" si="124"/>
        <v>-0.23997598502341391</v>
      </c>
      <c r="E285" s="307">
        <f t="shared" ca="1" si="125"/>
        <v>-10.218660922859899</v>
      </c>
      <c r="F285" s="304">
        <f t="shared" ca="1" si="126"/>
        <v>10.221478343653224</v>
      </c>
      <c r="G285" s="306">
        <f t="shared" ca="1" si="127"/>
        <v>12.840465139326888</v>
      </c>
      <c r="H285" s="307">
        <f t="shared" ca="1" si="128"/>
        <v>20.885339389233902</v>
      </c>
      <c r="I285" s="304">
        <f t="shared" ca="1" si="129"/>
        <v>24.51682986027668</v>
      </c>
      <c r="J285" s="306">
        <f t="shared" ca="1" si="130"/>
        <v>233.79197438795839</v>
      </c>
      <c r="K285" s="307">
        <f t="shared" ca="1" si="131"/>
        <v>1478.2609955585904</v>
      </c>
      <c r="L285" s="304">
        <f t="shared" ca="1" si="116"/>
        <v>1496.6343101366126</v>
      </c>
      <c r="M285" s="306">
        <f t="shared" ca="1" si="132"/>
        <v>1.0195599824883057</v>
      </c>
      <c r="N285" s="304">
        <f t="shared" ca="1" si="133"/>
        <v>58.416483957012041</v>
      </c>
      <c r="P285" s="310">
        <f t="shared" ca="1" si="134"/>
        <v>23</v>
      </c>
      <c r="Q285" s="304">
        <f t="shared" ca="1" si="135"/>
        <v>0</v>
      </c>
      <c r="R285" s="306">
        <f t="shared" ca="1" si="136"/>
        <v>0</v>
      </c>
      <c r="S285" s="307">
        <f t="shared" ca="1" si="137"/>
        <v>2.9362999999999984</v>
      </c>
      <c r="T285" s="304">
        <f t="shared" ca="1" si="117"/>
        <v>28.805102999999985</v>
      </c>
      <c r="U285" s="311">
        <f t="shared" ca="1" si="118"/>
        <v>0</v>
      </c>
      <c r="V285" s="306">
        <f t="shared" ca="1" si="119"/>
        <v>1.0563765048358678</v>
      </c>
      <c r="W285" s="304">
        <f t="shared" ca="1" si="120"/>
        <v>1.2956584181155133</v>
      </c>
      <c r="Y285" s="314" t="str">
        <f t="shared" ca="1" si="138"/>
        <v/>
      </c>
      <c r="Z285" s="315" t="str">
        <f t="shared" ca="1" si="139"/>
        <v/>
      </c>
      <c r="AA285" s="316" t="str">
        <f t="shared" ca="1" si="140"/>
        <v/>
      </c>
      <c r="AC285" s="310" t="e">
        <f t="shared" ca="1" si="141"/>
        <v>#N/A</v>
      </c>
      <c r="AD285" s="323" t="e">
        <f t="shared" ca="1" si="142"/>
        <v>#N/A</v>
      </c>
      <c r="AE285" s="324">
        <f t="shared" ca="1" si="121"/>
        <v>1478.2609955585904</v>
      </c>
      <c r="AG285" s="306">
        <f t="shared" ca="1" si="143"/>
        <v>-8.9332181376802478</v>
      </c>
      <c r="AH285" s="304">
        <f t="shared" ca="1" si="144"/>
        <v>-0.47391161967255213</v>
      </c>
    </row>
    <row r="286" spans="1:34" x14ac:dyDescent="0.2">
      <c r="A286" s="347">
        <f t="shared" ca="1" si="122"/>
        <v>0.1</v>
      </c>
      <c r="B286" s="304">
        <f t="shared" ca="1" si="123"/>
        <v>14.799999999999928</v>
      </c>
      <c r="D286" s="306">
        <f t="shared" ca="1" si="124"/>
        <v>-0.23110350855720668</v>
      </c>
      <c r="E286" s="307">
        <f t="shared" ca="1" si="125"/>
        <v>-10.185895667165294</v>
      </c>
      <c r="F286" s="304">
        <f t="shared" ca="1" si="126"/>
        <v>10.188517035076506</v>
      </c>
      <c r="G286" s="306">
        <f t="shared" ca="1" si="127"/>
        <v>12.817354788471167</v>
      </c>
      <c r="H286" s="307">
        <f t="shared" ca="1" si="128"/>
        <v>19.866749822517374</v>
      </c>
      <c r="I286" s="304">
        <f t="shared" ca="1" si="129"/>
        <v>23.642595717984076</v>
      </c>
      <c r="J286" s="306">
        <f t="shared" ca="1" si="130"/>
        <v>235.0748653843483</v>
      </c>
      <c r="K286" s="307">
        <f t="shared" ca="1" si="131"/>
        <v>1480.2986000191779</v>
      </c>
      <c r="L286" s="304">
        <f t="shared" ca="1" si="116"/>
        <v>1498.8476031785913</v>
      </c>
      <c r="M286" s="306">
        <f t="shared" ca="1" si="132"/>
        <v>0.99782674210841615</v>
      </c>
      <c r="N286" s="304">
        <f t="shared" ca="1" si="133"/>
        <v>57.171261008101069</v>
      </c>
      <c r="P286" s="310">
        <f t="shared" ca="1" si="134"/>
        <v>23</v>
      </c>
      <c r="Q286" s="304">
        <f t="shared" ca="1" si="135"/>
        <v>0</v>
      </c>
      <c r="R286" s="306">
        <f t="shared" ca="1" si="136"/>
        <v>0</v>
      </c>
      <c r="S286" s="307">
        <f t="shared" ca="1" si="137"/>
        <v>2.9362999999999984</v>
      </c>
      <c r="T286" s="304">
        <f t="shared" ca="1" si="117"/>
        <v>28.805102999999985</v>
      </c>
      <c r="U286" s="311">
        <f t="shared" ca="1" si="118"/>
        <v>0</v>
      </c>
      <c r="V286" s="306">
        <f t="shared" ca="1" si="119"/>
        <v>1.0561600952305314</v>
      </c>
      <c r="W286" s="304">
        <f t="shared" ca="1" si="120"/>
        <v>1.2046564986727482</v>
      </c>
      <c r="Y286" s="314" t="str">
        <f t="shared" ca="1" si="138"/>
        <v/>
      </c>
      <c r="Z286" s="315" t="str">
        <f t="shared" ca="1" si="139"/>
        <v/>
      </c>
      <c r="AA286" s="316" t="str">
        <f t="shared" ca="1" si="140"/>
        <v/>
      </c>
      <c r="AC286" s="310" t="e">
        <f t="shared" ca="1" si="141"/>
        <v>#N/A</v>
      </c>
      <c r="AD286" s="323" t="e">
        <f t="shared" ca="1" si="142"/>
        <v>#N/A</v>
      </c>
      <c r="AE286" s="324">
        <f t="shared" ca="1" si="121"/>
        <v>1480.2986000191779</v>
      </c>
      <c r="AG286" s="306">
        <f t="shared" ca="1" si="143"/>
        <v>-8.7981752031804064</v>
      </c>
      <c r="AH286" s="304">
        <f t="shared" ca="1" si="144"/>
        <v>-0.44125546371811941</v>
      </c>
    </row>
    <row r="287" spans="1:34" x14ac:dyDescent="0.2">
      <c r="A287" s="347">
        <f t="shared" ca="1" si="122"/>
        <v>0.1</v>
      </c>
      <c r="B287" s="304">
        <f t="shared" ca="1" si="123"/>
        <v>14.899999999999928</v>
      </c>
      <c r="D287" s="306">
        <f t="shared" ca="1" si="124"/>
        <v>-0.22241601364199734</v>
      </c>
      <c r="E287" s="307">
        <f t="shared" ca="1" si="125"/>
        <v>-10.154742216508016</v>
      </c>
      <c r="F287" s="304">
        <f t="shared" ca="1" si="126"/>
        <v>10.157177677231727</v>
      </c>
      <c r="G287" s="306">
        <f t="shared" ca="1" si="127"/>
        <v>12.795113187106967</v>
      </c>
      <c r="H287" s="307">
        <f t="shared" ca="1" si="128"/>
        <v>18.851275600866572</v>
      </c>
      <c r="I287" s="304">
        <f t="shared" ca="1" si="129"/>
        <v>22.783448230035461</v>
      </c>
      <c r="J287" s="306">
        <f t="shared" ca="1" si="130"/>
        <v>236.35548878312721</v>
      </c>
      <c r="K287" s="307">
        <f t="shared" ca="1" si="131"/>
        <v>1482.234501290347</v>
      </c>
      <c r="L287" s="304">
        <f t="shared" ca="1" si="116"/>
        <v>1500.9607036472855</v>
      </c>
      <c r="M287" s="306">
        <f t="shared" ca="1" si="132"/>
        <v>0.97448182957948959</v>
      </c>
      <c r="N287" s="304">
        <f t="shared" ca="1" si="133"/>
        <v>55.8336960470915</v>
      </c>
      <c r="P287" s="310">
        <f t="shared" ca="1" si="134"/>
        <v>23</v>
      </c>
      <c r="Q287" s="304">
        <f t="shared" ca="1" si="135"/>
        <v>0</v>
      </c>
      <c r="R287" s="306">
        <f t="shared" ca="1" si="136"/>
        <v>0</v>
      </c>
      <c r="S287" s="307">
        <f t="shared" ca="1" si="137"/>
        <v>2.9362999999999984</v>
      </c>
      <c r="T287" s="304">
        <f t="shared" ca="1" si="117"/>
        <v>28.805102999999985</v>
      </c>
      <c r="U287" s="311">
        <f t="shared" ca="1" si="118"/>
        <v>0</v>
      </c>
      <c r="V287" s="306">
        <f t="shared" ca="1" si="119"/>
        <v>1.0559545253337954</v>
      </c>
      <c r="W287" s="304">
        <f t="shared" ca="1" si="120"/>
        <v>1.11847758684203</v>
      </c>
      <c r="Y287" s="314" t="str">
        <f t="shared" ca="1" si="138"/>
        <v/>
      </c>
      <c r="Z287" s="315" t="str">
        <f t="shared" ca="1" si="139"/>
        <v/>
      </c>
      <c r="AA287" s="316" t="str">
        <f t="shared" ca="1" si="140"/>
        <v/>
      </c>
      <c r="AC287" s="310" t="e">
        <f t="shared" ca="1" si="141"/>
        <v>#N/A</v>
      </c>
      <c r="AD287" s="323" t="e">
        <f t="shared" ca="1" si="142"/>
        <v>#N/A</v>
      </c>
      <c r="AE287" s="324">
        <f t="shared" ca="1" si="121"/>
        <v>1482.234501290347</v>
      </c>
      <c r="AG287" s="306">
        <f t="shared" ca="1" si="143"/>
        <v>-8.6535552409493288</v>
      </c>
      <c r="AH287" s="304">
        <f t="shared" ca="1" si="144"/>
        <v>-0.41026342630955587</v>
      </c>
    </row>
    <row r="288" spans="1:34" x14ac:dyDescent="0.2">
      <c r="A288" s="347">
        <f t="shared" ca="1" si="122"/>
        <v>0.1</v>
      </c>
      <c r="B288" s="304">
        <f t="shared" ca="1" si="123"/>
        <v>14.999999999999927</v>
      </c>
      <c r="D288" s="306">
        <f t="shared" ca="1" si="124"/>
        <v>-0.21392007309385269</v>
      </c>
      <c r="E288" s="307">
        <f t="shared" ca="1" si="125"/>
        <v>-10.125172378350921</v>
      </c>
      <c r="F288" s="304">
        <f t="shared" ca="1" si="126"/>
        <v>10.127431929615371</v>
      </c>
      <c r="G288" s="306">
        <f t="shared" ca="1" si="127"/>
        <v>12.773721179797581</v>
      </c>
      <c r="H288" s="307">
        <f t="shared" ca="1" si="128"/>
        <v>17.838758363031481</v>
      </c>
      <c r="I288" s="304">
        <f t="shared" ca="1" si="129"/>
        <v>21.940584602827585</v>
      </c>
      <c r="J288" s="306">
        <f t="shared" ca="1" si="130"/>
        <v>237.63393050147243</v>
      </c>
      <c r="K288" s="307">
        <f t="shared" ca="1" si="131"/>
        <v>1484.0690029885418</v>
      </c>
      <c r="L288" s="304">
        <f t="shared" ca="1" si="116"/>
        <v>1502.9739487286474</v>
      </c>
      <c r="M288" s="306">
        <f t="shared" ca="1" si="132"/>
        <v>0.94936926085316231</v>
      </c>
      <c r="N288" s="304">
        <f t="shared" ca="1" si="133"/>
        <v>54.394851846340728</v>
      </c>
      <c r="P288" s="310">
        <f t="shared" ca="1" si="134"/>
        <v>23</v>
      </c>
      <c r="Q288" s="304">
        <f t="shared" ca="1" si="135"/>
        <v>0</v>
      </c>
      <c r="R288" s="306">
        <f t="shared" ca="1" si="136"/>
        <v>0</v>
      </c>
      <c r="S288" s="307">
        <f t="shared" ca="1" si="137"/>
        <v>2.9362999999999984</v>
      </c>
      <c r="T288" s="304">
        <f t="shared" ca="1" si="117"/>
        <v>28.805102999999985</v>
      </c>
      <c r="U288" s="311">
        <f t="shared" ca="1" si="118"/>
        <v>0</v>
      </c>
      <c r="V288" s="306">
        <f t="shared" ca="1" si="119"/>
        <v>1.0557597570638904</v>
      </c>
      <c r="W288" s="304">
        <f t="shared" ca="1" si="120"/>
        <v>1.0370618426495359</v>
      </c>
      <c r="Y288" s="314" t="str">
        <f t="shared" ca="1" si="138"/>
        <v/>
      </c>
      <c r="Z288" s="315" t="str">
        <f t="shared" ca="1" si="139"/>
        <v/>
      </c>
      <c r="AA288" s="316" t="str">
        <f t="shared" ca="1" si="140"/>
        <v/>
      </c>
      <c r="AC288" s="310">
        <f t="shared" ca="1" si="141"/>
        <v>14.999999999999927</v>
      </c>
      <c r="AD288" s="323">
        <f t="shared" ca="1" si="142"/>
        <v>237.63393050147243</v>
      </c>
      <c r="AE288" s="324">
        <f t="shared" ca="1" si="121"/>
        <v>1484.0690029885418</v>
      </c>
      <c r="AG288" s="306">
        <f t="shared" ca="1" si="143"/>
        <v>-8.497815809266708</v>
      </c>
      <c r="AH288" s="304">
        <f t="shared" ca="1" si="144"/>
        <v>-0.38091393483023894</v>
      </c>
    </row>
    <row r="289" spans="1:34" x14ac:dyDescent="0.2">
      <c r="A289" s="347">
        <f t="shared" ca="1" si="122"/>
        <v>0.1</v>
      </c>
      <c r="B289" s="304">
        <f t="shared" ca="1" si="123"/>
        <v>15.099999999999927</v>
      </c>
      <c r="D289" s="306">
        <f t="shared" ca="1" si="124"/>
        <v>-0.20562384097640868</v>
      </c>
      <c r="E289" s="307">
        <f t="shared" ca="1" si="125"/>
        <v>-10.097157826699542</v>
      </c>
      <c r="F289" s="304">
        <f t="shared" ca="1" si="126"/>
        <v>10.099251325779436</v>
      </c>
      <c r="G289" s="306">
        <f t="shared" ca="1" si="127"/>
        <v>12.753158795699941</v>
      </c>
      <c r="H289" s="307">
        <f t="shared" ca="1" si="128"/>
        <v>16.829042580361527</v>
      </c>
      <c r="I289" s="304">
        <f t="shared" ca="1" si="129"/>
        <v>21.115390913737784</v>
      </c>
      <c r="J289" s="306">
        <f t="shared" ca="1" si="130"/>
        <v>238.91027450024731</v>
      </c>
      <c r="K289" s="307">
        <f t="shared" ca="1" si="131"/>
        <v>1485.8023930357115</v>
      </c>
      <c r="L289" s="304">
        <f t="shared" ca="1" si="116"/>
        <v>1504.8876603960941</v>
      </c>
      <c r="M289" s="306">
        <f t="shared" ca="1" si="132"/>
        <v>0.92231771496770576</v>
      </c>
      <c r="N289" s="304">
        <f t="shared" ca="1" si="133"/>
        <v>52.844912437799579</v>
      </c>
      <c r="P289" s="310">
        <f t="shared" ca="1" si="134"/>
        <v>23</v>
      </c>
      <c r="Q289" s="304">
        <f t="shared" ca="1" si="135"/>
        <v>0</v>
      </c>
      <c r="R289" s="306">
        <f t="shared" ca="1" si="136"/>
        <v>0</v>
      </c>
      <c r="S289" s="307">
        <f t="shared" ca="1" si="137"/>
        <v>2.9362999999999984</v>
      </c>
      <c r="T289" s="304">
        <f t="shared" ca="1" si="117"/>
        <v>28.805102999999985</v>
      </c>
      <c r="U289" s="311">
        <f t="shared" ca="1" si="118"/>
        <v>0</v>
      </c>
      <c r="V289" s="306">
        <f t="shared" ca="1" si="119"/>
        <v>1.0555757543354578</v>
      </c>
      <c r="W289" s="304">
        <f t="shared" ca="1" si="120"/>
        <v>0.9603528281125574</v>
      </c>
      <c r="Y289" s="314" t="str">
        <f t="shared" ca="1" si="138"/>
        <v/>
      </c>
      <c r="Z289" s="315" t="str">
        <f t="shared" ca="1" si="139"/>
        <v/>
      </c>
      <c r="AA289" s="316" t="str">
        <f t="shared" ca="1" si="140"/>
        <v/>
      </c>
      <c r="AC289" s="310" t="e">
        <f t="shared" ca="1" si="141"/>
        <v>#N/A</v>
      </c>
      <c r="AD289" s="323" t="e">
        <f t="shared" ca="1" si="142"/>
        <v>#N/A</v>
      </c>
      <c r="AE289" s="324">
        <f t="shared" ca="1" si="121"/>
        <v>1485.8023930357115</v>
      </c>
      <c r="AG289" s="306">
        <f t="shared" ca="1" si="143"/>
        <v>-8.3291919310520726</v>
      </c>
      <c r="AH289" s="304">
        <f t="shared" ca="1" si="144"/>
        <v>-0.35318660990005674</v>
      </c>
    </row>
    <row r="290" spans="1:34" x14ac:dyDescent="0.2">
      <c r="A290" s="347">
        <f t="shared" ca="1" si="122"/>
        <v>0.1</v>
      </c>
      <c r="B290" s="304">
        <f t="shared" ca="1" si="123"/>
        <v>15.199999999999926</v>
      </c>
      <c r="D290" s="306">
        <f t="shared" ca="1" si="124"/>
        <v>-0.19753726472328489</v>
      </c>
      <c r="E290" s="307">
        <f t="shared" ca="1" si="125"/>
        <v>-10.070669775425145</v>
      </c>
      <c r="F290" s="304">
        <f t="shared" ca="1" si="126"/>
        <v>10.072606946397537</v>
      </c>
      <c r="G290" s="306">
        <f t="shared" ca="1" si="127"/>
        <v>12.733405069227612</v>
      </c>
      <c r="H290" s="307">
        <f t="shared" ca="1" si="128"/>
        <v>15.821975602819013</v>
      </c>
      <c r="I290" s="304">
        <f t="shared" ca="1" si="129"/>
        <v>20.309468644778264</v>
      </c>
      <c r="J290" s="306">
        <f t="shared" ca="1" si="130"/>
        <v>240.1846026934937</v>
      </c>
      <c r="K290" s="307">
        <f t="shared" ca="1" si="131"/>
        <v>1487.4349439448706</v>
      </c>
      <c r="L290" s="304">
        <f t="shared" ca="1" si="116"/>
        <v>1506.7021456941357</v>
      </c>
      <c r="M290" s="306">
        <f t="shared" ca="1" si="132"/>
        <v>0.8931400380468546</v>
      </c>
      <c r="N290" s="304">
        <f t="shared" ca="1" si="133"/>
        <v>51.173154694238541</v>
      </c>
      <c r="P290" s="310">
        <f t="shared" ca="1" si="134"/>
        <v>23</v>
      </c>
      <c r="Q290" s="304">
        <f t="shared" ca="1" si="135"/>
        <v>0</v>
      </c>
      <c r="R290" s="306">
        <f t="shared" ca="1" si="136"/>
        <v>0</v>
      </c>
      <c r="S290" s="307">
        <f t="shared" ca="1" si="137"/>
        <v>2.9362999999999984</v>
      </c>
      <c r="T290" s="304">
        <f t="shared" ca="1" si="117"/>
        <v>28.805102999999985</v>
      </c>
      <c r="U290" s="311">
        <f t="shared" ca="1" si="118"/>
        <v>0</v>
      </c>
      <c r="V290" s="306">
        <f t="shared" ca="1" si="119"/>
        <v>1.0554024830245332</v>
      </c>
      <c r="W290" s="304">
        <f t="shared" ca="1" si="120"/>
        <v>0.88829740866659013</v>
      </c>
      <c r="Y290" s="314" t="str">
        <f t="shared" ca="1" si="138"/>
        <v/>
      </c>
      <c r="Z290" s="315" t="str">
        <f t="shared" ca="1" si="139"/>
        <v/>
      </c>
      <c r="AA290" s="316" t="str">
        <f t="shared" ca="1" si="140"/>
        <v/>
      </c>
      <c r="AC290" s="310" t="e">
        <f t="shared" ca="1" si="141"/>
        <v>#N/A</v>
      </c>
      <c r="AD290" s="323" t="e">
        <f t="shared" ca="1" si="142"/>
        <v>#N/A</v>
      </c>
      <c r="AE290" s="324">
        <f t="shared" ca="1" si="121"/>
        <v>1487.4349439448706</v>
      </c>
      <c r="AG290" s="306">
        <f t="shared" ca="1" si="143"/>
        <v>-8.1456675498520124</v>
      </c>
      <c r="AH290" s="304">
        <f t="shared" ca="1" si="144"/>
        <v>-0.32706223073683138</v>
      </c>
    </row>
    <row r="291" spans="1:34" x14ac:dyDescent="0.2">
      <c r="A291" s="347">
        <f t="shared" ca="1" si="122"/>
        <v>0.1</v>
      </c>
      <c r="B291" s="304">
        <f t="shared" ca="1" si="123"/>
        <v>15.299999999999926</v>
      </c>
      <c r="D291" s="306">
        <f t="shared" ca="1" si="124"/>
        <v>-0.18967232325501385</v>
      </c>
      <c r="E291" s="307">
        <f t="shared" ca="1" si="125"/>
        <v>-10.045678583596089</v>
      </c>
      <c r="F291" s="304">
        <f t="shared" ca="1" si="126"/>
        <v>10.047469024342901</v>
      </c>
      <c r="G291" s="306">
        <f t="shared" ca="1" si="127"/>
        <v>12.71443783690211</v>
      </c>
      <c r="H291" s="307">
        <f t="shared" ca="1" si="128"/>
        <v>14.817407744459404</v>
      </c>
      <c r="I291" s="304">
        <f t="shared" ca="1" si="129"/>
        <v>19.524663934982684</v>
      </c>
      <c r="J291" s="306">
        <f t="shared" ca="1" si="130"/>
        <v>241.4569948388002</v>
      </c>
      <c r="K291" s="307">
        <f t="shared" ca="1" si="131"/>
        <v>1488.9669131122346</v>
      </c>
      <c r="L291" s="304">
        <f t="shared" ca="1" si="116"/>
        <v>1508.4176970254496</v>
      </c>
      <c r="M291" s="306">
        <f t="shared" ca="1" si="132"/>
        <v>0.86163331116704034</v>
      </c>
      <c r="N291" s="304">
        <f t="shared" ca="1" si="133"/>
        <v>49.367952217753796</v>
      </c>
      <c r="P291" s="310">
        <f t="shared" ca="1" si="134"/>
        <v>23</v>
      </c>
      <c r="Q291" s="304">
        <f t="shared" ca="1" si="135"/>
        <v>0</v>
      </c>
      <c r="R291" s="306">
        <f t="shared" ca="1" si="136"/>
        <v>0</v>
      </c>
      <c r="S291" s="307">
        <f t="shared" ca="1" si="137"/>
        <v>2.9362999999999984</v>
      </c>
      <c r="T291" s="304">
        <f t="shared" ca="1" si="117"/>
        <v>28.805102999999985</v>
      </c>
      <c r="U291" s="311">
        <f t="shared" ca="1" si="118"/>
        <v>0</v>
      </c>
      <c r="V291" s="306">
        <f t="shared" ca="1" si="119"/>
        <v>1.055239910933129</v>
      </c>
      <c r="W291" s="304">
        <f t="shared" ca="1" si="120"/>
        <v>0.82084565693825695</v>
      </c>
      <c r="Y291" s="314" t="str">
        <f t="shared" ca="1" si="138"/>
        <v/>
      </c>
      <c r="Z291" s="315" t="str">
        <f t="shared" ca="1" si="139"/>
        <v/>
      </c>
      <c r="AA291" s="316" t="str">
        <f t="shared" ca="1" si="140"/>
        <v/>
      </c>
      <c r="AC291" s="310" t="e">
        <f t="shared" ca="1" si="141"/>
        <v>#N/A</v>
      </c>
      <c r="AD291" s="323" t="e">
        <f t="shared" ca="1" si="142"/>
        <v>#N/A</v>
      </c>
      <c r="AE291" s="324">
        <f t="shared" ca="1" si="121"/>
        <v>1488.9669131122346</v>
      </c>
      <c r="AG291" s="306">
        <f t="shared" ca="1" si="143"/>
        <v>-7.9449471971947814</v>
      </c>
      <c r="AH291" s="304">
        <f t="shared" ca="1" si="144"/>
        <v>-0.30252270158587019</v>
      </c>
    </row>
    <row r="292" spans="1:34" x14ac:dyDescent="0.2">
      <c r="A292" s="347">
        <f t="shared" ca="1" si="122"/>
        <v>0.1</v>
      </c>
      <c r="B292" s="304">
        <f t="shared" ca="1" si="123"/>
        <v>15.399999999999926</v>
      </c>
      <c r="D292" s="306">
        <f t="shared" ca="1" si="124"/>
        <v>-0.18204328968213471</v>
      </c>
      <c r="E292" s="307">
        <f t="shared" ca="1" si="125"/>
        <v>-10.022153276846739</v>
      </c>
      <c r="F292" s="304">
        <f t="shared" ca="1" si="126"/>
        <v>10.023806465805698</v>
      </c>
      <c r="G292" s="306">
        <f t="shared" ca="1" si="127"/>
        <v>12.696233507933897</v>
      </c>
      <c r="H292" s="307">
        <f t="shared" ca="1" si="128"/>
        <v>13.81519241677473</v>
      </c>
      <c r="I292" s="304">
        <f t="shared" ca="1" si="129"/>
        <v>18.763099072394557</v>
      </c>
      <c r="J292" s="306">
        <f t="shared" ca="1" si="130"/>
        <v>242.72752840604201</v>
      </c>
      <c r="K292" s="307">
        <f t="shared" ca="1" si="131"/>
        <v>1490.3985431202964</v>
      </c>
      <c r="L292" s="304">
        <f t="shared" ca="1" si="116"/>
        <v>1510.034592445222</v>
      </c>
      <c r="M292" s="306">
        <f t="shared" ca="1" si="132"/>
        <v>0.82757979415893324</v>
      </c>
      <c r="N292" s="304">
        <f t="shared" ca="1" si="133"/>
        <v>47.416829415612291</v>
      </c>
      <c r="P292" s="310">
        <f t="shared" ca="1" si="134"/>
        <v>23</v>
      </c>
      <c r="Q292" s="304">
        <f t="shared" ca="1" si="135"/>
        <v>0</v>
      </c>
      <c r="R292" s="306">
        <f t="shared" ca="1" si="136"/>
        <v>0</v>
      </c>
      <c r="S292" s="307">
        <f t="shared" ca="1" si="137"/>
        <v>2.9362999999999984</v>
      </c>
      <c r="T292" s="304">
        <f t="shared" ca="1" si="117"/>
        <v>28.805102999999985</v>
      </c>
      <c r="U292" s="311">
        <f t="shared" ca="1" si="118"/>
        <v>0</v>
      </c>
      <c r="V292" s="306">
        <f t="shared" ca="1" si="119"/>
        <v>1.0550880077529474</v>
      </c>
      <c r="W292" s="304">
        <f t="shared" ca="1" si="120"/>
        <v>0.75795075795441225</v>
      </c>
      <c r="Y292" s="314" t="str">
        <f t="shared" ca="1" si="138"/>
        <v/>
      </c>
      <c r="Z292" s="315" t="str">
        <f t="shared" ca="1" si="139"/>
        <v/>
      </c>
      <c r="AA292" s="316" t="str">
        <f t="shared" ca="1" si="140"/>
        <v/>
      </c>
      <c r="AC292" s="310" t="e">
        <f t="shared" ca="1" si="141"/>
        <v>#N/A</v>
      </c>
      <c r="AD292" s="323" t="e">
        <f t="shared" ca="1" si="142"/>
        <v>#N/A</v>
      </c>
      <c r="AE292" s="324">
        <f t="shared" ca="1" si="121"/>
        <v>1490.3985431202964</v>
      </c>
      <c r="AG292" s="306">
        <f t="shared" ca="1" si="143"/>
        <v>-7.7244305035425169</v>
      </c>
      <c r="AH292" s="304">
        <f t="shared" ca="1" si="144"/>
        <v>-0.27955101894842399</v>
      </c>
    </row>
    <row r="293" spans="1:34" x14ac:dyDescent="0.2">
      <c r="A293" s="347">
        <f t="shared" ca="1" si="122"/>
        <v>0.1</v>
      </c>
      <c r="B293" s="304">
        <f t="shared" ca="1" si="123"/>
        <v>15.499999999999925</v>
      </c>
      <c r="D293" s="306">
        <f t="shared" ca="1" si="124"/>
        <v>-0.1746670140785809</v>
      </c>
      <c r="E293" s="307">
        <f t="shared" ca="1" si="125"/>
        <v>-10.000060966258314</v>
      </c>
      <c r="F293" s="304">
        <f t="shared" ca="1" si="126"/>
        <v>10.001586268922059</v>
      </c>
      <c r="G293" s="306">
        <f t="shared" ca="1" si="127"/>
        <v>12.678766806526038</v>
      </c>
      <c r="H293" s="307">
        <f t="shared" ca="1" si="128"/>
        <v>12.815186320148898</v>
      </c>
      <c r="I293" s="304">
        <f t="shared" ca="1" si="129"/>
        <v>18.027205223062111</v>
      </c>
      <c r="J293" s="306">
        <f t="shared" ca="1" si="130"/>
        <v>243.996278421765</v>
      </c>
      <c r="K293" s="307">
        <f t="shared" ca="1" si="131"/>
        <v>1491.7300620571425</v>
      </c>
      <c r="L293" s="304">
        <f t="shared" ca="1" si="116"/>
        <v>1511.5530959674152</v>
      </c>
      <c r="M293" s="306">
        <f t="shared" ca="1" si="132"/>
        <v>0.79074916608027201</v>
      </c>
      <c r="N293" s="304">
        <f t="shared" ca="1" si="133"/>
        <v>45.306589869888981</v>
      </c>
      <c r="P293" s="310">
        <f t="shared" ca="1" si="134"/>
        <v>23</v>
      </c>
      <c r="Q293" s="304">
        <f t="shared" ca="1" si="135"/>
        <v>0</v>
      </c>
      <c r="R293" s="306">
        <f t="shared" ca="1" si="136"/>
        <v>0</v>
      </c>
      <c r="S293" s="307">
        <f t="shared" ca="1" si="137"/>
        <v>2.9362999999999984</v>
      </c>
      <c r="T293" s="304">
        <f t="shared" ca="1" si="117"/>
        <v>28.805102999999985</v>
      </c>
      <c r="U293" s="311">
        <f t="shared" ca="1" si="118"/>
        <v>0</v>
      </c>
      <c r="V293" s="306">
        <f t="shared" ca="1" si="119"/>
        <v>1.0549467450276462</v>
      </c>
      <c r="W293" s="304">
        <f t="shared" ca="1" si="120"/>
        <v>0.69956891472820992</v>
      </c>
      <c r="Y293" s="314" t="str">
        <f t="shared" ca="1" si="138"/>
        <v/>
      </c>
      <c r="Z293" s="315" t="str">
        <f t="shared" ca="1" si="139"/>
        <v/>
      </c>
      <c r="AA293" s="316" t="str">
        <f t="shared" ca="1" si="140"/>
        <v/>
      </c>
      <c r="AC293" s="310" t="e">
        <f t="shared" ca="1" si="141"/>
        <v>#N/A</v>
      </c>
      <c r="AD293" s="323" t="e">
        <f t="shared" ca="1" si="142"/>
        <v>#N/A</v>
      </c>
      <c r="AE293" s="324">
        <f t="shared" ca="1" si="121"/>
        <v>1491.7300620571425</v>
      </c>
      <c r="AG293" s="306">
        <f t="shared" ca="1" si="143"/>
        <v>-7.4811937560855153</v>
      </c>
      <c r="AH293" s="304">
        <f t="shared" ca="1" si="144"/>
        <v>-0.25813123929925846</v>
      </c>
    </row>
    <row r="294" spans="1:34" x14ac:dyDescent="0.2">
      <c r="A294" s="347">
        <f t="shared" ca="1" si="122"/>
        <v>0.1</v>
      </c>
      <c r="B294" s="304">
        <f t="shared" ca="1" si="123"/>
        <v>15.599999999999925</v>
      </c>
      <c r="D294" s="306">
        <f t="shared" ca="1" si="124"/>
        <v>-0.16756321699889121</v>
      </c>
      <c r="E294" s="307">
        <f t="shared" ca="1" si="125"/>
        <v>-9.9793661441220802</v>
      </c>
      <c r="F294" s="304">
        <f t="shared" ca="1" si="126"/>
        <v>9.9807728192831338</v>
      </c>
      <c r="G294" s="306">
        <f t="shared" ca="1" si="127"/>
        <v>12.662010484826149</v>
      </c>
      <c r="H294" s="307">
        <f t="shared" ca="1" si="128"/>
        <v>11.817249705736691</v>
      </c>
      <c r="I294" s="304">
        <f t="shared" ca="1" si="129"/>
        <v>17.319754620824778</v>
      </c>
      <c r="J294" s="306">
        <f t="shared" ca="1" si="130"/>
        <v>245.26331728633261</v>
      </c>
      <c r="K294" s="307">
        <f t="shared" ca="1" si="131"/>
        <v>1492.9616838584368</v>
      </c>
      <c r="L294" s="304">
        <f t="shared" ca="1" si="116"/>
        <v>1512.9734578887083</v>
      </c>
      <c r="M294" s="306">
        <f t="shared" ca="1" si="132"/>
        <v>0.75090260783570906</v>
      </c>
      <c r="N294" s="304">
        <f t="shared" ca="1" si="133"/>
        <v>43.02355025435331</v>
      </c>
      <c r="P294" s="310">
        <f t="shared" ca="1" si="134"/>
        <v>23</v>
      </c>
      <c r="Q294" s="304">
        <f t="shared" ca="1" si="135"/>
        <v>0</v>
      </c>
      <c r="R294" s="306">
        <f t="shared" ca="1" si="136"/>
        <v>0</v>
      </c>
      <c r="S294" s="307">
        <f t="shared" ca="1" si="137"/>
        <v>2.9362999999999984</v>
      </c>
      <c r="T294" s="304">
        <f t="shared" ca="1" si="117"/>
        <v>28.805102999999985</v>
      </c>
      <c r="U294" s="311">
        <f t="shared" ca="1" si="118"/>
        <v>0</v>
      </c>
      <c r="V294" s="306">
        <f t="shared" ca="1" si="119"/>
        <v>1.05481609611298</v>
      </c>
      <c r="W294" s="304">
        <f t="shared" ca="1" si="120"/>
        <v>0.64565925297893212</v>
      </c>
      <c r="Y294" s="314" t="str">
        <f t="shared" ca="1" si="138"/>
        <v/>
      </c>
      <c r="Z294" s="315" t="str">
        <f t="shared" ca="1" si="139"/>
        <v/>
      </c>
      <c r="AA294" s="316" t="str">
        <f t="shared" ca="1" si="140"/>
        <v/>
      </c>
      <c r="AC294" s="310" t="e">
        <f t="shared" ca="1" si="141"/>
        <v>#N/A</v>
      </c>
      <c r="AD294" s="323" t="e">
        <f t="shared" ca="1" si="142"/>
        <v>#N/A</v>
      </c>
      <c r="AE294" s="324">
        <f t="shared" ca="1" si="121"/>
        <v>1492.9616838584368</v>
      </c>
      <c r="AG294" s="306">
        <f t="shared" ca="1" si="143"/>
        <v>-7.2119848772380424</v>
      </c>
      <c r="AH294" s="304">
        <f t="shared" ca="1" si="144"/>
        <v>-0.23824844693260577</v>
      </c>
    </row>
    <row r="295" spans="1:34" x14ac:dyDescent="0.2">
      <c r="A295" s="347">
        <f t="shared" ca="1" si="122"/>
        <v>0.1</v>
      </c>
      <c r="B295" s="304">
        <f t="shared" ca="1" si="123"/>
        <v>15.699999999999925</v>
      </c>
      <c r="D295" s="306">
        <f t="shared" ca="1" si="124"/>
        <v>-0.16075477731920521</v>
      </c>
      <c r="E295" s="307">
        <f t="shared" ca="1" si="125"/>
        <v>-9.9600298350919605</v>
      </c>
      <c r="F295" s="304">
        <f t="shared" ca="1" si="126"/>
        <v>9.9613270408290955</v>
      </c>
      <c r="G295" s="306">
        <f t="shared" ca="1" si="127"/>
        <v>12.645935007094229</v>
      </c>
      <c r="H295" s="307">
        <f t="shared" ca="1" si="128"/>
        <v>10.821246722227494</v>
      </c>
      <c r="I295" s="304">
        <f t="shared" ca="1" si="129"/>
        <v>16.643889353963232</v>
      </c>
      <c r="J295" s="306">
        <f t="shared" ca="1" si="130"/>
        <v>246.52871456092862</v>
      </c>
      <c r="K295" s="307">
        <f t="shared" ca="1" si="131"/>
        <v>1494.0936086798349</v>
      </c>
      <c r="L295" s="304">
        <f t="shared" ca="1" si="116"/>
        <v>1514.2959151371292</v>
      </c>
      <c r="M295" s="306">
        <f t="shared" ca="1" si="132"/>
        <v>0.70779939846236861</v>
      </c>
      <c r="N295" s="304">
        <f t="shared" ca="1" si="133"/>
        <v>40.553918273792171</v>
      </c>
      <c r="P295" s="310">
        <f t="shared" ca="1" si="134"/>
        <v>23</v>
      </c>
      <c r="Q295" s="304">
        <f t="shared" ca="1" si="135"/>
        <v>0</v>
      </c>
      <c r="R295" s="306">
        <f t="shared" ca="1" si="136"/>
        <v>0</v>
      </c>
      <c r="S295" s="307">
        <f t="shared" ca="1" si="137"/>
        <v>2.9362999999999984</v>
      </c>
      <c r="T295" s="304">
        <f t="shared" ca="1" si="117"/>
        <v>28.805102999999985</v>
      </c>
      <c r="U295" s="311">
        <f t="shared" ca="1" si="118"/>
        <v>0</v>
      </c>
      <c r="V295" s="306">
        <f t="shared" ca="1" si="119"/>
        <v>1.0546960361339737</v>
      </c>
      <c r="W295" s="304">
        <f t="shared" ca="1" si="120"/>
        <v>0.59618372352169069</v>
      </c>
      <c r="Y295" s="314" t="str">
        <f t="shared" ca="1" si="138"/>
        <v/>
      </c>
      <c r="Z295" s="315" t="str">
        <f t="shared" ca="1" si="139"/>
        <v/>
      </c>
      <c r="AA295" s="316" t="str">
        <f t="shared" ca="1" si="140"/>
        <v/>
      </c>
      <c r="AC295" s="310" t="e">
        <f t="shared" ca="1" si="141"/>
        <v>#N/A</v>
      </c>
      <c r="AD295" s="323" t="e">
        <f t="shared" ca="1" si="142"/>
        <v>#N/A</v>
      </c>
      <c r="AE295" s="324">
        <f t="shared" ca="1" si="121"/>
        <v>1494.0936086798349</v>
      </c>
      <c r="AG295" s="306">
        <f t="shared" ca="1" si="143"/>
        <v>-6.9132410322836835</v>
      </c>
      <c r="AH295" s="304">
        <f t="shared" ca="1" si="144"/>
        <v>-0.21988872151310576</v>
      </c>
    </row>
    <row r="296" spans="1:34" x14ac:dyDescent="0.2">
      <c r="A296" s="347">
        <f t="shared" ca="1" si="122"/>
        <v>0.1</v>
      </c>
      <c r="B296" s="304">
        <f t="shared" ca="1" si="123"/>
        <v>15.799999999999924</v>
      </c>
      <c r="D296" s="306">
        <f t="shared" ca="1" si="124"/>
        <v>-0.15426798802935399</v>
      </c>
      <c r="E296" s="307">
        <f t="shared" ca="1" si="125"/>
        <v>-9.9420085829059524</v>
      </c>
      <c r="F296" s="304">
        <f t="shared" ca="1" si="126"/>
        <v>9.9432053823053579</v>
      </c>
      <c r="G296" s="306">
        <f t="shared" ca="1" si="127"/>
        <v>12.630508208291294</v>
      </c>
      <c r="H296" s="307">
        <f t="shared" ca="1" si="128"/>
        <v>9.8270458639368989</v>
      </c>
      <c r="I296" s="304">
        <f t="shared" ca="1" si="129"/>
        <v>16.003142441771651</v>
      </c>
      <c r="J296" s="306">
        <f t="shared" ca="1" si="130"/>
        <v>247.7925367216979</v>
      </c>
      <c r="K296" s="307">
        <f t="shared" ca="1" si="131"/>
        <v>1495.1260233091432</v>
      </c>
      <c r="L296" s="304">
        <f t="shared" ca="1" si="116"/>
        <v>1515.5206916539234</v>
      </c>
      <c r="M296" s="306">
        <f t="shared" ca="1" si="132"/>
        <v>0.66120679200001908</v>
      </c>
      <c r="N296" s="304">
        <f t="shared" ca="1" si="133"/>
        <v>37.884358566985576</v>
      </c>
      <c r="P296" s="310">
        <f t="shared" ca="1" si="134"/>
        <v>23</v>
      </c>
      <c r="Q296" s="304">
        <f t="shared" ca="1" si="135"/>
        <v>0</v>
      </c>
      <c r="R296" s="306">
        <f t="shared" ca="1" si="136"/>
        <v>0</v>
      </c>
      <c r="S296" s="307">
        <f t="shared" ca="1" si="137"/>
        <v>2.9362999999999984</v>
      </c>
      <c r="T296" s="304">
        <f t="shared" ca="1" si="117"/>
        <v>28.805102999999985</v>
      </c>
      <c r="U296" s="311">
        <f t="shared" ca="1" si="118"/>
        <v>0</v>
      </c>
      <c r="V296" s="306">
        <f t="shared" ca="1" si="119"/>
        <v>1.054586541938149</v>
      </c>
      <c r="W296" s="304">
        <f t="shared" ca="1" si="120"/>
        <v>0.55110700060673845</v>
      </c>
      <c r="Y296" s="314" t="str">
        <f t="shared" ca="1" si="138"/>
        <v/>
      </c>
      <c r="Z296" s="315" t="str">
        <f t="shared" ca="1" si="139"/>
        <v/>
      </c>
      <c r="AA296" s="316" t="str">
        <f t="shared" ca="1" si="140"/>
        <v/>
      </c>
      <c r="AC296" s="310" t="e">
        <f t="shared" ca="1" si="141"/>
        <v>#N/A</v>
      </c>
      <c r="AD296" s="323" t="e">
        <f t="shared" ca="1" si="142"/>
        <v>#N/A</v>
      </c>
      <c r="AE296" s="324">
        <f t="shared" ca="1" si="121"/>
        <v>1495.1260233091432</v>
      </c>
      <c r="AG296" s="306">
        <f t="shared" ca="1" si="143"/>
        <v>-6.5811414874817382</v>
      </c>
      <c r="AH296" s="304">
        <f t="shared" ca="1" si="144"/>
        <v>-0.20303910483318838</v>
      </c>
    </row>
    <row r="297" spans="1:34" x14ac:dyDescent="0.2">
      <c r="A297" s="347">
        <f t="shared" ca="1" si="122"/>
        <v>0.1</v>
      </c>
      <c r="B297" s="304">
        <f t="shared" ca="1" si="123"/>
        <v>15.899999999999924</v>
      </c>
      <c r="D297" s="306">
        <f t="shared" ca="1" si="124"/>
        <v>-0.14813274042867644</v>
      </c>
      <c r="E297" s="307">
        <f t="shared" ca="1" si="125"/>
        <v>-9.9252532590246574</v>
      </c>
      <c r="F297" s="304">
        <f t="shared" ca="1" si="126"/>
        <v>9.9263586256273495</v>
      </c>
      <c r="G297" s="306">
        <f t="shared" ca="1" si="127"/>
        <v>12.615694934248427</v>
      </c>
      <c r="H297" s="307">
        <f t="shared" ca="1" si="128"/>
        <v>8.8345205380344325</v>
      </c>
      <c r="I297" s="304">
        <f t="shared" ca="1" si="129"/>
        <v>15.401445120863615</v>
      </c>
      <c r="J297" s="306">
        <f t="shared" ca="1" si="130"/>
        <v>249.05484687882489</v>
      </c>
      <c r="K297" s="307">
        <f t="shared" ca="1" si="131"/>
        <v>1496.0591016292417</v>
      </c>
      <c r="L297" s="304">
        <f t="shared" ca="1" si="116"/>
        <v>1516.647998818951</v>
      </c>
      <c r="M297" s="306">
        <f t="shared" ca="1" si="132"/>
        <v>0.6109139489884795</v>
      </c>
      <c r="N297" s="304">
        <f t="shared" ca="1" si="133"/>
        <v>35.002790922710346</v>
      </c>
      <c r="P297" s="310">
        <f t="shared" ca="1" si="134"/>
        <v>23</v>
      </c>
      <c r="Q297" s="304">
        <f t="shared" ca="1" si="135"/>
        <v>0</v>
      </c>
      <c r="R297" s="306">
        <f t="shared" ca="1" si="136"/>
        <v>0</v>
      </c>
      <c r="S297" s="307">
        <f t="shared" ca="1" si="137"/>
        <v>2.9362999999999984</v>
      </c>
      <c r="T297" s="304">
        <f t="shared" ca="1" si="117"/>
        <v>28.805102999999985</v>
      </c>
      <c r="U297" s="311">
        <f t="shared" ca="1" si="118"/>
        <v>0</v>
      </c>
      <c r="V297" s="306">
        <f t="shared" ca="1" si="119"/>
        <v>1.0544875920436116</v>
      </c>
      <c r="W297" s="304">
        <f t="shared" ca="1" si="120"/>
        <v>0.51039637420327277</v>
      </c>
      <c r="Y297" s="314" t="str">
        <f t="shared" ca="1" si="138"/>
        <v/>
      </c>
      <c r="Z297" s="315" t="str">
        <f t="shared" ca="1" si="139"/>
        <v/>
      </c>
      <c r="AA297" s="316" t="str">
        <f t="shared" ca="1" si="140"/>
        <v/>
      </c>
      <c r="AC297" s="310" t="e">
        <f t="shared" ca="1" si="141"/>
        <v>#N/A</v>
      </c>
      <c r="AD297" s="323" t="e">
        <f t="shared" ca="1" si="142"/>
        <v>#N/A</v>
      </c>
      <c r="AE297" s="324">
        <f t="shared" ca="1" si="121"/>
        <v>1496.0591016292417</v>
      </c>
      <c r="AG297" s="306">
        <f t="shared" ca="1" si="143"/>
        <v>-6.2117119274057151</v>
      </c>
      <c r="AH297" s="304">
        <f t="shared" ca="1" si="144"/>
        <v>-0.18768756619103591</v>
      </c>
    </row>
    <row r="298" spans="1:34" x14ac:dyDescent="0.2">
      <c r="A298" s="347">
        <f t="shared" ca="1" si="122"/>
        <v>0.1</v>
      </c>
      <c r="B298" s="304">
        <f t="shared" ca="1" si="123"/>
        <v>15.999999999999924</v>
      </c>
      <c r="D298" s="306">
        <f t="shared" ca="1" si="124"/>
        <v>-0.14238258103103643</v>
      </c>
      <c r="E298" s="307">
        <f t="shared" ca="1" si="125"/>
        <v>-9.9097076929121215</v>
      </c>
      <c r="F298" s="304">
        <f t="shared" ca="1" si="126"/>
        <v>9.9107305158773613</v>
      </c>
      <c r="G298" s="306">
        <f t="shared" ca="1" si="127"/>
        <v>12.601456676145323</v>
      </c>
      <c r="H298" s="307">
        <f t="shared" ca="1" si="128"/>
        <v>7.8435497687432205</v>
      </c>
      <c r="I298" s="304">
        <f t="shared" ca="1" si="129"/>
        <v>14.843112319709752</v>
      </c>
      <c r="J298" s="306">
        <f t="shared" ca="1" si="130"/>
        <v>250.31570445934457</v>
      </c>
      <c r="K298" s="307">
        <f t="shared" ca="1" si="131"/>
        <v>1496.8930051445807</v>
      </c>
      <c r="L298" s="304">
        <f t="shared" ca="1" si="116"/>
        <v>1517.678035931782</v>
      </c>
      <c r="M298" s="306">
        <f t="shared" ca="1" si="132"/>
        <v>0.55675052550616366</v>
      </c>
      <c r="N298" s="304">
        <f t="shared" ca="1" si="133"/>
        <v>31.899455353193868</v>
      </c>
      <c r="P298" s="310">
        <f t="shared" ca="1" si="134"/>
        <v>23</v>
      </c>
      <c r="Q298" s="304">
        <f t="shared" ca="1" si="135"/>
        <v>0</v>
      </c>
      <c r="R298" s="306">
        <f t="shared" ca="1" si="136"/>
        <v>0</v>
      </c>
      <c r="S298" s="307">
        <f t="shared" ca="1" si="137"/>
        <v>2.9362999999999984</v>
      </c>
      <c r="T298" s="304">
        <f t="shared" ca="1" si="117"/>
        <v>28.805102999999985</v>
      </c>
      <c r="U298" s="311">
        <f t="shared" ca="1" si="118"/>
        <v>0</v>
      </c>
      <c r="V298" s="306">
        <f t="shared" ca="1" si="119"/>
        <v>1.0543991665806518</v>
      </c>
      <c r="W298" s="304">
        <f t="shared" ca="1" si="120"/>
        <v>0.47402163392697444</v>
      </c>
      <c r="Y298" s="314" t="str">
        <f t="shared" ca="1" si="138"/>
        <v/>
      </c>
      <c r="Z298" s="315" t="str">
        <f t="shared" ca="1" si="139"/>
        <v/>
      </c>
      <c r="AA298" s="316" t="str">
        <f t="shared" ca="1" si="140"/>
        <v/>
      </c>
      <c r="AC298" s="310">
        <f t="shared" ca="1" si="141"/>
        <v>15.999999999999924</v>
      </c>
      <c r="AD298" s="323">
        <f t="shared" ca="1" si="142"/>
        <v>250.31570445934457</v>
      </c>
      <c r="AE298" s="324">
        <f t="shared" ca="1" si="121"/>
        <v>1496.8930051445807</v>
      </c>
      <c r="AG298" s="306">
        <f t="shared" ca="1" si="143"/>
        <v>-5.8009992337770049</v>
      </c>
      <c r="AH298" s="304">
        <f t="shared" ca="1" si="144"/>
        <v>-0.1738229657062538</v>
      </c>
    </row>
    <row r="299" spans="1:34" x14ac:dyDescent="0.2">
      <c r="A299" s="347">
        <f t="shared" ca="1" si="122"/>
        <v>0.1</v>
      </c>
      <c r="B299" s="304">
        <f t="shared" ca="1" si="123"/>
        <v>16.099999999999923</v>
      </c>
      <c r="D299" s="306">
        <f t="shared" ca="1" si="124"/>
        <v>-0.13705456787414327</v>
      </c>
      <c r="E299" s="307">
        <f t="shared" ca="1" si="125"/>
        <v>-9.8953071475609189</v>
      </c>
      <c r="F299" s="304">
        <f t="shared" ca="1" si="126"/>
        <v>9.8962562365343683</v>
      </c>
      <c r="G299" s="306">
        <f t="shared" ca="1" si="127"/>
        <v>12.587751219357909</v>
      </c>
      <c r="H299" s="307">
        <f t="shared" ca="1" si="128"/>
        <v>6.8540190539871286</v>
      </c>
      <c r="I299" s="304">
        <f t="shared" ca="1" si="129"/>
        <v>14.332796585205035</v>
      </c>
      <c r="J299" s="306">
        <f t="shared" ca="1" si="130"/>
        <v>251.57516485411975</v>
      </c>
      <c r="K299" s="307">
        <f t="shared" ca="1" si="131"/>
        <v>1497.6278835857172</v>
      </c>
      <c r="L299" s="304">
        <f t="shared" ca="1" si="116"/>
        <v>1518.6109907625496</v>
      </c>
      <c r="M299" s="306">
        <f t="shared" ca="1" si="132"/>
        <v>0.49861005395498692</v>
      </c>
      <c r="N299" s="304">
        <f t="shared" ca="1" si="133"/>
        <v>28.568251714411012</v>
      </c>
      <c r="P299" s="310">
        <f t="shared" ca="1" si="134"/>
        <v>23</v>
      </c>
      <c r="Q299" s="304">
        <f t="shared" ca="1" si="135"/>
        <v>0</v>
      </c>
      <c r="R299" s="306">
        <f t="shared" ca="1" si="136"/>
        <v>0</v>
      </c>
      <c r="S299" s="307">
        <f t="shared" ca="1" si="137"/>
        <v>2.9362999999999984</v>
      </c>
      <c r="T299" s="304">
        <f t="shared" ca="1" si="117"/>
        <v>28.805102999999985</v>
      </c>
      <c r="U299" s="311">
        <f t="shared" ca="1" si="118"/>
        <v>0</v>
      </c>
      <c r="V299" s="306">
        <f t="shared" ca="1" si="119"/>
        <v>1.054321247225301</v>
      </c>
      <c r="W299" s="304">
        <f t="shared" ca="1" si="120"/>
        <v>0.4419549420371538</v>
      </c>
      <c r="Y299" s="314" t="str">
        <f t="shared" ca="1" si="138"/>
        <v/>
      </c>
      <c r="Z299" s="315" t="str">
        <f t="shared" ca="1" si="139"/>
        <v/>
      </c>
      <c r="AA299" s="316" t="str">
        <f t="shared" ca="1" si="140"/>
        <v/>
      </c>
      <c r="AC299" s="310" t="e">
        <f t="shared" ca="1" si="141"/>
        <v>#N/A</v>
      </c>
      <c r="AD299" s="323" t="e">
        <f t="shared" ca="1" si="142"/>
        <v>#N/A</v>
      </c>
      <c r="AE299" s="324">
        <f t="shared" ca="1" si="121"/>
        <v>1497.6278835857172</v>
      </c>
      <c r="AG299" s="306">
        <f t="shared" ca="1" si="143"/>
        <v>-5.3453359092939809</v>
      </c>
      <c r="AH299" s="304">
        <f t="shared" ca="1" si="144"/>
        <v>-0.16143501478969272</v>
      </c>
    </row>
    <row r="300" spans="1:34" x14ac:dyDescent="0.2">
      <c r="A300" s="347">
        <f t="shared" ca="1" si="122"/>
        <v>0.1</v>
      </c>
      <c r="B300" s="304">
        <f t="shared" ca="1" si="123"/>
        <v>16.199999999999925</v>
      </c>
      <c r="D300" s="306">
        <f t="shared" ca="1" si="124"/>
        <v>-0.1321888374915737</v>
      </c>
      <c r="E300" s="307">
        <f t="shared" ca="1" si="125"/>
        <v>-9.8819767014062325</v>
      </c>
      <c r="F300" s="304">
        <f t="shared" ca="1" si="126"/>
        <v>9.8828607910813453</v>
      </c>
      <c r="G300" s="306">
        <f t="shared" ca="1" si="127"/>
        <v>12.574532335608751</v>
      </c>
      <c r="H300" s="307">
        <f t="shared" ca="1" si="128"/>
        <v>5.8658213838465052</v>
      </c>
      <c r="I300" s="304">
        <f t="shared" ca="1" si="129"/>
        <v>13.875399956990826</v>
      </c>
      <c r="J300" s="306">
        <f t="shared" ca="1" si="130"/>
        <v>252.83327903186807</v>
      </c>
      <c r="K300" s="307">
        <f t="shared" ca="1" si="131"/>
        <v>1498.263875607609</v>
      </c>
      <c r="L300" s="304">
        <f t="shared" ca="1" si="116"/>
        <v>1519.447040188219</v>
      </c>
      <c r="M300" s="306">
        <f t="shared" ca="1" si="132"/>
        <v>0.43647736104637158</v>
      </c>
      <c r="N300" s="304">
        <f t="shared" ca="1" si="133"/>
        <v>25.008310640964933</v>
      </c>
      <c r="P300" s="310">
        <f t="shared" ca="1" si="134"/>
        <v>23</v>
      </c>
      <c r="Q300" s="304">
        <f t="shared" ca="1" si="135"/>
        <v>0</v>
      </c>
      <c r="R300" s="306">
        <f t="shared" ca="1" si="136"/>
        <v>0</v>
      </c>
      <c r="S300" s="307">
        <f t="shared" ca="1" si="137"/>
        <v>2.9362999999999984</v>
      </c>
      <c r="T300" s="304">
        <f t="shared" ca="1" si="117"/>
        <v>28.805102999999985</v>
      </c>
      <c r="U300" s="311">
        <f t="shared" ca="1" si="118"/>
        <v>0</v>
      </c>
      <c r="V300" s="306">
        <f t="shared" ca="1" si="119"/>
        <v>1.0542538171231797</v>
      </c>
      <c r="W300" s="304">
        <f t="shared" ca="1" si="120"/>
        <v>0.41417069273265522</v>
      </c>
      <c r="Y300" s="314" t="str">
        <f t="shared" ca="1" si="138"/>
        <v/>
      </c>
      <c r="Z300" s="315" t="str">
        <f t="shared" ca="1" si="139"/>
        <v/>
      </c>
      <c r="AA300" s="316" t="str">
        <f t="shared" ca="1" si="140"/>
        <v/>
      </c>
      <c r="AC300" s="310" t="e">
        <f t="shared" ca="1" si="141"/>
        <v>#N/A</v>
      </c>
      <c r="AD300" s="323" t="e">
        <f t="shared" ca="1" si="142"/>
        <v>#N/A</v>
      </c>
      <c r="AE300" s="324">
        <f t="shared" ca="1" si="121"/>
        <v>1498.263875607609</v>
      </c>
      <c r="AG300" s="306">
        <f t="shared" ca="1" si="143"/>
        <v>-4.8417080637597376</v>
      </c>
      <c r="AH300" s="304">
        <f t="shared" ca="1" si="144"/>
        <v>-0.15051423289076526</v>
      </c>
    </row>
    <row r="301" spans="1:34" x14ac:dyDescent="0.2">
      <c r="A301" s="347">
        <f t="shared" ca="1" si="122"/>
        <v>0.1</v>
      </c>
      <c r="B301" s="304">
        <f t="shared" ca="1" si="123"/>
        <v>16.299999999999926</v>
      </c>
      <c r="D301" s="306">
        <f t="shared" ca="1" si="124"/>
        <v>-0.12782778714472837</v>
      </c>
      <c r="E301" s="307">
        <f t="shared" ca="1" si="125"/>
        <v>-9.8696296504133194</v>
      </c>
      <c r="F301" s="304">
        <f t="shared" ca="1" si="126"/>
        <v>9.8704574047753262</v>
      </c>
      <c r="G301" s="306">
        <f t="shared" ca="1" si="127"/>
        <v>12.561749556894279</v>
      </c>
      <c r="H301" s="307">
        <f t="shared" ca="1" si="128"/>
        <v>4.8788584188051729</v>
      </c>
      <c r="I301" s="304">
        <f t="shared" ca="1" si="129"/>
        <v>13.47593452792346</v>
      </c>
      <c r="J301" s="306">
        <f t="shared" ca="1" si="130"/>
        <v>254.09009312649323</v>
      </c>
      <c r="K301" s="307">
        <f t="shared" ca="1" si="131"/>
        <v>1498.8011095977415</v>
      </c>
      <c r="L301" s="304">
        <f t="shared" ca="1" si="116"/>
        <v>1520.1863509308491</v>
      </c>
      <c r="M301" s="306">
        <f t="shared" ca="1" si="132"/>
        <v>0.37045789975775967</v>
      </c>
      <c r="N301" s="304">
        <f t="shared" ca="1" si="133"/>
        <v>21.225674143400152</v>
      </c>
      <c r="P301" s="310">
        <f t="shared" ca="1" si="134"/>
        <v>23</v>
      </c>
      <c r="Q301" s="304">
        <f t="shared" ca="1" si="135"/>
        <v>0</v>
      </c>
      <c r="R301" s="306">
        <f t="shared" ca="1" si="136"/>
        <v>0</v>
      </c>
      <c r="S301" s="307">
        <f t="shared" ca="1" si="137"/>
        <v>2.9362999999999984</v>
      </c>
      <c r="T301" s="304">
        <f t="shared" ca="1" si="117"/>
        <v>28.805102999999985</v>
      </c>
      <c r="U301" s="311">
        <f t="shared" ca="1" si="118"/>
        <v>0</v>
      </c>
      <c r="V301" s="306">
        <f t="shared" ca="1" si="119"/>
        <v>1.0541968608019199</v>
      </c>
      <c r="W301" s="304">
        <f t="shared" ca="1" si="120"/>
        <v>0.39064535493463171</v>
      </c>
      <c r="Y301" s="314" t="str">
        <f t="shared" ca="1" si="138"/>
        <v/>
      </c>
      <c r="Z301" s="315" t="str">
        <f t="shared" ca="1" si="139"/>
        <v/>
      </c>
      <c r="AA301" s="316" t="str">
        <f t="shared" ca="1" si="140"/>
        <v/>
      </c>
      <c r="AC301" s="310" t="e">
        <f t="shared" ca="1" si="141"/>
        <v>#N/A</v>
      </c>
      <c r="AD301" s="323" t="e">
        <f t="shared" ca="1" si="142"/>
        <v>#N/A</v>
      </c>
      <c r="AE301" s="324">
        <f t="shared" ca="1" si="121"/>
        <v>1498.8011095977415</v>
      </c>
      <c r="AG301" s="306">
        <f t="shared" ca="1" si="143"/>
        <v>-4.2882266083366067</v>
      </c>
      <c r="AH301" s="304">
        <f t="shared" ca="1" si="144"/>
        <v>-0.14105189957860417</v>
      </c>
    </row>
    <row r="302" spans="1:34" x14ac:dyDescent="0.2">
      <c r="A302" s="347">
        <f t="shared" ca="1" si="122"/>
        <v>0.1</v>
      </c>
      <c r="B302" s="304">
        <f t="shared" ca="1" si="123"/>
        <v>16.399999999999928</v>
      </c>
      <c r="D302" s="306">
        <f t="shared" ca="1" si="124"/>
        <v>-0.12401478874366051</v>
      </c>
      <c r="E302" s="307">
        <f t="shared" ca="1" si="125"/>
        <v>-9.8581661088193151</v>
      </c>
      <c r="F302" s="304">
        <f t="shared" ca="1" si="126"/>
        <v>9.8589461250633121</v>
      </c>
      <c r="G302" s="306">
        <f t="shared" ca="1" si="127"/>
        <v>12.549348078019912</v>
      </c>
      <c r="H302" s="307">
        <f t="shared" ca="1" si="128"/>
        <v>3.8930418079232414</v>
      </c>
      <c r="I302" s="304">
        <f t="shared" ca="1" si="129"/>
        <v>13.13932691204311</v>
      </c>
      <c r="J302" s="306">
        <f t="shared" ca="1" si="130"/>
        <v>255.34564800823895</v>
      </c>
      <c r="K302" s="307">
        <f t="shared" ca="1" si="131"/>
        <v>1499.239704609078</v>
      </c>
      <c r="L302" s="304">
        <f t="shared" ca="1" si="116"/>
        <v>1520.8290804140559</v>
      </c>
      <c r="M302" s="306">
        <f t="shared" ca="1" si="132"/>
        <v>0.30080513686377081</v>
      </c>
      <c r="N302" s="304">
        <f t="shared" ca="1" si="133"/>
        <v>17.234864798149164</v>
      </c>
      <c r="P302" s="310">
        <f t="shared" ca="1" si="134"/>
        <v>23</v>
      </c>
      <c r="Q302" s="304">
        <f t="shared" ca="1" si="135"/>
        <v>0</v>
      </c>
      <c r="R302" s="306">
        <f t="shared" ca="1" si="136"/>
        <v>0</v>
      </c>
      <c r="S302" s="307">
        <f t="shared" ca="1" si="137"/>
        <v>2.9362999999999984</v>
      </c>
      <c r="T302" s="304">
        <f t="shared" ca="1" si="117"/>
        <v>28.805102999999985</v>
      </c>
      <c r="U302" s="311">
        <f t="shared" ca="1" si="118"/>
        <v>0</v>
      </c>
      <c r="V302" s="306">
        <f t="shared" ca="1" si="119"/>
        <v>1.0541503640705594</v>
      </c>
      <c r="W302" s="304">
        <f t="shared" ca="1" si="120"/>
        <v>0.37135729596108252</v>
      </c>
      <c r="Y302" s="314" t="str">
        <f t="shared" ca="1" si="138"/>
        <v/>
      </c>
      <c r="Z302" s="315" t="str">
        <f t="shared" ca="1" si="139"/>
        <v>Para</v>
      </c>
      <c r="AA302" s="316" t="str">
        <f t="shared" ca="1" si="140"/>
        <v/>
      </c>
      <c r="AC302" s="310" t="e">
        <f t="shared" ca="1" si="141"/>
        <v>#N/A</v>
      </c>
      <c r="AD302" s="323" t="e">
        <f t="shared" ca="1" si="142"/>
        <v>#N/A</v>
      </c>
      <c r="AE302" s="324">
        <f t="shared" ca="1" si="121"/>
        <v>1499.239704609078</v>
      </c>
      <c r="AG302" s="306">
        <f t="shared" ca="1" si="143"/>
        <v>-3.6846750278174092</v>
      </c>
      <c r="AH302" s="304">
        <f t="shared" ca="1" si="144"/>
        <v>-0.13304000099943192</v>
      </c>
    </row>
    <row r="303" spans="1:34" x14ac:dyDescent="0.2">
      <c r="A303" s="347">
        <f t="shared" ca="1" si="122"/>
        <v>0.1</v>
      </c>
      <c r="B303" s="304">
        <f t="shared" ca="1" si="123"/>
        <v>16.499999999999929</v>
      </c>
      <c r="D303" s="306">
        <f t="shared" ca="1" si="124"/>
        <v>-0.12079239238125633</v>
      </c>
      <c r="E303" s="307">
        <f t="shared" ca="1" si="125"/>
        <v>-9.8474720527867845</v>
      </c>
      <c r="F303" s="304">
        <f t="shared" ca="1" si="126"/>
        <v>9.8482128649046761</v>
      </c>
      <c r="G303" s="306">
        <f t="shared" ca="1" si="127"/>
        <v>12.537268838781786</v>
      </c>
      <c r="H303" s="307">
        <f t="shared" ca="1" si="128"/>
        <v>2.9082946026445629</v>
      </c>
      <c r="I303" s="304">
        <f t="shared" ca="1" si="129"/>
        <v>12.870170450761726</v>
      </c>
      <c r="J303" s="306">
        <f t="shared" ca="1" si="130"/>
        <v>256.59997885407904</v>
      </c>
      <c r="K303" s="307">
        <f t="shared" ca="1" si="131"/>
        <v>1499.5797714296064</v>
      </c>
      <c r="L303" s="304">
        <f t="shared" ca="1" si="116"/>
        <v>1521.3753777515869</v>
      </c>
      <c r="M303" s="306">
        <f t="shared" ca="1" si="132"/>
        <v>0.22794044692488849</v>
      </c>
      <c r="N303" s="304">
        <f t="shared" ca="1" si="133"/>
        <v>13.060025589121855</v>
      </c>
      <c r="P303" s="310">
        <f t="shared" ca="1" si="134"/>
        <v>23</v>
      </c>
      <c r="Q303" s="304">
        <f t="shared" ca="1" si="135"/>
        <v>0</v>
      </c>
      <c r="R303" s="306">
        <f t="shared" ca="1" si="136"/>
        <v>0</v>
      </c>
      <c r="S303" s="307">
        <f t="shared" ca="1" si="137"/>
        <v>2.9362999999999984</v>
      </c>
      <c r="T303" s="304">
        <f t="shared" ca="1" si="117"/>
        <v>28.805102999999985</v>
      </c>
      <c r="U303" s="311">
        <f t="shared" ca="1" si="118"/>
        <v>0</v>
      </c>
      <c r="V303" s="306">
        <f t="shared" ca="1" si="119"/>
        <v>1.0541143139046465</v>
      </c>
      <c r="W303" s="304">
        <f t="shared" ca="1" si="120"/>
        <v>0.35628658408449254</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-3.0330690793982926</v>
      </c>
      <c r="AH303" s="304">
        <f t="shared" ca="1" si="144"/>
        <v>-0.12647116982634021</v>
      </c>
    </row>
    <row r="304" spans="1:34" x14ac:dyDescent="0.2">
      <c r="A304" s="347">
        <f t="shared" ca="1" si="122"/>
        <v>0.1</v>
      </c>
      <c r="B304" s="304">
        <f t="shared" ca="1" si="123"/>
        <v>16.59999999999993</v>
      </c>
      <c r="D304" s="306">
        <f t="shared" ca="1" si="124"/>
        <v>-0.11820005651287734</v>
      </c>
      <c r="E304" s="307">
        <f t="shared" ca="1" si="125"/>
        <v>-9.8374190966796</v>
      </c>
      <c r="F304" s="304">
        <f t="shared" ca="1" si="126"/>
        <v>9.8381291787146257</v>
      </c>
      <c r="G304" s="306">
        <f t="shared" ca="1" si="127"/>
        <v>12.525448833130499</v>
      </c>
      <c r="H304" s="307">
        <f t="shared" ca="1" si="128"/>
        <v>1.9245526929766028</v>
      </c>
      <c r="I304" s="304">
        <f t="shared" ca="1" si="129"/>
        <v>12.672441419845415</v>
      </c>
      <c r="J304" s="306">
        <f t="shared" ca="1" si="130"/>
        <v>257.85311473767467</v>
      </c>
      <c r="K304" s="307">
        <f t="shared" ca="1" si="131"/>
        <v>1499.8214137943874</v>
      </c>
      <c r="L304" s="304">
        <f t="shared" ca="1" si="116"/>
        <v>1521.8253848770282</v>
      </c>
      <c r="M304" s="306">
        <f t="shared" ca="1" si="132"/>
        <v>0.15245906760478681</v>
      </c>
      <c r="N304" s="304">
        <f t="shared" ca="1" si="133"/>
        <v>8.7352611222539771</v>
      </c>
      <c r="P304" s="310">
        <f t="shared" ca="1" si="134"/>
        <v>23</v>
      </c>
      <c r="Q304" s="304">
        <f t="shared" ca="1" si="135"/>
        <v>0</v>
      </c>
      <c r="R304" s="306">
        <f t="shared" ca="1" si="136"/>
        <v>0</v>
      </c>
      <c r="S304" s="307">
        <f t="shared" ca="1" si="137"/>
        <v>2.9362999999999984</v>
      </c>
      <c r="T304" s="304">
        <f t="shared" ca="1" si="117"/>
        <v>28.805102999999985</v>
      </c>
      <c r="U304" s="311">
        <f t="shared" ca="1" si="118"/>
        <v>0</v>
      </c>
      <c r="V304" s="306">
        <f t="shared" ca="1" si="119"/>
        <v>1.0540886983164135</v>
      </c>
      <c r="W304" s="304">
        <f t="shared" ca="1" si="120"/>
        <v>0.34541476901249446</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-2.3381212287134838</v>
      </c>
      <c r="AH304" s="304">
        <f t="shared" ca="1" si="144"/>
        <v>-0.12133861801740038</v>
      </c>
    </row>
    <row r="305" spans="1:34" x14ac:dyDescent="0.2">
      <c r="A305" s="347">
        <f t="shared" ca="1" si="122"/>
        <v>0.1</v>
      </c>
      <c r="B305" s="304">
        <f t="shared" ca="1" si="123"/>
        <v>16.699999999999932</v>
      </c>
      <c r="D305" s="306">
        <f t="shared" ca="1" si="124"/>
        <v>-0.11627155552639667</v>
      </c>
      <c r="E305" s="307">
        <f t="shared" ca="1" si="125"/>
        <v>-9.8278652867682492</v>
      </c>
      <c r="F305" s="304">
        <f t="shared" ca="1" si="126"/>
        <v>9.8285530557396328</v>
      </c>
      <c r="G305" s="306">
        <f t="shared" ca="1" si="127"/>
        <v>12.513821677577859</v>
      </c>
      <c r="H305" s="307">
        <f t="shared" ca="1" si="128"/>
        <v>0.94176616429977789</v>
      </c>
      <c r="I305" s="304">
        <f t="shared" ca="1" si="129"/>
        <v>12.549209396867894</v>
      </c>
      <c r="J305" s="306">
        <f t="shared" ca="1" si="130"/>
        <v>259.10507826321009</v>
      </c>
      <c r="K305" s="307">
        <f t="shared" ca="1" si="131"/>
        <v>1499.9647297372512</v>
      </c>
      <c r="L305" s="304">
        <f t="shared" ca="1" si="116"/>
        <v>1522.1792378158129</v>
      </c>
      <c r="M305" s="306">
        <f t="shared" ca="1" si="132"/>
        <v>7.5116476911734856E-2</v>
      </c>
      <c r="N305" s="304">
        <f t="shared" ca="1" si="133"/>
        <v>4.3038570989342997</v>
      </c>
      <c r="P305" s="310">
        <f t="shared" ca="1" si="134"/>
        <v>23</v>
      </c>
      <c r="Q305" s="304">
        <f t="shared" ca="1" si="135"/>
        <v>0</v>
      </c>
      <c r="R305" s="306">
        <f t="shared" ca="1" si="136"/>
        <v>0</v>
      </c>
      <c r="S305" s="307">
        <f t="shared" ca="1" si="137"/>
        <v>2.9362999999999984</v>
      </c>
      <c r="T305" s="304">
        <f t="shared" ca="1" si="117"/>
        <v>28.805102999999985</v>
      </c>
      <c r="U305" s="311">
        <f t="shared" ca="1" si="118"/>
        <v>0</v>
      </c>
      <c r="V305" s="306">
        <f t="shared" ca="1" si="119"/>
        <v>1.0540735062102973</v>
      </c>
      <c r="W305" s="304">
        <f t="shared" ca="1" si="120"/>
        <v>0.33872464086937737</v>
      </c>
      <c r="Y305" s="314" t="str">
        <f t="shared" ca="1" si="138"/>
        <v>Apogée</v>
      </c>
      <c r="Z305" s="315" t="str">
        <f t="shared" ca="1" si="139"/>
        <v/>
      </c>
      <c r="AA305" s="316" t="str">
        <f t="shared" ca="1" si="140"/>
        <v/>
      </c>
      <c r="AC305" s="310" t="e">
        <f t="shared" ca="1" si="141"/>
        <v>#N/A</v>
      </c>
      <c r="AD305" s="323" t="e">
        <f t="shared" ca="1" si="142"/>
        <v>#N/A</v>
      </c>
      <c r="AE305" s="324" t="e">
        <f t="shared" ca="1" si="121"/>
        <v>#N/A</v>
      </c>
      <c r="AG305" s="306">
        <f t="shared" ca="1" si="143"/>
        <v>-1.6074722579860994</v>
      </c>
      <c r="AH305" s="304">
        <f t="shared" ca="1" si="144"/>
        <v>-0.1176360620551356</v>
      </c>
    </row>
    <row r="306" spans="1:34" x14ac:dyDescent="0.2">
      <c r="A306" s="347">
        <f t="shared" ca="1" si="122"/>
        <v>0.1</v>
      </c>
      <c r="B306" s="304">
        <f t="shared" ca="1" si="123"/>
        <v>16.799999999999933</v>
      </c>
      <c r="D306" s="306">
        <f t="shared" ca="1" si="124"/>
        <v>-0.11503234198006324</v>
      </c>
      <c r="E306" s="307">
        <f t="shared" ca="1" si="125"/>
        <v>-9.8186571129322626</v>
      </c>
      <c r="F306" s="304">
        <f t="shared" ca="1" si="126"/>
        <v>9.8193309314350294</v>
      </c>
      <c r="G306" s="306">
        <f t="shared" ca="1" si="127"/>
        <v>12.502318443379853</v>
      </c>
      <c r="H306" s="307">
        <f t="shared" ca="1" si="128"/>
        <v>-4.0099546993448421E-2</v>
      </c>
      <c r="I306" s="304">
        <f t="shared" ca="1" si="129"/>
        <v>12.502382750233856</v>
      </c>
      <c r="J306" s="306">
        <f t="shared" ca="1" si="130"/>
        <v>260.35588526925795</v>
      </c>
      <c r="K306" s="307">
        <f t="shared" ca="1" si="131"/>
        <v>1500.0098130681165</v>
      </c>
      <c r="L306" s="304">
        <f t="shared" ca="1" si="116"/>
        <v>1522.4370680901673</v>
      </c>
      <c r="M306" s="306">
        <f t="shared" ca="1" si="132"/>
        <v>-3.2073578729958571E-3</v>
      </c>
      <c r="N306" s="304">
        <f t="shared" ca="1" si="133"/>
        <v>-0.18376806951071933</v>
      </c>
      <c r="P306" s="310">
        <f t="shared" ca="1" si="134"/>
        <v>23</v>
      </c>
      <c r="Q306" s="304">
        <f t="shared" ca="1" si="135"/>
        <v>0</v>
      </c>
      <c r="R306" s="306">
        <f t="shared" ca="1" si="136"/>
        <v>0</v>
      </c>
      <c r="S306" s="307">
        <f t="shared" ca="1" si="137"/>
        <v>2.9362999999999984</v>
      </c>
      <c r="T306" s="304">
        <f t="shared" ca="1" si="117"/>
        <v>28.805102999999985</v>
      </c>
      <c r="U306" s="311">
        <f t="shared" ca="1" si="118"/>
        <v>0</v>
      </c>
      <c r="V306" s="306">
        <f t="shared" ca="1" si="119"/>
        <v>1.0540687272252713</v>
      </c>
      <c r="W306" s="304">
        <f t="shared" ca="1" si="120"/>
        <v>0.33619997019458342</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-0.8515574905603841</v>
      </c>
      <c r="AH306" s="304">
        <f t="shared" ca="1" si="144"/>
        <v>-0.11535764086414112</v>
      </c>
    </row>
    <row r="307" spans="1:34" x14ac:dyDescent="0.2">
      <c r="A307" s="347">
        <f t="shared" ca="1" si="122"/>
        <v>0.1</v>
      </c>
      <c r="B307" s="304">
        <f t="shared" ca="1" si="123"/>
        <v>16.899999999999935</v>
      </c>
      <c r="D307" s="306">
        <f t="shared" ca="1" si="124"/>
        <v>-0.11449723833641816</v>
      </c>
      <c r="E307" s="307">
        <f t="shared" ca="1" si="125"/>
        <v>-9.8096327651219184</v>
      </c>
      <c r="F307" s="304">
        <f t="shared" ca="1" si="126"/>
        <v>9.8103009436071922</v>
      </c>
      <c r="G307" s="306">
        <f t="shared" ca="1" si="127"/>
        <v>12.49086871954621</v>
      </c>
      <c r="H307" s="307">
        <f t="shared" ca="1" si="128"/>
        <v>-1.0210628235056403</v>
      </c>
      <c r="I307" s="304">
        <f t="shared" ca="1" si="129"/>
        <v>12.532532491818374</v>
      </c>
      <c r="J307" s="306">
        <f t="shared" ca="1" si="130"/>
        <v>261.60554462740424</v>
      </c>
      <c r="K307" s="307">
        <f t="shared" ca="1" si="131"/>
        <v>1499.9567549495916</v>
      </c>
      <c r="L307" s="304">
        <f t="shared" ca="1" si="116"/>
        <v>1522.5990042354256</v>
      </c>
      <c r="M307" s="306">
        <f t="shared" ca="1" si="132"/>
        <v>-8.1563388850203311E-2</v>
      </c>
      <c r="N307" s="304">
        <f t="shared" ca="1" si="133"/>
        <v>-4.6732379439010456</v>
      </c>
      <c r="P307" s="310">
        <f t="shared" ca="1" si="134"/>
        <v>23</v>
      </c>
      <c r="Q307" s="304">
        <f t="shared" ca="1" si="135"/>
        <v>0</v>
      </c>
      <c r="R307" s="306">
        <f t="shared" ca="1" si="136"/>
        <v>0</v>
      </c>
      <c r="S307" s="307">
        <f t="shared" ca="1" si="137"/>
        <v>2.9362999999999984</v>
      </c>
      <c r="T307" s="304">
        <f t="shared" ca="1" si="117"/>
        <v>28.805102999999985</v>
      </c>
      <c r="U307" s="311">
        <f t="shared" ca="1" si="118"/>
        <v>0</v>
      </c>
      <c r="V307" s="306">
        <f t="shared" ca="1" si="119"/>
        <v>1.0540743515667543</v>
      </c>
      <c r="W307" s="304">
        <f t="shared" ca="1" si="120"/>
        <v>0.33782523357664312</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-8.3033700475740407E-2</v>
      </c>
      <c r="AH307" s="304">
        <f t="shared" ca="1" si="144"/>
        <v>-0.11449782726376175</v>
      </c>
    </row>
    <row r="308" spans="1:34" x14ac:dyDescent="0.2">
      <c r="A308" s="347">
        <f t="shared" ca="1" si="122"/>
        <v>0.1</v>
      </c>
      <c r="B308" s="304">
        <f t="shared" ca="1" si="123"/>
        <v>16.999999999999936</v>
      </c>
      <c r="D308" s="306">
        <f t="shared" ca="1" si="124"/>
        <v>-0.11466885216893351</v>
      </c>
      <c r="E308" s="307">
        <f t="shared" ca="1" si="125"/>
        <v>-9.8006264244231041</v>
      </c>
      <c r="F308" s="304">
        <f t="shared" ca="1" si="126"/>
        <v>9.801297223161745</v>
      </c>
      <c r="G308" s="306">
        <f t="shared" ca="1" si="127"/>
        <v>12.479401834329316</v>
      </c>
      <c r="H308" s="307">
        <f t="shared" ca="1" si="128"/>
        <v>-2.0011254659479505</v>
      </c>
      <c r="I308" s="304">
        <f t="shared" ca="1" si="129"/>
        <v>12.63882800235557</v>
      </c>
      <c r="J308" s="306">
        <f t="shared" ca="1" si="130"/>
        <v>262.85405815509802</v>
      </c>
      <c r="K308" s="307">
        <f t="shared" ca="1" si="131"/>
        <v>1499.8056455351189</v>
      </c>
      <c r="L308" s="304">
        <f t="shared" ca="1" si="116"/>
        <v>1522.6651733942097</v>
      </c>
      <c r="M308" s="306">
        <f t="shared" ca="1" si="132"/>
        <v>-0.15900067755316113</v>
      </c>
      <c r="N308" s="304">
        <f t="shared" ca="1" si="133"/>
        <v>-9.1100677635166178</v>
      </c>
      <c r="P308" s="310">
        <f t="shared" ca="1" si="134"/>
        <v>23</v>
      </c>
      <c r="Q308" s="304">
        <f t="shared" ca="1" si="135"/>
        <v>0</v>
      </c>
      <c r="R308" s="306">
        <f t="shared" ca="1" si="136"/>
        <v>0</v>
      </c>
      <c r="S308" s="307">
        <f t="shared" ca="1" si="137"/>
        <v>2.9362999999999984</v>
      </c>
      <c r="T308" s="304">
        <f t="shared" ca="1" si="117"/>
        <v>28.805102999999985</v>
      </c>
      <c r="U308" s="311">
        <f t="shared" ca="1" si="118"/>
        <v>0</v>
      </c>
      <c r="V308" s="306">
        <f t="shared" ca="1" si="119"/>
        <v>1.0540903698320581</v>
      </c>
      <c r="W308" s="304">
        <f t="shared" ca="1" si="120"/>
        <v>0.34358533144338715</v>
      </c>
      <c r="Y308" s="314" t="str">
        <f t="shared" ca="1" si="138"/>
        <v/>
      </c>
      <c r="Z308" s="315" t="str">
        <f t="shared" ca="1" si="139"/>
        <v/>
      </c>
      <c r="AA308" s="316" t="str">
        <f t="shared" ca="1" si="140"/>
        <v/>
      </c>
      <c r="AC308" s="310">
        <f t="shared" ca="1" si="141"/>
        <v>16.999999999999936</v>
      </c>
      <c r="AD308" s="323">
        <f t="shared" ca="1" si="142"/>
        <v>262.85405815509802</v>
      </c>
      <c r="AE308" s="324" t="e">
        <f t="shared" ca="1" si="121"/>
        <v>#N/A</v>
      </c>
      <c r="AG308" s="306">
        <f t="shared" ca="1" si="143"/>
        <v>0.68419864189301693</v>
      </c>
      <c r="AH308" s="304">
        <f t="shared" ca="1" si="144"/>
        <v>-0.11505133452870732</v>
      </c>
    </row>
    <row r="309" spans="1:34" x14ac:dyDescent="0.2">
      <c r="A309" s="347">
        <f t="shared" ca="1" si="122"/>
        <v>0.1</v>
      </c>
      <c r="B309" s="304">
        <f t="shared" ca="1" si="123"/>
        <v>17.099999999999937</v>
      </c>
      <c r="D309" s="306">
        <f t="shared" ca="1" si="124"/>
        <v>-0.11553701811830883</v>
      </c>
      <c r="E309" s="307">
        <f t="shared" ca="1" si="125"/>
        <v>-9.7914731449242858</v>
      </c>
      <c r="F309" s="304">
        <f t="shared" ca="1" si="126"/>
        <v>9.7921547756522482</v>
      </c>
      <c r="G309" s="306">
        <f t="shared" ca="1" si="127"/>
        <v>12.467848132517485</v>
      </c>
      <c r="H309" s="307">
        <f t="shared" ca="1" si="128"/>
        <v>-2.9802727804403792</v>
      </c>
      <c r="I309" s="304">
        <f t="shared" ca="1" si="129"/>
        <v>12.819097585296461</v>
      </c>
      <c r="J309" s="306">
        <f t="shared" ca="1" si="130"/>
        <v>264.10142065344036</v>
      </c>
      <c r="K309" s="307">
        <f t="shared" ca="1" si="131"/>
        <v>1499.5565756227995</v>
      </c>
      <c r="L309" s="304">
        <f t="shared" ca="1" si="116"/>
        <v>1522.6357029456331</v>
      </c>
      <c r="M309" s="306">
        <f t="shared" ca="1" si="132"/>
        <v>-0.2346339085413148</v>
      </c>
      <c r="N309" s="304">
        <f t="shared" ca="1" si="133"/>
        <v>-13.443532690075896</v>
      </c>
      <c r="P309" s="310">
        <f t="shared" ca="1" si="134"/>
        <v>23</v>
      </c>
      <c r="Q309" s="304">
        <f t="shared" ca="1" si="135"/>
        <v>0</v>
      </c>
      <c r="R309" s="306">
        <f t="shared" ca="1" si="136"/>
        <v>0</v>
      </c>
      <c r="S309" s="307">
        <f t="shared" ca="1" si="137"/>
        <v>2.9362999999999984</v>
      </c>
      <c r="T309" s="304">
        <f t="shared" ca="1" si="117"/>
        <v>28.805102999999985</v>
      </c>
      <c r="U309" s="311">
        <f t="shared" ca="1" si="118"/>
        <v>0</v>
      </c>
      <c r="V309" s="306">
        <f t="shared" ca="1" si="119"/>
        <v>1.0541167728342122</v>
      </c>
      <c r="W309" s="304">
        <f t="shared" ca="1" si="120"/>
        <v>0.35346530582773661</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1.4362196700700236</v>
      </c>
      <c r="AH309" s="304">
        <f t="shared" ca="1" si="144"/>
        <v>-0.11701302027837324</v>
      </c>
    </row>
    <row r="310" spans="1:34" x14ac:dyDescent="0.2">
      <c r="A310" s="347">
        <f t="shared" ca="1" si="122"/>
        <v>0.1</v>
      </c>
      <c r="B310" s="304">
        <f t="shared" ca="1" si="123"/>
        <v>17.199999999999939</v>
      </c>
      <c r="D310" s="306">
        <f t="shared" ca="1" si="124"/>
        <v>-0.11707938087865917</v>
      </c>
      <c r="E310" s="307">
        <f t="shared" ca="1" si="125"/>
        <v>-9.7820137357886612</v>
      </c>
      <c r="F310" s="304">
        <f t="shared" ca="1" si="126"/>
        <v>9.7827143630275213</v>
      </c>
      <c r="G310" s="306">
        <f t="shared" ca="1" si="127"/>
        <v>12.456140194429619</v>
      </c>
      <c r="H310" s="307">
        <f t="shared" ca="1" si="128"/>
        <v>-3.9584741540192452</v>
      </c>
      <c r="I310" s="304">
        <f t="shared" ca="1" si="129"/>
        <v>13.070001766309121</v>
      </c>
      <c r="J310" s="306">
        <f t="shared" ca="1" si="130"/>
        <v>265.34762006978769</v>
      </c>
      <c r="K310" s="307">
        <f t="shared" ca="1" si="131"/>
        <v>1499.2096382760765</v>
      </c>
      <c r="L310" s="304">
        <f t="shared" ca="1" si="116"/>
        <v>1522.5107221220428</v>
      </c>
      <c r="M310" s="306">
        <f t="shared" ca="1" si="132"/>
        <v>-0.30769966770346124</v>
      </c>
      <c r="N310" s="304">
        <f t="shared" ca="1" si="133"/>
        <v>-17.629892316986215</v>
      </c>
      <c r="P310" s="310">
        <f t="shared" ca="1" si="134"/>
        <v>23</v>
      </c>
      <c r="Q310" s="304">
        <f t="shared" ca="1" si="135"/>
        <v>0</v>
      </c>
      <c r="R310" s="306">
        <f t="shared" ca="1" si="136"/>
        <v>0</v>
      </c>
      <c r="S310" s="307">
        <f t="shared" ca="1" si="137"/>
        <v>2.9362999999999984</v>
      </c>
      <c r="T310" s="304">
        <f t="shared" ca="1" si="117"/>
        <v>28.805102999999985</v>
      </c>
      <c r="U310" s="311">
        <f t="shared" ca="1" si="118"/>
        <v>0</v>
      </c>
      <c r="V310" s="306">
        <f t="shared" ca="1" si="119"/>
        <v>1.0541535514293023</v>
      </c>
      <c r="W310" s="304">
        <f t="shared" ca="1" si="120"/>
        <v>0.36745006631253152</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2.1603190981387717</v>
      </c>
      <c r="AH310" s="304">
        <f t="shared" ca="1" si="144"/>
        <v>-0.12037779035784382</v>
      </c>
    </row>
    <row r="311" spans="1:34" x14ac:dyDescent="0.2">
      <c r="A311" s="347">
        <f t="shared" ca="1" si="122"/>
        <v>0.1</v>
      </c>
      <c r="B311" s="304">
        <f t="shared" ca="1" si="123"/>
        <v>17.29999999999994</v>
      </c>
      <c r="D311" s="306">
        <f t="shared" ca="1" si="124"/>
        <v>-0.1192630045837111</v>
      </c>
      <c r="E311" s="307">
        <f t="shared" ca="1" si="125"/>
        <v>-9.7720990520493327</v>
      </c>
      <c r="F311" s="304">
        <f t="shared" ca="1" si="126"/>
        <v>9.7728267940921683</v>
      </c>
      <c r="G311" s="306">
        <f t="shared" ca="1" si="127"/>
        <v>12.444213893971247</v>
      </c>
      <c r="H311" s="307">
        <f t="shared" ca="1" si="128"/>
        <v>-4.9356840592241786</v>
      </c>
      <c r="I311" s="304">
        <f t="shared" ca="1" si="129"/>
        <v>13.387286378179361</v>
      </c>
      <c r="J311" s="306">
        <f t="shared" ca="1" si="130"/>
        <v>266.59263777420773</v>
      </c>
      <c r="K311" s="307">
        <f t="shared" ca="1" si="131"/>
        <v>1498.7649303654143</v>
      </c>
      <c r="L311" s="304">
        <f t="shared" ca="1" si="116"/>
        <v>1522.2903635669034</v>
      </c>
      <c r="M311" s="306">
        <f t="shared" ca="1" si="132"/>
        <v>-0.37759335454264242</v>
      </c>
      <c r="N311" s="304">
        <f t="shared" ca="1" si="133"/>
        <v>-21.634505587480362</v>
      </c>
      <c r="P311" s="310">
        <f t="shared" ca="1" si="134"/>
        <v>23</v>
      </c>
      <c r="Q311" s="304">
        <f t="shared" ca="1" si="135"/>
        <v>0</v>
      </c>
      <c r="R311" s="306">
        <f t="shared" ca="1" si="136"/>
        <v>0</v>
      </c>
      <c r="S311" s="307">
        <f t="shared" ca="1" si="137"/>
        <v>2.9362999999999984</v>
      </c>
      <c r="T311" s="304">
        <f t="shared" ca="1" si="117"/>
        <v>28.805102999999985</v>
      </c>
      <c r="U311" s="311">
        <f t="shared" ca="1" si="118"/>
        <v>0</v>
      </c>
      <c r="V311" s="306">
        <f t="shared" ca="1" si="119"/>
        <v>1.0542006963521486</v>
      </c>
      <c r="W311" s="304">
        <f t="shared" ca="1" si="120"/>
        <v>0.38552413173050476</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2.8459862123992532</v>
      </c>
      <c r="AH311" s="304">
        <f t="shared" ca="1" si="144"/>
        <v>-0.12514050550438707</v>
      </c>
    </row>
    <row r="312" spans="1:34" x14ac:dyDescent="0.2">
      <c r="A312" s="347">
        <f t="shared" ca="1" si="122"/>
        <v>0.1</v>
      </c>
      <c r="B312" s="304">
        <f t="shared" ca="1" si="123"/>
        <v>17.399999999999942</v>
      </c>
      <c r="D312" s="306">
        <f t="shared" ca="1" si="124"/>
        <v>-0.12204670419831021</v>
      </c>
      <c r="E312" s="307">
        <f t="shared" ca="1" si="125"/>
        <v>-9.7615932482738597</v>
      </c>
      <c r="F312" s="304">
        <f t="shared" ca="1" si="126"/>
        <v>9.7623561778267174</v>
      </c>
      <c r="G312" s="306">
        <f t="shared" ca="1" si="127"/>
        <v>12.432009223551416</v>
      </c>
      <c r="H312" s="307">
        <f t="shared" ca="1" si="128"/>
        <v>-5.911843384051565</v>
      </c>
      <c r="I312" s="304">
        <f t="shared" ca="1" si="129"/>
        <v>13.766072262341998</v>
      </c>
      <c r="J312" s="306">
        <f t="shared" ca="1" si="130"/>
        <v>267.83644893008386</v>
      </c>
      <c r="K312" s="307">
        <f t="shared" ca="1" si="131"/>
        <v>1498.2225539932506</v>
      </c>
      <c r="L312" s="304">
        <f t="shared" ca="1" si="116"/>
        <v>1521.9747647939291</v>
      </c>
      <c r="M312" s="306">
        <f t="shared" ca="1" si="132"/>
        <v>-0.44388396264734786</v>
      </c>
      <c r="N312" s="304">
        <f t="shared" ca="1" si="133"/>
        <v>-25.432677653235714</v>
      </c>
      <c r="P312" s="310">
        <f t="shared" ca="1" si="134"/>
        <v>23</v>
      </c>
      <c r="Q312" s="304">
        <f t="shared" ca="1" si="135"/>
        <v>0</v>
      </c>
      <c r="R312" s="306">
        <f t="shared" ca="1" si="136"/>
        <v>0</v>
      </c>
      <c r="S312" s="307">
        <f t="shared" ca="1" si="137"/>
        <v>2.9362999999999984</v>
      </c>
      <c r="T312" s="304">
        <f t="shared" ca="1" si="117"/>
        <v>28.805102999999985</v>
      </c>
      <c r="U312" s="311">
        <f t="shared" ca="1" si="118"/>
        <v>0</v>
      </c>
      <c r="V312" s="306">
        <f t="shared" ca="1" si="119"/>
        <v>1.0542581980643024</v>
      </c>
      <c r="W312" s="304">
        <f t="shared" ca="1" si="120"/>
        <v>0.40767139371274796</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3.4854983734488156</v>
      </c>
      <c r="AH312" s="304">
        <f t="shared" ca="1" si="144"/>
        <v>-0.13129589337959505</v>
      </c>
    </row>
    <row r="313" spans="1:34" x14ac:dyDescent="0.2">
      <c r="A313" s="347">
        <f t="shared" ca="1" si="122"/>
        <v>0.1</v>
      </c>
      <c r="B313" s="304">
        <f t="shared" ca="1" si="123"/>
        <v>17.499999999999943</v>
      </c>
      <c r="D313" s="306">
        <f t="shared" ca="1" si="124"/>
        <v>-0.12538370294684026</v>
      </c>
      <c r="E313" s="307">
        <f t="shared" ca="1" si="125"/>
        <v>-9.7503757830769686</v>
      </c>
      <c r="F313" s="304">
        <f t="shared" ca="1" si="126"/>
        <v>9.7511819275500375</v>
      </c>
      <c r="G313" s="306">
        <f t="shared" ca="1" si="127"/>
        <v>12.419470853256732</v>
      </c>
      <c r="H313" s="307">
        <f t="shared" ca="1" si="128"/>
        <v>-6.8868809623592622</v>
      </c>
      <c r="I313" s="304">
        <f t="shared" ca="1" si="129"/>
        <v>14.201140294518604</v>
      </c>
      <c r="J313" s="306">
        <f t="shared" ca="1" si="130"/>
        <v>269.07902293392425</v>
      </c>
      <c r="K313" s="307">
        <f t="shared" ca="1" si="131"/>
        <v>1497.58261777593</v>
      </c>
      <c r="L313" s="304">
        <f t="shared" ca="1" si="116"/>
        <v>1521.5640695178377</v>
      </c>
      <c r="M313" s="306">
        <f t="shared" ca="1" si="132"/>
        <v>-0.50630905180149155</v>
      </c>
      <c r="N313" s="304">
        <f t="shared" ca="1" si="133"/>
        <v>-29.009371797496037</v>
      </c>
      <c r="P313" s="310">
        <f t="shared" ca="1" si="134"/>
        <v>23</v>
      </c>
      <c r="Q313" s="304">
        <f t="shared" ca="1" si="135"/>
        <v>0</v>
      </c>
      <c r="R313" s="306">
        <f t="shared" ca="1" si="136"/>
        <v>0</v>
      </c>
      <c r="S313" s="307">
        <f t="shared" ca="1" si="137"/>
        <v>2.9362999999999984</v>
      </c>
      <c r="T313" s="304">
        <f t="shared" ca="1" si="117"/>
        <v>28.805102999999985</v>
      </c>
      <c r="U313" s="311">
        <f t="shared" ca="1" si="118"/>
        <v>0</v>
      </c>
      <c r="V313" s="306">
        <f t="shared" ca="1" si="119"/>
        <v>1.0543260466171143</v>
      </c>
      <c r="W313" s="304">
        <f t="shared" ca="1" si="120"/>
        <v>0.43387490618714653</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4.0740686337310104</v>
      </c>
      <c r="AH313" s="304">
        <f t="shared" ca="1" si="144"/>
        <v>-0.13883846804234859</v>
      </c>
    </row>
    <row r="314" spans="1:34" x14ac:dyDescent="0.2">
      <c r="A314" s="347">
        <f t="shared" ca="1" si="122"/>
        <v>0.1</v>
      </c>
      <c r="B314" s="304">
        <f t="shared" ca="1" si="123"/>
        <v>17.599999999999945</v>
      </c>
      <c r="D314" s="306">
        <f t="shared" ca="1" si="124"/>
        <v>-0.12922423872305594</v>
      </c>
      <c r="E314" s="307">
        <f t="shared" ca="1" si="125"/>
        <v>-9.738342200722359</v>
      </c>
      <c r="F314" s="304">
        <f t="shared" ca="1" si="126"/>
        <v>9.7391995421720132</v>
      </c>
      <c r="G314" s="306">
        <f t="shared" ca="1" si="127"/>
        <v>12.406548429384426</v>
      </c>
      <c r="H314" s="307">
        <f t="shared" ca="1" si="128"/>
        <v>-7.8607151824314982</v>
      </c>
      <c r="I314" s="304">
        <f t="shared" ca="1" si="129"/>
        <v>14.687181047088997</v>
      </c>
      <c r="J314" s="306">
        <f t="shared" ca="1" si="130"/>
        <v>270.3203238980563</v>
      </c>
      <c r="K314" s="307">
        <f t="shared" ca="1" si="131"/>
        <v>1496.8452379686905</v>
      </c>
      <c r="L314" s="304">
        <f t="shared" ca="1" si="116"/>
        <v>1521.0584288389107</v>
      </c>
      <c r="M314" s="306">
        <f t="shared" ca="1" si="132"/>
        <v>-0.56475544544804135</v>
      </c>
      <c r="N314" s="304">
        <f t="shared" ca="1" si="133"/>
        <v>-32.358103481203571</v>
      </c>
      <c r="P314" s="310">
        <f t="shared" ca="1" si="134"/>
        <v>23</v>
      </c>
      <c r="Q314" s="304">
        <f t="shared" ca="1" si="135"/>
        <v>0</v>
      </c>
      <c r="R314" s="306">
        <f t="shared" ca="1" si="136"/>
        <v>0</v>
      </c>
      <c r="S314" s="307">
        <f t="shared" ca="1" si="137"/>
        <v>2.9362999999999984</v>
      </c>
      <c r="T314" s="304">
        <f t="shared" ca="1" si="117"/>
        <v>28.805102999999985</v>
      </c>
      <c r="U314" s="311">
        <f t="shared" ca="1" si="118"/>
        <v>0</v>
      </c>
      <c r="V314" s="306">
        <f t="shared" ca="1" si="119"/>
        <v>1.0544042315313324</v>
      </c>
      <c r="W314" s="304">
        <f t="shared" ca="1" si="120"/>
        <v>0.46411670283425999</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4.6096232755341839</v>
      </c>
      <c r="AH314" s="304">
        <f t="shared" ca="1" si="144"/>
        <v>-0.14776245825942402</v>
      </c>
    </row>
    <row r="315" spans="1:34" x14ac:dyDescent="0.2">
      <c r="A315" s="347">
        <f t="shared" ca="1" si="122"/>
        <v>0.1</v>
      </c>
      <c r="B315" s="304">
        <f t="shared" ca="1" si="123"/>
        <v>17.699999999999946</v>
      </c>
      <c r="D315" s="306">
        <f t="shared" ca="1" si="124"/>
        <v>-0.13351784063085234</v>
      </c>
      <c r="E315" s="307">
        <f t="shared" ca="1" si="125"/>
        <v>-9.7254038915056675</v>
      </c>
      <c r="F315" s="304">
        <f t="shared" ca="1" si="126"/>
        <v>9.7263203662371875</v>
      </c>
      <c r="G315" s="306">
        <f t="shared" ca="1" si="127"/>
        <v>12.393196645321341</v>
      </c>
      <c r="H315" s="307">
        <f t="shared" ca="1" si="128"/>
        <v>-8.8332555715820646</v>
      </c>
      <c r="I315" s="304">
        <f t="shared" ca="1" si="129"/>
        <v>15.218992314949428</v>
      </c>
      <c r="J315" s="306">
        <f t="shared" ca="1" si="130"/>
        <v>271.56031115179161</v>
      </c>
      <c r="K315" s="307">
        <f t="shared" ca="1" si="131"/>
        <v>1496.0105394309899</v>
      </c>
      <c r="L315" s="304">
        <f t="shared" ca="1" si="116"/>
        <v>1520.4580022747946</v>
      </c>
      <c r="M315" s="306">
        <f t="shared" ca="1" si="132"/>
        <v>-0.61923210476840951</v>
      </c>
      <c r="N315" s="304">
        <f t="shared" ca="1" si="133"/>
        <v>-35.479386142232684</v>
      </c>
      <c r="P315" s="310">
        <f t="shared" ca="1" si="134"/>
        <v>23</v>
      </c>
      <c r="Q315" s="304">
        <f t="shared" ca="1" si="135"/>
        <v>0</v>
      </c>
      <c r="R315" s="306">
        <f t="shared" ca="1" si="136"/>
        <v>0</v>
      </c>
      <c r="S315" s="307">
        <f t="shared" ca="1" si="137"/>
        <v>2.9362999999999984</v>
      </c>
      <c r="T315" s="304">
        <f t="shared" ca="1" si="117"/>
        <v>28.805102999999985</v>
      </c>
      <c r="U315" s="311">
        <f t="shared" ca="1" si="118"/>
        <v>0</v>
      </c>
      <c r="V315" s="306">
        <f t="shared" ca="1" si="119"/>
        <v>1.0544927416935039</v>
      </c>
      <c r="W315" s="304">
        <f t="shared" ca="1" si="120"/>
        <v>0.49837764265203838</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5.092341016936488</v>
      </c>
      <c r="AH315" s="304">
        <f t="shared" ca="1" si="144"/>
        <v>-0.15806174533741793</v>
      </c>
    </row>
    <row r="316" spans="1:34" x14ac:dyDescent="0.2">
      <c r="A316" s="347">
        <f t="shared" ca="1" si="122"/>
        <v>0.1</v>
      </c>
      <c r="B316" s="304">
        <f t="shared" ca="1" si="123"/>
        <v>17.799999999999947</v>
      </c>
      <c r="D316" s="306">
        <f t="shared" ca="1" si="124"/>
        <v>-0.13821512455688645</v>
      </c>
      <c r="E316" s="307">
        <f t="shared" ca="1" si="125"/>
        <v>-9.7114871179721067</v>
      </c>
      <c r="F316" s="304">
        <f t="shared" ca="1" si="126"/>
        <v>9.7124706158214167</v>
      </c>
      <c r="G316" s="306">
        <f t="shared" ca="1" si="127"/>
        <v>12.379375132865652</v>
      </c>
      <c r="H316" s="307">
        <f t="shared" ca="1" si="128"/>
        <v>-9.8044042833792755</v>
      </c>
      <c r="I316" s="304">
        <f t="shared" ca="1" si="129"/>
        <v>15.7916203105368</v>
      </c>
      <c r="J316" s="306">
        <f t="shared" ca="1" si="130"/>
        <v>272.79893974070097</v>
      </c>
      <c r="K316" s="307">
        <f t="shared" ca="1" si="131"/>
        <v>1495.0786564382418</v>
      </c>
      <c r="L316" s="304">
        <f t="shared" ca="1" si="116"/>
        <v>1519.7629586421785</v>
      </c>
      <c r="M316" s="306">
        <f t="shared" ca="1" si="132"/>
        <v>-0.66984080244003319</v>
      </c>
      <c r="N316" s="304">
        <f t="shared" ca="1" si="133"/>
        <v>-38.379050925470274</v>
      </c>
      <c r="P316" s="310">
        <f t="shared" ca="1" si="134"/>
        <v>23</v>
      </c>
      <c r="Q316" s="304">
        <f t="shared" ca="1" si="135"/>
        <v>0</v>
      </c>
      <c r="R316" s="306">
        <f t="shared" ca="1" si="136"/>
        <v>0</v>
      </c>
      <c r="S316" s="307">
        <f t="shared" ca="1" si="137"/>
        <v>2.9362999999999984</v>
      </c>
      <c r="T316" s="304">
        <f t="shared" ca="1" si="117"/>
        <v>28.805102999999985</v>
      </c>
      <c r="U316" s="311">
        <f t="shared" ca="1" si="118"/>
        <v>0</v>
      </c>
      <c r="V316" s="306">
        <f t="shared" ca="1" si="119"/>
        <v>1.0545915652685196</v>
      </c>
      <c r="W316" s="304">
        <f t="shared" ca="1" si="120"/>
        <v>0.53663728236362929</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5.5240924455032072</v>
      </c>
      <c r="AH316" s="304">
        <f t="shared" ca="1" si="144"/>
        <v>-0.16972981052754782</v>
      </c>
    </row>
    <row r="317" spans="1:34" x14ac:dyDescent="0.2">
      <c r="A317" s="347">
        <f t="shared" ca="1" si="122"/>
        <v>0.1</v>
      </c>
      <c r="B317" s="304">
        <f t="shared" ca="1" si="123"/>
        <v>17.899999999999949</v>
      </c>
      <c r="D317" s="306">
        <f t="shared" ca="1" si="124"/>
        <v>-0.14326907161200206</v>
      </c>
      <c r="E317" s="307">
        <f t="shared" ca="1" si="125"/>
        <v>-9.6965315991871623</v>
      </c>
      <c r="F317" s="304">
        <f t="shared" ca="1" si="126"/>
        <v>9.6975899625069584</v>
      </c>
      <c r="G317" s="306">
        <f t="shared" ca="1" si="127"/>
        <v>12.365048225704452</v>
      </c>
      <c r="H317" s="307">
        <f t="shared" ca="1" si="128"/>
        <v>-10.774057443297991</v>
      </c>
      <c r="I317" s="304">
        <f t="shared" ca="1" si="129"/>
        <v>16.400449122371057</v>
      </c>
      <c r="J317" s="306">
        <f t="shared" ca="1" si="130"/>
        <v>274.03616090862948</v>
      </c>
      <c r="K317" s="307">
        <f t="shared" ca="1" si="131"/>
        <v>1494.0497333519079</v>
      </c>
      <c r="L317" s="304">
        <f t="shared" ca="1" si="116"/>
        <v>1518.9734767975533</v>
      </c>
      <c r="M317" s="306">
        <f t="shared" ca="1" si="132"/>
        <v>-0.71674854939559351</v>
      </c>
      <c r="N317" s="304">
        <f t="shared" ca="1" si="133"/>
        <v>-41.066666852491522</v>
      </c>
      <c r="P317" s="310">
        <f t="shared" ca="1" si="134"/>
        <v>23</v>
      </c>
      <c r="Q317" s="304">
        <f t="shared" ca="1" si="135"/>
        <v>0</v>
      </c>
      <c r="R317" s="306">
        <f t="shared" ca="1" si="136"/>
        <v>0</v>
      </c>
      <c r="S317" s="307">
        <f t="shared" ca="1" si="137"/>
        <v>2.9362999999999984</v>
      </c>
      <c r="T317" s="304">
        <f t="shared" ca="1" si="117"/>
        <v>28.805102999999985</v>
      </c>
      <c r="U317" s="311">
        <f t="shared" ca="1" si="118"/>
        <v>0</v>
      </c>
      <c r="V317" s="306">
        <f t="shared" ca="1" si="119"/>
        <v>1.0547006896270288</v>
      </c>
      <c r="W317" s="304">
        <f t="shared" ca="1" si="120"/>
        <v>0.57887377348098346</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5.9078886477735608</v>
      </c>
      <c r="AH317" s="304">
        <f t="shared" ca="1" si="144"/>
        <v>-0.18275969157226088</v>
      </c>
    </row>
    <row r="318" spans="1:34" x14ac:dyDescent="0.2">
      <c r="A318" s="347">
        <f t="shared" ca="1" si="122"/>
        <v>0.1</v>
      </c>
      <c r="B318" s="304">
        <f t="shared" ca="1" si="123"/>
        <v>17.99999999999995</v>
      </c>
      <c r="D318" s="306">
        <f t="shared" ca="1" si="124"/>
        <v>-0.14863583319539914</v>
      </c>
      <c r="E318" s="307">
        <f t="shared" ca="1" si="125"/>
        <v>-9.6804888993760105</v>
      </c>
      <c r="F318" s="304">
        <f t="shared" ca="1" si="126"/>
        <v>9.6816299217565565</v>
      </c>
      <c r="G318" s="306">
        <f t="shared" ca="1" si="127"/>
        <v>12.350184642384912</v>
      </c>
      <c r="H318" s="307">
        <f t="shared" ca="1" si="128"/>
        <v>-11.742106333235592</v>
      </c>
      <c r="I318" s="304">
        <f t="shared" ca="1" si="129"/>
        <v>17.041247660955211</v>
      </c>
      <c r="J318" s="306">
        <f t="shared" ca="1" si="130"/>
        <v>275.27192255203397</v>
      </c>
      <c r="K318" s="307">
        <f t="shared" ca="1" si="131"/>
        <v>1492.9239251630813</v>
      </c>
      <c r="L318" s="304">
        <f t="shared" ca="1" si="116"/>
        <v>1518.0897462501466</v>
      </c>
      <c r="M318" s="306">
        <f t="shared" ca="1" si="132"/>
        <v>-0.76016398218793446</v>
      </c>
      <c r="N318" s="304">
        <f t="shared" ca="1" si="133"/>
        <v>-43.554187917226528</v>
      </c>
      <c r="P318" s="310">
        <f t="shared" ca="1" si="134"/>
        <v>23</v>
      </c>
      <c r="Q318" s="304">
        <f t="shared" ca="1" si="135"/>
        <v>0</v>
      </c>
      <c r="R318" s="306">
        <f t="shared" ca="1" si="136"/>
        <v>0</v>
      </c>
      <c r="S318" s="307">
        <f t="shared" ca="1" si="137"/>
        <v>2.9362999999999984</v>
      </c>
      <c r="T318" s="304">
        <f t="shared" ca="1" si="117"/>
        <v>28.805102999999985</v>
      </c>
      <c r="U318" s="311">
        <f t="shared" ca="1" si="118"/>
        <v>0</v>
      </c>
      <c r="V318" s="306">
        <f t="shared" ca="1" si="119"/>
        <v>1.054820101286112</v>
      </c>
      <c r="W318" s="304">
        <f t="shared" ca="1" si="120"/>
        <v>0.62506378136230567</v>
      </c>
      <c r="Y318" s="314" t="str">
        <f t="shared" ca="1" si="138"/>
        <v/>
      </c>
      <c r="Z318" s="315" t="str">
        <f t="shared" ca="1" si="139"/>
        <v/>
      </c>
      <c r="AA318" s="316" t="str">
        <f t="shared" ca="1" si="140"/>
        <v/>
      </c>
      <c r="AC318" s="310">
        <f t="shared" ca="1" si="141"/>
        <v>17.99999999999995</v>
      </c>
      <c r="AD318" s="323">
        <f t="shared" ca="1" si="142"/>
        <v>275.27192255203397</v>
      </c>
      <c r="AE318" s="324" t="e">
        <f t="shared" ca="1" si="121"/>
        <v>#N/A</v>
      </c>
      <c r="AG318" s="306">
        <f t="shared" ca="1" si="143"/>
        <v>6.2474053893923998</v>
      </c>
      <c r="AH318" s="304">
        <f t="shared" ca="1" si="144"/>
        <v>-0.19714394764873608</v>
      </c>
    </row>
    <row r="319" spans="1:34" x14ac:dyDescent="0.2">
      <c r="A319" s="347">
        <f t="shared" ca="1" si="122"/>
        <v>0.1</v>
      </c>
      <c r="B319" s="304">
        <f t="shared" ca="1" si="123"/>
        <v>18.099999999999952</v>
      </c>
      <c r="D319" s="306">
        <f t="shared" ca="1" si="124"/>
        <v>-0.15427514820213831</v>
      </c>
      <c r="E319" s="307">
        <f t="shared" ca="1" si="125"/>
        <v>-9.6633208006827527</v>
      </c>
      <c r="F319" s="304">
        <f t="shared" ca="1" si="126"/>
        <v>9.6645522254401808</v>
      </c>
      <c r="G319" s="306">
        <f t="shared" ca="1" si="127"/>
        <v>12.334757127564698</v>
      </c>
      <c r="H319" s="307">
        <f t="shared" ca="1" si="128"/>
        <v>-12.708438413303867</v>
      </c>
      <c r="I319" s="304">
        <f t="shared" ca="1" si="129"/>
        <v>17.710184648973748</v>
      </c>
      <c r="J319" s="306">
        <f t="shared" ca="1" si="130"/>
        <v>276.50616964053143</v>
      </c>
      <c r="K319" s="307">
        <f t="shared" ca="1" si="131"/>
        <v>1491.7013979257542</v>
      </c>
      <c r="L319" s="304">
        <f t="shared" ca="1" si="116"/>
        <v>1517.1119676618889</v>
      </c>
      <c r="M319" s="306">
        <f t="shared" ca="1" si="132"/>
        <v>-0.80031852591355834</v>
      </c>
      <c r="N319" s="304">
        <f t="shared" ca="1" si="133"/>
        <v>-45.854873800978304</v>
      </c>
      <c r="P319" s="310">
        <f t="shared" ca="1" si="134"/>
        <v>23</v>
      </c>
      <c r="Q319" s="304">
        <f t="shared" ca="1" si="135"/>
        <v>0</v>
      </c>
      <c r="R319" s="306">
        <f t="shared" ca="1" si="136"/>
        <v>0</v>
      </c>
      <c r="S319" s="307">
        <f t="shared" ca="1" si="137"/>
        <v>2.9362999999999984</v>
      </c>
      <c r="T319" s="304">
        <f t="shared" ca="1" si="117"/>
        <v>28.805102999999985</v>
      </c>
      <c r="U319" s="311">
        <f t="shared" ca="1" si="118"/>
        <v>0</v>
      </c>
      <c r="V319" s="306">
        <f t="shared" ca="1" si="119"/>
        <v>1.0549497858614945</v>
      </c>
      <c r="W319" s="304">
        <f t="shared" ca="1" si="120"/>
        <v>0.67518242347162971</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6.5466106723727453</v>
      </c>
      <c r="AH319" s="304">
        <f t="shared" ca="1" si="144"/>
        <v>-0.21287463180271293</v>
      </c>
    </row>
    <row r="320" spans="1:34" x14ac:dyDescent="0.2">
      <c r="A320" s="347">
        <f t="shared" ca="1" si="122"/>
        <v>0.1</v>
      </c>
      <c r="B320" s="304">
        <f t="shared" ca="1" si="123"/>
        <v>18.199999999999953</v>
      </c>
      <c r="D320" s="306">
        <f t="shared" ca="1" si="124"/>
        <v>-0.16015046956435067</v>
      </c>
      <c r="E320" s="307">
        <f t="shared" ca="1" si="125"/>
        <v>-9.6449977743159607</v>
      </c>
      <c r="F320" s="304">
        <f t="shared" ca="1" si="126"/>
        <v>9.646327292781514</v>
      </c>
      <c r="G320" s="306">
        <f t="shared" ca="1" si="127"/>
        <v>12.318742080608263</v>
      </c>
      <c r="H320" s="307">
        <f t="shared" ca="1" si="128"/>
        <v>-13.672938190735463</v>
      </c>
      <c r="I320" s="304">
        <f t="shared" ca="1" si="129"/>
        <v>18.403821484034808</v>
      </c>
      <c r="J320" s="306">
        <f t="shared" ca="1" si="130"/>
        <v>277.73884460094007</v>
      </c>
      <c r="K320" s="307">
        <f t="shared" ca="1" si="131"/>
        <v>1490.3823290955522</v>
      </c>
      <c r="L320" s="304">
        <f t="shared" ca="1" si="116"/>
        <v>1516.0403532493942</v>
      </c>
      <c r="M320" s="306">
        <f t="shared" ca="1" si="132"/>
        <v>-0.83745223428482962</v>
      </c>
      <c r="N320" s="304">
        <f t="shared" ca="1" si="133"/>
        <v>-47.98247856832176</v>
      </c>
      <c r="P320" s="310">
        <f t="shared" ca="1" si="134"/>
        <v>23</v>
      </c>
      <c r="Q320" s="304">
        <f t="shared" ca="1" si="135"/>
        <v>0</v>
      </c>
      <c r="R320" s="306">
        <f t="shared" ca="1" si="136"/>
        <v>0</v>
      </c>
      <c r="S320" s="307">
        <f t="shared" ca="1" si="137"/>
        <v>2.9362999999999984</v>
      </c>
      <c r="T320" s="304">
        <f t="shared" ca="1" si="117"/>
        <v>28.805102999999985</v>
      </c>
      <c r="U320" s="311">
        <f t="shared" ca="1" si="118"/>
        <v>0</v>
      </c>
      <c r="V320" s="306">
        <f t="shared" ca="1" si="119"/>
        <v>1.0550897280296188</v>
      </c>
      <c r="W320" s="304">
        <f t="shared" ca="1" si="120"/>
        <v>0.72920322415115923</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6.8094966515435962</v>
      </c>
      <c r="AH320" s="304">
        <f t="shared" ca="1" si="144"/>
        <v>-0.22994326992188471</v>
      </c>
    </row>
    <row r="321" spans="1:34" x14ac:dyDescent="0.2">
      <c r="A321" s="347">
        <f t="shared" ca="1" si="122"/>
        <v>0.1</v>
      </c>
      <c r="B321" s="304">
        <f t="shared" ca="1" si="123"/>
        <v>18.299999999999955</v>
      </c>
      <c r="D321" s="306">
        <f t="shared" ca="1" si="124"/>
        <v>-0.16622889025471116</v>
      </c>
      <c r="E321" s="307">
        <f t="shared" ca="1" si="125"/>
        <v>-9.6254976111120119</v>
      </c>
      <c r="F321" s="304">
        <f t="shared" ca="1" si="126"/>
        <v>9.6269328607546836</v>
      </c>
      <c r="G321" s="306">
        <f t="shared" ca="1" si="127"/>
        <v>12.302119191582792</v>
      </c>
      <c r="H321" s="307">
        <f t="shared" ca="1" si="128"/>
        <v>-14.635487951846665</v>
      </c>
      <c r="I321" s="304">
        <f t="shared" ca="1" si="129"/>
        <v>19.119091092218753</v>
      </c>
      <c r="J321" s="306">
        <f t="shared" ca="1" si="130"/>
        <v>278.96988766454962</v>
      </c>
      <c r="K321" s="307">
        <f t="shared" ca="1" si="131"/>
        <v>1488.9669077884232</v>
      </c>
      <c r="L321" s="304">
        <f t="shared" ca="1" si="116"/>
        <v>1514.8751271020956</v>
      </c>
      <c r="M321" s="306">
        <f t="shared" ca="1" si="132"/>
        <v>-0.87180372052370436</v>
      </c>
      <c r="N321" s="304">
        <f t="shared" ca="1" si="133"/>
        <v>-49.95067374981101</v>
      </c>
      <c r="P321" s="310">
        <f t="shared" ca="1" si="134"/>
        <v>23</v>
      </c>
      <c r="Q321" s="304">
        <f t="shared" ca="1" si="135"/>
        <v>0</v>
      </c>
      <c r="R321" s="306">
        <f t="shared" ca="1" si="136"/>
        <v>0</v>
      </c>
      <c r="S321" s="307">
        <f t="shared" ca="1" si="137"/>
        <v>2.9362999999999984</v>
      </c>
      <c r="T321" s="304">
        <f t="shared" ca="1" si="117"/>
        <v>28.805102999999985</v>
      </c>
      <c r="U321" s="311">
        <f t="shared" ca="1" si="118"/>
        <v>0</v>
      </c>
      <c r="V321" s="306">
        <f t="shared" ca="1" si="119"/>
        <v>1.05523991149805</v>
      </c>
      <c r="W321" s="304">
        <f t="shared" ca="1" si="120"/>
        <v>0.78709808345352505</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7.0399021843809049</v>
      </c>
      <c r="AH321" s="304">
        <f t="shared" ca="1" si="144"/>
        <v>-0.24834084533295633</v>
      </c>
    </row>
    <row r="322" spans="1:34" x14ac:dyDescent="0.2">
      <c r="A322" s="347">
        <f t="shared" ca="1" si="122"/>
        <v>0.1</v>
      </c>
      <c r="B322" s="304">
        <f t="shared" ca="1" si="123"/>
        <v>18.399999999999956</v>
      </c>
      <c r="D322" s="306">
        <f t="shared" ca="1" si="124"/>
        <v>-0.17248094298011901</v>
      </c>
      <c r="E322" s="307">
        <f t="shared" ca="1" si="125"/>
        <v>-9.6048042346528515</v>
      </c>
      <c r="F322" s="304">
        <f t="shared" ca="1" si="126"/>
        <v>9.6063527970659432</v>
      </c>
      <c r="G322" s="306">
        <f t="shared" ca="1" si="127"/>
        <v>12.28487109728478</v>
      </c>
      <c r="H322" s="307">
        <f t="shared" ca="1" si="128"/>
        <v>-15.59596837531195</v>
      </c>
      <c r="I322" s="304">
        <f t="shared" ca="1" si="129"/>
        <v>19.853268935886437</v>
      </c>
      <c r="J322" s="306">
        <f t="shared" ca="1" si="130"/>
        <v>280.19923717899297</v>
      </c>
      <c r="K322" s="307">
        <f t="shared" ca="1" si="131"/>
        <v>1487.4553349720652</v>
      </c>
      <c r="L322" s="304">
        <f t="shared" ca="1" si="116"/>
        <v>1513.6165254292607</v>
      </c>
      <c r="M322" s="306">
        <f t="shared" ca="1" si="132"/>
        <v>-0.90360340909946912</v>
      </c>
      <c r="N322" s="304">
        <f t="shared" ca="1" si="133"/>
        <v>-51.77266169503271</v>
      </c>
      <c r="P322" s="310">
        <f t="shared" ca="1" si="134"/>
        <v>23</v>
      </c>
      <c r="Q322" s="304">
        <f t="shared" ca="1" si="135"/>
        <v>0</v>
      </c>
      <c r="R322" s="306">
        <f t="shared" ca="1" si="136"/>
        <v>0</v>
      </c>
      <c r="S322" s="307">
        <f t="shared" ca="1" si="137"/>
        <v>2.9362999999999984</v>
      </c>
      <c r="T322" s="304">
        <f t="shared" ca="1" si="117"/>
        <v>28.805102999999985</v>
      </c>
      <c r="U322" s="311">
        <f t="shared" ca="1" si="118"/>
        <v>0</v>
      </c>
      <c r="V322" s="306">
        <f t="shared" ca="1" si="119"/>
        <v>1.0554003189828483</v>
      </c>
      <c r="W322" s="304">
        <f t="shared" ca="1" si="120"/>
        <v>0.84883725787822706</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7.2414067629834538</v>
      </c>
      <c r="AH322" s="304">
        <f t="shared" ca="1" si="144"/>
        <v>-0.26805778818701276</v>
      </c>
    </row>
    <row r="323" spans="1:34" x14ac:dyDescent="0.2">
      <c r="A323" s="347">
        <f t="shared" ca="1" si="122"/>
        <v>0.1</v>
      </c>
      <c r="B323" s="304">
        <f t="shared" ca="1" si="123"/>
        <v>18.499999999999957</v>
      </c>
      <c r="D323" s="306">
        <f t="shared" ca="1" si="124"/>
        <v>-0.17888032976759369</v>
      </c>
      <c r="E323" s="307">
        <f t="shared" ca="1" si="125"/>
        <v>-9.5829066960550069</v>
      </c>
      <c r="F323" s="304">
        <f t="shared" ca="1" si="126"/>
        <v>9.5845760948345369</v>
      </c>
      <c r="G323" s="306">
        <f t="shared" ca="1" si="127"/>
        <v>12.26698306430802</v>
      </c>
      <c r="H323" s="307">
        <f t="shared" ca="1" si="128"/>
        <v>-16.554259044917451</v>
      </c>
      <c r="I323" s="304">
        <f t="shared" ca="1" si="129"/>
        <v>20.603940546076398</v>
      </c>
      <c r="J323" s="306">
        <f t="shared" ca="1" si="130"/>
        <v>281.42682988707259</v>
      </c>
      <c r="K323" s="307">
        <f t="shared" ca="1" si="131"/>
        <v>1485.8478236010537</v>
      </c>
      <c r="L323" s="304">
        <f t="shared" ca="1" si="116"/>
        <v>1512.2647967470098</v>
      </c>
      <c r="M323" s="306">
        <f t="shared" ca="1" si="132"/>
        <v>-0.93306933855495</v>
      </c>
      <c r="N323" s="304">
        <f t="shared" ca="1" si="133"/>
        <v>-53.460935092261977</v>
      </c>
      <c r="P323" s="310">
        <f t="shared" ca="1" si="134"/>
        <v>23</v>
      </c>
      <c r="Q323" s="304">
        <f t="shared" ca="1" si="135"/>
        <v>0</v>
      </c>
      <c r="R323" s="306">
        <f t="shared" ca="1" si="136"/>
        <v>0</v>
      </c>
      <c r="S323" s="307">
        <f t="shared" ca="1" si="137"/>
        <v>2.9362999999999984</v>
      </c>
      <c r="T323" s="304">
        <f t="shared" ca="1" si="117"/>
        <v>28.805102999999985</v>
      </c>
      <c r="U323" s="311">
        <f t="shared" ca="1" si="118"/>
        <v>0</v>
      </c>
      <c r="V323" s="306">
        <f t="shared" ca="1" si="119"/>
        <v>1.0555709321917532</v>
      </c>
      <c r="W323" s="304">
        <f t="shared" ca="1" si="120"/>
        <v>0.91438935116552289</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7.4172766438490472</v>
      </c>
      <c r="AH323" s="304">
        <f t="shared" ca="1" si="144"/>
        <v>-0.28908396889903193</v>
      </c>
    </row>
    <row r="324" spans="1:34" x14ac:dyDescent="0.2">
      <c r="A324" s="347">
        <f t="shared" ca="1" si="122"/>
        <v>0.1</v>
      </c>
      <c r="B324" s="304">
        <f t="shared" ca="1" si="123"/>
        <v>18.599999999999959</v>
      </c>
      <c r="D324" s="306">
        <f t="shared" ca="1" si="124"/>
        <v>-0.1854036211789295</v>
      </c>
      <c r="E324" s="307">
        <f t="shared" ca="1" si="125"/>
        <v>-9.5597983361702088</v>
      </c>
      <c r="F324" s="304">
        <f t="shared" ca="1" si="126"/>
        <v>9.5615960347103641</v>
      </c>
      <c r="G324" s="306">
        <f t="shared" ca="1" si="127"/>
        <v>12.248442702190127</v>
      </c>
      <c r="H324" s="307">
        <f t="shared" ca="1" si="128"/>
        <v>-17.510238878534473</v>
      </c>
      <c r="I324" s="304">
        <f t="shared" ca="1" si="129"/>
        <v>21.368968487322331</v>
      </c>
      <c r="J324" s="306">
        <f t="shared" ca="1" si="130"/>
        <v>282.65260117539748</v>
      </c>
      <c r="K324" s="307">
        <f t="shared" ca="1" si="131"/>
        <v>1484.1445987048812</v>
      </c>
      <c r="L324" s="304">
        <f t="shared" ref="L324:L387" ca="1" si="145">SQRT(pos_x^2+pos_z^2)</f>
        <v>1510.8202020148167</v>
      </c>
      <c r="M324" s="306">
        <f t="shared" ca="1" si="132"/>
        <v>-0.96040483804971088</v>
      </c>
      <c r="N324" s="304">
        <f t="shared" ca="1" si="133"/>
        <v>-55.027143844193773</v>
      </c>
      <c r="P324" s="310">
        <f t="shared" ca="1" si="134"/>
        <v>23</v>
      </c>
      <c r="Q324" s="304">
        <f t="shared" ca="1" si="135"/>
        <v>0</v>
      </c>
      <c r="R324" s="306">
        <f t="shared" ca="1" si="136"/>
        <v>0</v>
      </c>
      <c r="S324" s="307">
        <f t="shared" ca="1" si="137"/>
        <v>2.9362999999999984</v>
      </c>
      <c r="T324" s="304">
        <f t="shared" ref="T324:T387" ca="1" si="146">m*g</f>
        <v>28.805102999999985</v>
      </c>
      <c r="U324" s="311">
        <f t="shared" ref="U324:U387" ca="1" si="147">IF(pos_xz&lt;L_rampe,Poids*COS(Beta),0)</f>
        <v>0</v>
      </c>
      <c r="V324" s="306">
        <f t="shared" ref="V324:V387" ca="1" si="148">Rho_moyen*(20000-Alt_rampe-pos_z)/(20000+Alt_rampe+pos_z)</f>
        <v>1.0557517318122054</v>
      </c>
      <c r="W324" s="304">
        <f t="shared" ref="W324:W387" ca="1" si="149">1/2*Rho*Sref*Cx*vit_xz^2</f>
        <v>0.98372131359304171</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7.570446762076906</v>
      </c>
      <c r="AH324" s="304">
        <f t="shared" ca="1" si="144"/>
        <v>-0.31140869501260887</v>
      </c>
    </row>
    <row r="325" spans="1:34" x14ac:dyDescent="0.2">
      <c r="A325" s="347">
        <f t="shared" ref="A325:A388" ca="1" si="151">IF(B324+0.01&lt;=T_ini+ROUNDUP(Temps_fin_propu,0), 0.01, IF(K324&gt;0, 0.1, 0.0001))</f>
        <v>0.1</v>
      </c>
      <c r="B325" s="304">
        <f t="shared" ref="B325:B388" ca="1" si="152">B324+pas</f>
        <v>18.69999999999996</v>
      </c>
      <c r="D325" s="306">
        <f t="shared" ref="D325:D388" ca="1" si="153">IF(AND(L324&lt;L_rampe,Poussee&lt;Poids*SIN(M324)),0,(-W324+Poussee)/m*COS(M324)-U324/m*SIN(M324))</f>
        <v>-0.19202995150093621</v>
      </c>
      <c r="E325" s="307">
        <f t="shared" ref="E325:E388" ca="1" si="154">IF(AND(L324&lt;L_rampe,Poussee&lt;Poids*SIN(M324)),0,(-W324+Poussee)/m*SIN(M324)+U324/m*COS(M324)-Poids/m)</f>
        <v>-9.535476094849713</v>
      </c>
      <c r="F325" s="304">
        <f t="shared" ref="F325:F388" ca="1" si="155">SQRT(acc_x^2+acc_z^2)</f>
        <v>9.5374094940777177</v>
      </c>
      <c r="G325" s="306">
        <f t="shared" ref="G325:G388" ca="1" si="156">G324+acc_x*pas</f>
        <v>12.229239707040033</v>
      </c>
      <c r="H325" s="307">
        <f t="shared" ref="H325:H388" ca="1" si="157">H324+acc_z*pas</f>
        <v>-18.463786488019444</v>
      </c>
      <c r="I325" s="304">
        <f t="shared" ref="I325:I388" ca="1" si="158">SQRT(vit_x^2+vit_z^2)</f>
        <v>22.146460558911304</v>
      </c>
      <c r="J325" s="306">
        <f t="shared" ref="J325:J388" ca="1" si="159">J324+0.5*(vit_x+G324)*pas*(K324&gt;=0)</f>
        <v>283.87648529585897</v>
      </c>
      <c r="K325" s="307">
        <f t="shared" ref="K325:K388" ca="1" si="160">K324+0.5*(vit_z+H324)*pas</f>
        <v>1482.3458974365535</v>
      </c>
      <c r="L325" s="304">
        <f t="shared" ca="1" si="145"/>
        <v>1509.2830147294812</v>
      </c>
      <c r="M325" s="306">
        <f t="shared" ref="M325:M388" ca="1" si="161">IF(AND(L324&gt;L_rampe,G325&gt;0),ATAN2(G325,H325),$M$4)</f>
        <v>-0.98579752559560518</v>
      </c>
      <c r="N325" s="304">
        <f t="shared" ref="N325:N388" ca="1" si="162">DEGREES(Beta)</f>
        <v>-56.482037671067921</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2.9362999999999984</v>
      </c>
      <c r="T325" s="304">
        <f t="shared" ca="1" si="146"/>
        <v>28.805102999999985</v>
      </c>
      <c r="U325" s="311">
        <f t="shared" ca="1" si="147"/>
        <v>0</v>
      </c>
      <c r="V325" s="306">
        <f t="shared" ca="1" si="148"/>
        <v>1.0559426975033988</v>
      </c>
      <c r="W325" s="304">
        <f t="shared" ca="1" si="149"/>
        <v>1.0567984484810602</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7.7035256278735549</v>
      </c>
      <c r="AH325" s="304">
        <f t="shared" ref="AH325:AH388" ca="1" si="173">IF(AND(L324&lt;L_rampe,Poussee&lt;Poids*SIN(M324)), g*SIN(M324), (-W324+Poussee)/m)</f>
        <v>-0.3350207109604067</v>
      </c>
    </row>
    <row r="326" spans="1:34" x14ac:dyDescent="0.2">
      <c r="A326" s="347">
        <f t="shared" ca="1" si="151"/>
        <v>0.1</v>
      </c>
      <c r="B326" s="304">
        <f t="shared" ca="1" si="152"/>
        <v>18.799999999999962</v>
      </c>
      <c r="D326" s="306">
        <f t="shared" ca="1" si="153"/>
        <v>-0.19874072617792907</v>
      </c>
      <c r="E326" s="307">
        <f t="shared" ca="1" si="154"/>
        <v>-9.5099399453662858</v>
      </c>
      <c r="F326" s="304">
        <f t="shared" ca="1" si="155"/>
        <v>9.5120163814364318</v>
      </c>
      <c r="G326" s="306">
        <f t="shared" ca="1" si="156"/>
        <v>12.209365634422241</v>
      </c>
      <c r="H326" s="307">
        <f t="shared" ca="1" si="157"/>
        <v>-19.414780482556072</v>
      </c>
      <c r="I326" s="304">
        <f t="shared" ca="1" si="158"/>
        <v>22.93474025100025</v>
      </c>
      <c r="J326" s="306">
        <f t="shared" ca="1" si="159"/>
        <v>285.09841556293208</v>
      </c>
      <c r="K326" s="307">
        <f t="shared" ca="1" si="160"/>
        <v>1480.4519690880247</v>
      </c>
      <c r="L326" s="304">
        <f t="shared" ca="1" si="145"/>
        <v>1507.6535209832211</v>
      </c>
      <c r="M326" s="306">
        <f t="shared" ca="1" si="161"/>
        <v>-1.0094192011926155</v>
      </c>
      <c r="N326" s="304">
        <f t="shared" ca="1" si="162"/>
        <v>-57.835459987803787</v>
      </c>
      <c r="P326" s="310">
        <f t="shared" ca="1" si="163"/>
        <v>23</v>
      </c>
      <c r="Q326" s="304">
        <f t="shared" ca="1" si="164"/>
        <v>0</v>
      </c>
      <c r="R326" s="306">
        <f t="shared" ca="1" si="165"/>
        <v>0</v>
      </c>
      <c r="S326" s="307">
        <f t="shared" ca="1" si="166"/>
        <v>2.9362999999999984</v>
      </c>
      <c r="T326" s="304">
        <f t="shared" ca="1" si="146"/>
        <v>28.805102999999985</v>
      </c>
      <c r="U326" s="311">
        <f t="shared" ca="1" si="147"/>
        <v>0</v>
      </c>
      <c r="V326" s="306">
        <f t="shared" ca="1" si="148"/>
        <v>1.0561438078916896</v>
      </c>
      <c r="W326" s="304">
        <f t="shared" ca="1" si="149"/>
        <v>1.1335844248364992</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7.8188138562608147</v>
      </c>
      <c r="AH326" s="304">
        <f t="shared" ca="1" si="173"/>
        <v>-0.35990820027962428</v>
      </c>
    </row>
    <row r="327" spans="1:34" x14ac:dyDescent="0.2">
      <c r="A327" s="347">
        <f t="shared" ca="1" si="151"/>
        <v>0.1</v>
      </c>
      <c r="B327" s="304">
        <f t="shared" ca="1" si="152"/>
        <v>18.899999999999963</v>
      </c>
      <c r="D327" s="306">
        <f t="shared" ca="1" si="153"/>
        <v>-0.20551935059683288</v>
      </c>
      <c r="E327" s="307">
        <f t="shared" ca="1" si="154"/>
        <v>-9.4831924330691244</v>
      </c>
      <c r="F327" s="304">
        <f t="shared" ca="1" si="155"/>
        <v>9.4854191750332912</v>
      </c>
      <c r="G327" s="306">
        <f t="shared" ca="1" si="156"/>
        <v>12.188813699362557</v>
      </c>
      <c r="H327" s="307">
        <f t="shared" ca="1" si="157"/>
        <v>-20.363099725862984</v>
      </c>
      <c r="I327" s="304">
        <f t="shared" ca="1" si="158"/>
        <v>23.73231994228987</v>
      </c>
      <c r="J327" s="306">
        <f t="shared" ca="1" si="159"/>
        <v>286.31832452962129</v>
      </c>
      <c r="K327" s="307">
        <f t="shared" ca="1" si="160"/>
        <v>1478.4630750776037</v>
      </c>
      <c r="L327" s="304">
        <f t="shared" ca="1" si="145"/>
        <v>1505.9320194913757</v>
      </c>
      <c r="M327" s="306">
        <f t="shared" ca="1" si="161"/>
        <v>-1.0314263177205025</v>
      </c>
      <c r="N327" s="304">
        <f t="shared" ca="1" si="162"/>
        <v>-59.096374884104307</v>
      </c>
      <c r="P327" s="310">
        <f t="shared" ca="1" si="163"/>
        <v>23</v>
      </c>
      <c r="Q327" s="304">
        <f t="shared" ca="1" si="164"/>
        <v>0</v>
      </c>
      <c r="R327" s="306">
        <f t="shared" ca="1" si="165"/>
        <v>0</v>
      </c>
      <c r="S327" s="307">
        <f t="shared" ca="1" si="166"/>
        <v>2.9362999999999984</v>
      </c>
      <c r="T327" s="304">
        <f t="shared" ca="1" si="146"/>
        <v>28.805102999999985</v>
      </c>
      <c r="U327" s="311">
        <f t="shared" ca="1" si="147"/>
        <v>0</v>
      </c>
      <c r="V327" s="306">
        <f t="shared" ca="1" si="148"/>
        <v>1.05635504056884</v>
      </c>
      <c r="W327" s="304">
        <f t="shared" ca="1" si="149"/>
        <v>1.2140412952536384</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7.9183298558425044</v>
      </c>
      <c r="AH327" s="304">
        <f t="shared" ca="1" si="173"/>
        <v>-0.38605878991809417</v>
      </c>
    </row>
    <row r="328" spans="1:34" x14ac:dyDescent="0.2">
      <c r="A328" s="347">
        <f t="shared" ca="1" si="151"/>
        <v>0.1</v>
      </c>
      <c r="B328" s="304">
        <f t="shared" ca="1" si="152"/>
        <v>18.999999999999964</v>
      </c>
      <c r="D328" s="306">
        <f t="shared" ca="1" si="153"/>
        <v>-0.21235098450509651</v>
      </c>
      <c r="E328" s="307">
        <f t="shared" ca="1" si="154"/>
        <v>-9.4552382995575197</v>
      </c>
      <c r="F328" s="304">
        <f t="shared" ca="1" si="155"/>
        <v>9.4576225470273272</v>
      </c>
      <c r="G328" s="306">
        <f t="shared" ca="1" si="156"/>
        <v>12.167578600912048</v>
      </c>
      <c r="H328" s="307">
        <f t="shared" ca="1" si="157"/>
        <v>-21.308623555818738</v>
      </c>
      <c r="I328" s="304">
        <f t="shared" ca="1" si="158"/>
        <v>24.537876983410076</v>
      </c>
      <c r="J328" s="306">
        <f t="shared" ca="1" si="159"/>
        <v>287.53614414463505</v>
      </c>
      <c r="K328" s="307">
        <f t="shared" ca="1" si="160"/>
        <v>1476.3794889135195</v>
      </c>
      <c r="L328" s="304">
        <f t="shared" ca="1" si="145"/>
        <v>1504.1188215942614</v>
      </c>
      <c r="M328" s="306">
        <f t="shared" ca="1" si="161"/>
        <v>-1.0519608014577078</v>
      </c>
      <c r="N328" s="304">
        <f t="shared" ca="1" si="162"/>
        <v>-60.272914136726193</v>
      </c>
      <c r="P328" s="310">
        <f t="shared" ca="1" si="163"/>
        <v>23</v>
      </c>
      <c r="Q328" s="304">
        <f t="shared" ca="1" si="164"/>
        <v>0</v>
      </c>
      <c r="R328" s="306">
        <f t="shared" ca="1" si="165"/>
        <v>0</v>
      </c>
      <c r="S328" s="307">
        <f t="shared" ca="1" si="166"/>
        <v>2.9362999999999984</v>
      </c>
      <c r="T328" s="304">
        <f t="shared" ca="1" si="146"/>
        <v>28.805102999999985</v>
      </c>
      <c r="U328" s="311">
        <f t="shared" ca="1" si="147"/>
        <v>0</v>
      </c>
      <c r="V328" s="306">
        <f t="shared" ca="1" si="148"/>
        <v>1.0565763720926356</v>
      </c>
      <c r="W328" s="304">
        <f t="shared" ca="1" si="149"/>
        <v>1.2981295183443282</v>
      </c>
      <c r="Y328" s="314" t="str">
        <f t="shared" ca="1" si="167"/>
        <v/>
      </c>
      <c r="Z328" s="315" t="str">
        <f t="shared" ca="1" si="168"/>
        <v/>
      </c>
      <c r="AA328" s="316" t="str">
        <f t="shared" ca="1" si="169"/>
        <v/>
      </c>
      <c r="AC328" s="310">
        <f t="shared" ca="1" si="170"/>
        <v>18.999999999999964</v>
      </c>
      <c r="AD328" s="323">
        <f t="shared" ca="1" si="171"/>
        <v>287.53614414463505</v>
      </c>
      <c r="AE328" s="324" t="e">
        <f t="shared" ca="1" si="150"/>
        <v>#N/A</v>
      </c>
      <c r="AG328" s="306">
        <f t="shared" ca="1" si="172"/>
        <v>8.0038384068048405</v>
      </c>
      <c r="AH328" s="304">
        <f t="shared" ca="1" si="173"/>
        <v>-0.41345955633063347</v>
      </c>
    </row>
    <row r="329" spans="1:34" x14ac:dyDescent="0.2">
      <c r="A329" s="347">
        <f t="shared" ca="1" si="151"/>
        <v>0.1</v>
      </c>
      <c r="B329" s="304">
        <f t="shared" ca="1" si="152"/>
        <v>19.099999999999966</v>
      </c>
      <c r="D329" s="306">
        <f t="shared" ca="1" si="153"/>
        <v>-0.21922232324051255</v>
      </c>
      <c r="E329" s="307">
        <f t="shared" ca="1" si="154"/>
        <v>-9.4260841763032506</v>
      </c>
      <c r="F329" s="304">
        <f t="shared" ca="1" si="155"/>
        <v>9.4286330571171071</v>
      </c>
      <c r="G329" s="306">
        <f t="shared" ca="1" si="156"/>
        <v>12.145656368587996</v>
      </c>
      <c r="H329" s="307">
        <f t="shared" ca="1" si="157"/>
        <v>-22.251231973449062</v>
      </c>
      <c r="I329" s="304">
        <f t="shared" ca="1" si="158"/>
        <v>25.35023260169547</v>
      </c>
      <c r="J329" s="306">
        <f t="shared" ca="1" si="159"/>
        <v>288.75180589311003</v>
      </c>
      <c r="K329" s="307">
        <f t="shared" ca="1" si="160"/>
        <v>1474.201496137056</v>
      </c>
      <c r="L329" s="304">
        <f t="shared" ca="1" si="145"/>
        <v>1502.2142512369089</v>
      </c>
      <c r="M329" s="306">
        <f t="shared" ca="1" si="161"/>
        <v>-1.0711510628646677</v>
      </c>
      <c r="N329" s="304">
        <f t="shared" ca="1" si="162"/>
        <v>-61.37243512309778</v>
      </c>
      <c r="P329" s="310">
        <f t="shared" ca="1" si="163"/>
        <v>23</v>
      </c>
      <c r="Q329" s="304">
        <f t="shared" ca="1" si="164"/>
        <v>0</v>
      </c>
      <c r="R329" s="306">
        <f t="shared" ca="1" si="165"/>
        <v>0</v>
      </c>
      <c r="S329" s="307">
        <f t="shared" ca="1" si="166"/>
        <v>2.9362999999999984</v>
      </c>
      <c r="T329" s="304">
        <f t="shared" ca="1" si="146"/>
        <v>28.805102999999985</v>
      </c>
      <c r="U329" s="311">
        <f t="shared" ca="1" si="147"/>
        <v>0</v>
      </c>
      <c r="V329" s="306">
        <f t="shared" ca="1" si="148"/>
        <v>1.0568077779895331</v>
      </c>
      <c r="W329" s="304">
        <f t="shared" ca="1" si="149"/>
        <v>1.3858079850965102</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8.076879454697611</v>
      </c>
      <c r="AH329" s="304">
        <f t="shared" ca="1" si="173"/>
        <v>-0.44209703311798143</v>
      </c>
    </row>
    <row r="330" spans="1:34" x14ac:dyDescent="0.2">
      <c r="A330" s="347">
        <f t="shared" ca="1" si="151"/>
        <v>0.1</v>
      </c>
      <c r="B330" s="304">
        <f t="shared" ca="1" si="152"/>
        <v>19.199999999999967</v>
      </c>
      <c r="D330" s="306">
        <f t="shared" ca="1" si="153"/>
        <v>-0.22612140507358422</v>
      </c>
      <c r="E330" s="307">
        <f t="shared" ca="1" si="154"/>
        <v>-9.3957383342848928</v>
      </c>
      <c r="F330" s="304">
        <f t="shared" ca="1" si="155"/>
        <v>9.398458902191523</v>
      </c>
      <c r="G330" s="306">
        <f t="shared" ca="1" si="156"/>
        <v>12.123044228080637</v>
      </c>
      <c r="H330" s="307">
        <f t="shared" ca="1" si="157"/>
        <v>-23.190805806877552</v>
      </c>
      <c r="I330" s="304">
        <f t="shared" ca="1" si="158"/>
        <v>26.168333445756627</v>
      </c>
      <c r="J330" s="306">
        <f t="shared" ca="1" si="159"/>
        <v>289.96524092294345</v>
      </c>
      <c r="K330" s="307">
        <f t="shared" ca="1" si="160"/>
        <v>1471.9293942480397</v>
      </c>
      <c r="L330" s="304">
        <f t="shared" ca="1" si="145"/>
        <v>1500.2186449297656</v>
      </c>
      <c r="M330" s="306">
        <f t="shared" ca="1" si="161"/>
        <v>-1.0891130895270413</v>
      </c>
      <c r="N330" s="304">
        <f t="shared" ca="1" si="162"/>
        <v>-62.40158344235325</v>
      </c>
      <c r="P330" s="310">
        <f t="shared" ca="1" si="163"/>
        <v>23</v>
      </c>
      <c r="Q330" s="304">
        <f t="shared" ca="1" si="164"/>
        <v>0</v>
      </c>
      <c r="R330" s="306">
        <f t="shared" ca="1" si="165"/>
        <v>0</v>
      </c>
      <c r="S330" s="307">
        <f t="shared" ca="1" si="166"/>
        <v>2.9362999999999984</v>
      </c>
      <c r="T330" s="304">
        <f t="shared" ca="1" si="146"/>
        <v>28.805102999999985</v>
      </c>
      <c r="U330" s="311">
        <f t="shared" ca="1" si="147"/>
        <v>0</v>
      </c>
      <c r="V330" s="306">
        <f t="shared" ca="1" si="148"/>
        <v>1.0570492327590393</v>
      </c>
      <c r="W330" s="304">
        <f t="shared" ca="1" si="149"/>
        <v>1.4770340486615532</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8.1387955525345319</v>
      </c>
      <c r="AH330" s="304">
        <f t="shared" ca="1" si="173"/>
        <v>-0.47195722000357965</v>
      </c>
    </row>
    <row r="331" spans="1:34" x14ac:dyDescent="0.2">
      <c r="A331" s="347">
        <f t="shared" ca="1" si="151"/>
        <v>0.1</v>
      </c>
      <c r="B331" s="304">
        <f t="shared" ca="1" si="152"/>
        <v>19.299999999999969</v>
      </c>
      <c r="D331" s="306">
        <f t="shared" ca="1" si="153"/>
        <v>-0.23303744291437453</v>
      </c>
      <c r="E331" s="307">
        <f t="shared" ca="1" si="154"/>
        <v>-9.3642104785990536</v>
      </c>
      <c r="F331" s="304">
        <f t="shared" ca="1" si="155"/>
        <v>9.3671097109676467</v>
      </c>
      <c r="G331" s="306">
        <f t="shared" ca="1" si="156"/>
        <v>12.0997404837892</v>
      </c>
      <c r="H331" s="307">
        <f t="shared" ca="1" si="157"/>
        <v>-24.127226854737458</v>
      </c>
      <c r="I331" s="304">
        <f t="shared" ca="1" si="158"/>
        <v>26.991235530723888</v>
      </c>
      <c r="J331" s="306">
        <f t="shared" ca="1" si="159"/>
        <v>291.17638015853692</v>
      </c>
      <c r="K331" s="307">
        <f t="shared" ca="1" si="160"/>
        <v>1469.5634926149589</v>
      </c>
      <c r="L331" s="304">
        <f t="shared" ca="1" si="145"/>
        <v>1498.1323516929021</v>
      </c>
      <c r="M331" s="306">
        <f t="shared" ca="1" si="161"/>
        <v>-1.1059515503181876</v>
      </c>
      <c r="N331" s="304">
        <f t="shared" ca="1" si="162"/>
        <v>-63.366356179182446</v>
      </c>
      <c r="P331" s="310">
        <f t="shared" ca="1" si="163"/>
        <v>23</v>
      </c>
      <c r="Q331" s="304">
        <f t="shared" ca="1" si="164"/>
        <v>0</v>
      </c>
      <c r="R331" s="306">
        <f t="shared" ca="1" si="165"/>
        <v>0</v>
      </c>
      <c r="S331" s="307">
        <f t="shared" ca="1" si="166"/>
        <v>2.9362999999999984</v>
      </c>
      <c r="T331" s="304">
        <f t="shared" ca="1" si="146"/>
        <v>28.805102999999985</v>
      </c>
      <c r="U331" s="311">
        <f t="shared" ca="1" si="147"/>
        <v>0</v>
      </c>
      <c r="V331" s="306">
        <f t="shared" ca="1" si="148"/>
        <v>1.0573007098795879</v>
      </c>
      <c r="W331" s="304">
        <f t="shared" ca="1" si="149"/>
        <v>1.5717635571525734</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8.1907571210433812</v>
      </c>
      <c r="AH331" s="304">
        <f t="shared" ca="1" si="173"/>
        <v>-0.50302559297808602</v>
      </c>
    </row>
    <row r="332" spans="1:34" x14ac:dyDescent="0.2">
      <c r="A332" s="347">
        <f t="shared" ca="1" si="151"/>
        <v>0.1</v>
      </c>
      <c r="B332" s="304">
        <f t="shared" ca="1" si="152"/>
        <v>19.39999999999997</v>
      </c>
      <c r="D332" s="306">
        <f t="shared" ca="1" si="153"/>
        <v>-0.23996067812910574</v>
      </c>
      <c r="E332" s="307">
        <f t="shared" ca="1" si="154"/>
        <v>-9.3315115790959116</v>
      </c>
      <c r="F332" s="304">
        <f t="shared" ca="1" si="155"/>
        <v>9.3345963746618015</v>
      </c>
      <c r="G332" s="306">
        <f t="shared" ca="1" si="156"/>
        <v>12.075744415976288</v>
      </c>
      <c r="H332" s="307">
        <f t="shared" ca="1" si="157"/>
        <v>-25.06037801264705</v>
      </c>
      <c r="I332" s="304">
        <f t="shared" ca="1" si="158"/>
        <v>27.818090325123798</v>
      </c>
      <c r="J332" s="306">
        <f t="shared" ca="1" si="159"/>
        <v>292.38515440352518</v>
      </c>
      <c r="K332" s="307">
        <f t="shared" ca="1" si="160"/>
        <v>1467.1041123715897</v>
      </c>
      <c r="L332" s="304">
        <f t="shared" ca="1" si="145"/>
        <v>1495.9557329858408</v>
      </c>
      <c r="M332" s="306">
        <f t="shared" ca="1" si="161"/>
        <v>-1.1217608661658527</v>
      </c>
      <c r="N332" s="304">
        <f t="shared" ca="1" si="162"/>
        <v>-64.27216325424294</v>
      </c>
      <c r="P332" s="310">
        <f t="shared" ca="1" si="163"/>
        <v>23</v>
      </c>
      <c r="Q332" s="304">
        <f t="shared" ca="1" si="164"/>
        <v>0</v>
      </c>
      <c r="R332" s="306">
        <f t="shared" ca="1" si="165"/>
        <v>0</v>
      </c>
      <c r="S332" s="307">
        <f t="shared" ca="1" si="166"/>
        <v>2.9362999999999984</v>
      </c>
      <c r="T332" s="304">
        <f t="shared" ca="1" si="146"/>
        <v>28.805102999999985</v>
      </c>
      <c r="U332" s="311">
        <f t="shared" ca="1" si="147"/>
        <v>0</v>
      </c>
      <c r="V332" s="306">
        <f t="shared" ca="1" si="148"/>
        <v>1.0575621818157148</v>
      </c>
      <c r="W332" s="304">
        <f t="shared" ca="1" si="149"/>
        <v>1.6699508891012618</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8.2337851700714566</v>
      </c>
      <c r="AH332" s="304">
        <f t="shared" ca="1" si="173"/>
        <v>-0.53528711546932339</v>
      </c>
    </row>
    <row r="333" spans="1:34" x14ac:dyDescent="0.2">
      <c r="A333" s="347">
        <f t="shared" ca="1" si="151"/>
        <v>0.1</v>
      </c>
      <c r="B333" s="304">
        <f t="shared" ca="1" si="152"/>
        <v>19.499999999999972</v>
      </c>
      <c r="D333" s="306">
        <f t="shared" ca="1" si="153"/>
        <v>-0.24688225404520697</v>
      </c>
      <c r="E333" s="307">
        <f t="shared" ca="1" si="154"/>
        <v>-9.2976537298353339</v>
      </c>
      <c r="F333" s="304">
        <f t="shared" ca="1" si="155"/>
        <v>9.3009309064890573</v>
      </c>
      <c r="G333" s="306">
        <f t="shared" ca="1" si="156"/>
        <v>12.051056190571767</v>
      </c>
      <c r="H333" s="307">
        <f t="shared" ca="1" si="157"/>
        <v>-25.990143385630581</v>
      </c>
      <c r="I333" s="304">
        <f t="shared" ca="1" si="158"/>
        <v>28.648132722988336</v>
      </c>
      <c r="J333" s="306">
        <f t="shared" ca="1" si="159"/>
        <v>293.59149443385257</v>
      </c>
      <c r="K333" s="307">
        <f t="shared" ca="1" si="160"/>
        <v>1464.5515863016758</v>
      </c>
      <c r="L333" s="304">
        <f t="shared" ca="1" si="145"/>
        <v>1493.6891626247602</v>
      </c>
      <c r="M333" s="306">
        <f t="shared" ca="1" si="161"/>
        <v>-1.1366262210633562</v>
      </c>
      <c r="N333" s="304">
        <f t="shared" ca="1" si="162"/>
        <v>-65.12388535083403</v>
      </c>
      <c r="P333" s="310">
        <f t="shared" ca="1" si="163"/>
        <v>23</v>
      </c>
      <c r="Q333" s="304">
        <f t="shared" ca="1" si="164"/>
        <v>0</v>
      </c>
      <c r="R333" s="306">
        <f t="shared" ca="1" si="165"/>
        <v>0</v>
      </c>
      <c r="S333" s="307">
        <f t="shared" ca="1" si="166"/>
        <v>2.9362999999999984</v>
      </c>
      <c r="T333" s="304">
        <f t="shared" ca="1" si="146"/>
        <v>28.805102999999985</v>
      </c>
      <c r="U333" s="311">
        <f t="shared" ca="1" si="147"/>
        <v>0</v>
      </c>
      <c r="V333" s="306">
        <f t="shared" ca="1" si="148"/>
        <v>1.0578336200263783</v>
      </c>
      <c r="W333" s="304">
        <f t="shared" ca="1" si="149"/>
        <v>1.7715489912729379</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8.2687714149787706</v>
      </c>
      <c r="AH333" s="304">
        <f t="shared" ca="1" si="173"/>
        <v>-0.5687262504176217</v>
      </c>
    </row>
    <row r="334" spans="1:34" x14ac:dyDescent="0.2">
      <c r="A334" s="347">
        <f t="shared" ca="1" si="151"/>
        <v>0.1</v>
      </c>
      <c r="B334" s="304">
        <f t="shared" ca="1" si="152"/>
        <v>19.599999999999973</v>
      </c>
      <c r="D334" s="306">
        <f t="shared" ca="1" si="153"/>
        <v>-0.25379410675990122</v>
      </c>
      <c r="E334" s="307">
        <f t="shared" ca="1" si="154"/>
        <v>-9.2626500315981932</v>
      </c>
      <c r="F334" s="304">
        <f t="shared" ca="1" si="155"/>
        <v>9.266126324224814</v>
      </c>
      <c r="G334" s="306">
        <f t="shared" ca="1" si="156"/>
        <v>12.025676779895777</v>
      </c>
      <c r="H334" s="307">
        <f t="shared" ca="1" si="157"/>
        <v>-26.916408388790401</v>
      </c>
      <c r="I334" s="304">
        <f t="shared" ca="1" si="158"/>
        <v>29.480670660055733</v>
      </c>
      <c r="J334" s="306">
        <f t="shared" ca="1" si="159"/>
        <v>294.79533108237592</v>
      </c>
      <c r="K334" s="307">
        <f t="shared" ca="1" si="160"/>
        <v>1461.9062587129547</v>
      </c>
      <c r="L334" s="304">
        <f t="shared" ca="1" si="145"/>
        <v>1491.333026688565</v>
      </c>
      <c r="M334" s="306">
        <f t="shared" ca="1" si="161"/>
        <v>-1.1506244993549066</v>
      </c>
      <c r="N334" s="304">
        <f t="shared" ca="1" si="162"/>
        <v>-65.925927617389462</v>
      </c>
      <c r="P334" s="310">
        <f t="shared" ca="1" si="163"/>
        <v>23</v>
      </c>
      <c r="Q334" s="304">
        <f t="shared" ca="1" si="164"/>
        <v>0</v>
      </c>
      <c r="R334" s="306">
        <f t="shared" ca="1" si="165"/>
        <v>0</v>
      </c>
      <c r="S334" s="307">
        <f t="shared" ca="1" si="166"/>
        <v>2.9362999999999984</v>
      </c>
      <c r="T334" s="304">
        <f t="shared" ca="1" si="146"/>
        <v>28.805102999999985</v>
      </c>
      <c r="U334" s="311">
        <f t="shared" ca="1" si="147"/>
        <v>0</v>
      </c>
      <c r="V334" s="306">
        <f t="shared" ca="1" si="148"/>
        <v>1.0581149949742847</v>
      </c>
      <c r="W334" s="304">
        <f t="shared" ca="1" si="149"/>
        <v>1.8765094185812687</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8.2964958906389903</v>
      </c>
      <c r="AH334" s="304">
        <f t="shared" ca="1" si="173"/>
        <v>-0.60332697315428907</v>
      </c>
    </row>
    <row r="335" spans="1:34" x14ac:dyDescent="0.2">
      <c r="A335" s="347">
        <f t="shared" ca="1" si="151"/>
        <v>0.1</v>
      </c>
      <c r="B335" s="304">
        <f t="shared" ca="1" si="152"/>
        <v>19.699999999999974</v>
      </c>
      <c r="D335" s="306">
        <f t="shared" ca="1" si="153"/>
        <v>-0.26068887101651234</v>
      </c>
      <c r="E335" s="307">
        <f t="shared" ca="1" si="154"/>
        <v>-9.2265144928538518</v>
      </c>
      <c r="F335" s="304">
        <f t="shared" ca="1" si="155"/>
        <v>9.2301965512286905</v>
      </c>
      <c r="G335" s="306">
        <f t="shared" ca="1" si="156"/>
        <v>11.999607892794126</v>
      </c>
      <c r="H335" s="307">
        <f t="shared" ca="1" si="157"/>
        <v>-27.839059838075787</v>
      </c>
      <c r="I335" s="304">
        <f t="shared" ca="1" si="158"/>
        <v>30.315076154428034</v>
      </c>
      <c r="J335" s="306">
        <f t="shared" ca="1" si="159"/>
        <v>295.99659531601043</v>
      </c>
      <c r="K335" s="307">
        <f t="shared" ca="1" si="160"/>
        <v>1459.1684853016113</v>
      </c>
      <c r="L335" s="304">
        <f t="shared" ca="1" si="145"/>
        <v>1488.8877234150559</v>
      </c>
      <c r="M335" s="306">
        <f t="shared" ca="1" si="161"/>
        <v>-1.1638251435320406</v>
      </c>
      <c r="N335" s="304">
        <f t="shared" ca="1" si="162"/>
        <v>-66.68226881559319</v>
      </c>
      <c r="P335" s="310">
        <f t="shared" ca="1" si="163"/>
        <v>23</v>
      </c>
      <c r="Q335" s="304">
        <f t="shared" ca="1" si="164"/>
        <v>0</v>
      </c>
      <c r="R335" s="306">
        <f t="shared" ca="1" si="165"/>
        <v>0</v>
      </c>
      <c r="S335" s="307">
        <f t="shared" ca="1" si="166"/>
        <v>2.9362999999999984</v>
      </c>
      <c r="T335" s="304">
        <f t="shared" ca="1" si="146"/>
        <v>28.805102999999985</v>
      </c>
      <c r="U335" s="311">
        <f t="shared" ca="1" si="147"/>
        <v>0</v>
      </c>
      <c r="V335" s="306">
        <f t="shared" ca="1" si="148"/>
        <v>1.0584062761361137</v>
      </c>
      <c r="W335" s="304">
        <f t="shared" ca="1" si="149"/>
        <v>1.9847823758773901</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8.3176422551346239</v>
      </c>
      <c r="AH335" s="304">
        <f t="shared" ca="1" si="173"/>
        <v>-0.63907278499515374</v>
      </c>
    </row>
    <row r="336" spans="1:34" x14ac:dyDescent="0.2">
      <c r="A336" s="347">
        <f t="shared" ca="1" si="151"/>
        <v>0.1</v>
      </c>
      <c r="B336" s="304">
        <f t="shared" ca="1" si="152"/>
        <v>19.799999999999976</v>
      </c>
      <c r="D336" s="306">
        <f t="shared" ca="1" si="153"/>
        <v>-0.26755979911672279</v>
      </c>
      <c r="E336" s="307">
        <f t="shared" ca="1" si="154"/>
        <v>-9.1892619455218245</v>
      </c>
      <c r="F336" s="304">
        <f t="shared" ca="1" si="155"/>
        <v>9.1931563322679839</v>
      </c>
      <c r="G336" s="306">
        <f t="shared" ca="1" si="156"/>
        <v>11.972851912882454</v>
      </c>
      <c r="H336" s="307">
        <f t="shared" ca="1" si="157"/>
        <v>-28.757986032627969</v>
      </c>
      <c r="I336" s="304">
        <f t="shared" ca="1" si="158"/>
        <v>31.150777575858974</v>
      </c>
      <c r="J336" s="306">
        <f t="shared" ca="1" si="159"/>
        <v>297.19521830629424</v>
      </c>
      <c r="K336" s="307">
        <f t="shared" ca="1" si="160"/>
        <v>1456.3386330080762</v>
      </c>
      <c r="L336" s="304">
        <f t="shared" ca="1" si="145"/>
        <v>1486.3536630882834</v>
      </c>
      <c r="M336" s="306">
        <f t="shared" ca="1" si="161"/>
        <v>-1.1762909320534707</v>
      </c>
      <c r="N336" s="304">
        <f t="shared" ca="1" si="162"/>
        <v>-67.396505886173756</v>
      </c>
      <c r="P336" s="310">
        <f t="shared" ca="1" si="163"/>
        <v>23</v>
      </c>
      <c r="Q336" s="304">
        <f t="shared" ca="1" si="164"/>
        <v>0</v>
      </c>
      <c r="R336" s="306">
        <f t="shared" ca="1" si="165"/>
        <v>0</v>
      </c>
      <c r="S336" s="307">
        <f t="shared" ca="1" si="166"/>
        <v>2.9362999999999984</v>
      </c>
      <c r="T336" s="304">
        <f t="shared" ca="1" si="146"/>
        <v>28.805102999999985</v>
      </c>
      <c r="U336" s="311">
        <f t="shared" ca="1" si="147"/>
        <v>0</v>
      </c>
      <c r="V336" s="306">
        <f t="shared" ca="1" si="148"/>
        <v>1.0587074320135503</v>
      </c>
      <c r="W336" s="304">
        <f t="shared" ca="1" si="149"/>
        <v>2.0963167614149376</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8.3328110147254701</v>
      </c>
      <c r="AH336" s="304">
        <f t="shared" ca="1" si="173"/>
        <v>-0.67594672747246232</v>
      </c>
    </row>
    <row r="337" spans="1:34" x14ac:dyDescent="0.2">
      <c r="A337" s="347">
        <f t="shared" ca="1" si="151"/>
        <v>0.1</v>
      </c>
      <c r="B337" s="304">
        <f t="shared" ca="1" si="152"/>
        <v>19.899999999999977</v>
      </c>
      <c r="D337" s="306">
        <f t="shared" ca="1" si="153"/>
        <v>-0.27440069106041415</v>
      </c>
      <c r="E337" s="307">
        <f t="shared" ca="1" si="154"/>
        <v>-9.1509079726135987</v>
      </c>
      <c r="F337" s="304">
        <f t="shared" ca="1" si="155"/>
        <v>9.1550211612260934</v>
      </c>
      <c r="G337" s="306">
        <f t="shared" ca="1" si="156"/>
        <v>11.945411843776412</v>
      </c>
      <c r="H337" s="307">
        <f t="shared" ca="1" si="157"/>
        <v>-29.673076829889329</v>
      </c>
      <c r="I337" s="304">
        <f t="shared" ca="1" si="158"/>
        <v>31.987252971612751</v>
      </c>
      <c r="J337" s="306">
        <f t="shared" ca="1" si="159"/>
        <v>298.39113149412719</v>
      </c>
      <c r="K337" s="307">
        <f t="shared" ca="1" si="160"/>
        <v>1453.4170798649502</v>
      </c>
      <c r="L337" s="304">
        <f t="shared" ca="1" si="145"/>
        <v>1483.7312679179827</v>
      </c>
      <c r="M337" s="306">
        <f t="shared" ca="1" si="161"/>
        <v>-1.1880786799521317</v>
      </c>
      <c r="N337" s="304">
        <f t="shared" ca="1" si="162"/>
        <v>-68.071894090731234</v>
      </c>
      <c r="P337" s="310">
        <f t="shared" ca="1" si="163"/>
        <v>23</v>
      </c>
      <c r="Q337" s="304">
        <f t="shared" ca="1" si="164"/>
        <v>0</v>
      </c>
      <c r="R337" s="306">
        <f t="shared" ca="1" si="165"/>
        <v>0</v>
      </c>
      <c r="S337" s="307">
        <f t="shared" ca="1" si="166"/>
        <v>2.9362999999999984</v>
      </c>
      <c r="T337" s="304">
        <f t="shared" ca="1" si="146"/>
        <v>28.805102999999985</v>
      </c>
      <c r="U337" s="311">
        <f t="shared" ca="1" si="147"/>
        <v>0</v>
      </c>
      <c r="V337" s="306">
        <f t="shared" ca="1" si="148"/>
        <v>1.0590184301450432</v>
      </c>
      <c r="W337" s="304">
        <f t="shared" ca="1" si="149"/>
        <v>2.2110602118138458</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8.3425309108439087</v>
      </c>
      <c r="AH337" s="304">
        <f t="shared" ca="1" si="173"/>
        <v>-0.71393139713753317</v>
      </c>
    </row>
    <row r="338" spans="1:34" x14ac:dyDescent="0.2">
      <c r="A338" s="347">
        <f t="shared" ca="1" si="151"/>
        <v>0.1</v>
      </c>
      <c r="B338" s="304">
        <f t="shared" ca="1" si="152"/>
        <v>19.999999999999979</v>
      </c>
      <c r="D338" s="306">
        <f t="shared" ca="1" si="153"/>
        <v>-0.28120583432640361</v>
      </c>
      <c r="E338" s="307">
        <f t="shared" ca="1" si="154"/>
        <v>-9.1114688454355903</v>
      </c>
      <c r="F338" s="304">
        <f t="shared" ca="1" si="155"/>
        <v>9.1158072183763625</v>
      </c>
      <c r="G338" s="306">
        <f t="shared" ca="1" si="156"/>
        <v>11.917291260343772</v>
      </c>
      <c r="H338" s="307">
        <f t="shared" ca="1" si="157"/>
        <v>-30.584223714432888</v>
      </c>
      <c r="I338" s="304">
        <f t="shared" ca="1" si="158"/>
        <v>32.824024299258994</v>
      </c>
      <c r="J338" s="306">
        <f t="shared" ca="1" si="159"/>
        <v>299.58426664933319</v>
      </c>
      <c r="K338" s="307">
        <f t="shared" ca="1" si="160"/>
        <v>1450.4042148377341</v>
      </c>
      <c r="L338" s="304">
        <f t="shared" ca="1" si="145"/>
        <v>1481.0209719119048</v>
      </c>
      <c r="M338" s="306">
        <f t="shared" ca="1" si="161"/>
        <v>-1.1992398668701567</v>
      </c>
      <c r="N338" s="304">
        <f t="shared" ca="1" si="162"/>
        <v>-68.711382995490695</v>
      </c>
      <c r="P338" s="310">
        <f t="shared" ca="1" si="163"/>
        <v>23</v>
      </c>
      <c r="Q338" s="304">
        <f t="shared" ca="1" si="164"/>
        <v>0</v>
      </c>
      <c r="R338" s="306">
        <f t="shared" ca="1" si="165"/>
        <v>0</v>
      </c>
      <c r="S338" s="307">
        <f t="shared" ca="1" si="166"/>
        <v>2.9362999999999984</v>
      </c>
      <c r="T338" s="304">
        <f t="shared" ca="1" si="146"/>
        <v>28.805102999999985</v>
      </c>
      <c r="U338" s="311">
        <f t="shared" ca="1" si="147"/>
        <v>0</v>
      </c>
      <c r="V338" s="306">
        <f t="shared" ca="1" si="148"/>
        <v>1.0593392371182255</v>
      </c>
      <c r="W338" s="304">
        <f t="shared" ca="1" si="149"/>
        <v>2.3289591483631673</v>
      </c>
      <c r="Y338" s="314" t="str">
        <f t="shared" ca="1" si="167"/>
        <v/>
      </c>
      <c r="Z338" s="315" t="str">
        <f t="shared" ca="1" si="168"/>
        <v/>
      </c>
      <c r="AA338" s="316" t="str">
        <f t="shared" ca="1" si="169"/>
        <v/>
      </c>
      <c r="AC338" s="310">
        <f t="shared" ca="1" si="170"/>
        <v>19.999999999999979</v>
      </c>
      <c r="AD338" s="323">
        <f t="shared" ca="1" si="171"/>
        <v>299.58426664933319</v>
      </c>
      <c r="AE338" s="324" t="e">
        <f t="shared" ca="1" si="150"/>
        <v>#N/A</v>
      </c>
      <c r="AG338" s="306">
        <f t="shared" ca="1" si="172"/>
        <v>8.347268701592089</v>
      </c>
      <c r="AH338" s="304">
        <f t="shared" ca="1" si="173"/>
        <v>-0.75300896087383684</v>
      </c>
    </row>
    <row r="339" spans="1:34" x14ac:dyDescent="0.2">
      <c r="A339" s="347">
        <f t="shared" ca="1" si="151"/>
        <v>0.1</v>
      </c>
      <c r="B339" s="304">
        <f t="shared" ca="1" si="152"/>
        <v>20.09999999999998</v>
      </c>
      <c r="D339" s="306">
        <f t="shared" ca="1" si="153"/>
        <v>-0.287969951915793</v>
      </c>
      <c r="E339" s="307">
        <f t="shared" ca="1" si="154"/>
        <v>-9.0709614685063062</v>
      </c>
      <c r="F339" s="304">
        <f t="shared" ca="1" si="155"/>
        <v>9.0755313153739099</v>
      </c>
      <c r="G339" s="306">
        <f t="shared" ca="1" si="156"/>
        <v>11.888494265152193</v>
      </c>
      <c r="H339" s="307">
        <f t="shared" ca="1" si="157"/>
        <v>-31.491319861283518</v>
      </c>
      <c r="I339" s="304">
        <f t="shared" ca="1" si="158"/>
        <v>33.660652437203687</v>
      </c>
      <c r="J339" s="306">
        <f t="shared" ca="1" si="159"/>
        <v>300.77455592560801</v>
      </c>
      <c r="K339" s="307">
        <f t="shared" ca="1" si="160"/>
        <v>1447.3004376589483</v>
      </c>
      <c r="L339" s="304">
        <f t="shared" ca="1" si="145"/>
        <v>1478.2232207417221</v>
      </c>
      <c r="M339" s="306">
        <f t="shared" ca="1" si="161"/>
        <v>-1.2098211981226852</v>
      </c>
      <c r="N339" s="304">
        <f t="shared" ca="1" si="162"/>
        <v>-69.317648617890455</v>
      </c>
      <c r="P339" s="310">
        <f t="shared" ca="1" si="163"/>
        <v>23</v>
      </c>
      <c r="Q339" s="304">
        <f t="shared" ca="1" si="164"/>
        <v>0</v>
      </c>
      <c r="R339" s="306">
        <f t="shared" ca="1" si="165"/>
        <v>0</v>
      </c>
      <c r="S339" s="307">
        <f t="shared" ca="1" si="166"/>
        <v>2.9362999999999984</v>
      </c>
      <c r="T339" s="304">
        <f t="shared" ca="1" si="146"/>
        <v>28.805102999999985</v>
      </c>
      <c r="U339" s="311">
        <f t="shared" ca="1" si="147"/>
        <v>0</v>
      </c>
      <c r="V339" s="306">
        <f t="shared" ca="1" si="148"/>
        <v>1.0596698185829363</v>
      </c>
      <c r="W339" s="304">
        <f t="shared" ca="1" si="149"/>
        <v>2.4499588245170889</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8.3474375527066407</v>
      </c>
      <c r="AH339" s="304">
        <f t="shared" ca="1" si="173"/>
        <v>-0.79316117166609967</v>
      </c>
    </row>
    <row r="340" spans="1:34" x14ac:dyDescent="0.2">
      <c r="A340" s="347">
        <f t="shared" ca="1" si="151"/>
        <v>0.1</v>
      </c>
      <c r="B340" s="304">
        <f t="shared" ca="1" si="152"/>
        <v>20.199999999999982</v>
      </c>
      <c r="D340" s="306">
        <f t="shared" ca="1" si="153"/>
        <v>-0.2946881574690397</v>
      </c>
      <c r="E340" s="307">
        <f t="shared" ca="1" si="154"/>
        <v>-9.0294033307151533</v>
      </c>
      <c r="F340" s="304">
        <f t="shared" ca="1" si="155"/>
        <v>9.0342108464924813</v>
      </c>
      <c r="G340" s="306">
        <f t="shared" ca="1" si="156"/>
        <v>11.859025449405289</v>
      </c>
      <c r="H340" s="307">
        <f t="shared" ca="1" si="157"/>
        <v>-32.394260194355034</v>
      </c>
      <c r="I340" s="304">
        <f t="shared" ca="1" si="158"/>
        <v>34.496732861956907</v>
      </c>
      <c r="J340" s="306">
        <f t="shared" ca="1" si="159"/>
        <v>301.96193191133591</v>
      </c>
      <c r="K340" s="307">
        <f t="shared" ca="1" si="160"/>
        <v>1444.1061586561664</v>
      </c>
      <c r="L340" s="304">
        <f t="shared" ca="1" si="145"/>
        <v>1475.3384716031421</v>
      </c>
      <c r="M340" s="306">
        <f t="shared" ca="1" si="161"/>
        <v>-1.2198651047536782</v>
      </c>
      <c r="N340" s="304">
        <f t="shared" ca="1" si="162"/>
        <v>-69.893122077669815</v>
      </c>
      <c r="P340" s="310">
        <f t="shared" ca="1" si="163"/>
        <v>23</v>
      </c>
      <c r="Q340" s="304">
        <f t="shared" ca="1" si="164"/>
        <v>0</v>
      </c>
      <c r="R340" s="306">
        <f t="shared" ca="1" si="165"/>
        <v>0</v>
      </c>
      <c r="S340" s="307">
        <f t="shared" ca="1" si="166"/>
        <v>2.9362999999999984</v>
      </c>
      <c r="T340" s="304">
        <f t="shared" ca="1" si="146"/>
        <v>28.805102999999985</v>
      </c>
      <c r="U340" s="311">
        <f t="shared" ca="1" si="147"/>
        <v>0</v>
      </c>
      <c r="V340" s="306">
        <f t="shared" ca="1" si="148"/>
        <v>1.0600101392647963</v>
      </c>
      <c r="W340" s="304">
        <f t="shared" ca="1" si="149"/>
        <v>2.5740033744497972</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8.3434042313334746</v>
      </c>
      <c r="AH340" s="304">
        <f t="shared" ca="1" si="173"/>
        <v>-0.83436938477576894</v>
      </c>
    </row>
    <row r="341" spans="1:34" x14ac:dyDescent="0.2">
      <c r="A341" s="347">
        <f t="shared" ca="1" si="151"/>
        <v>0.1</v>
      </c>
      <c r="B341" s="304">
        <f t="shared" ca="1" si="152"/>
        <v>20.299999999999983</v>
      </c>
      <c r="D341" s="306">
        <f t="shared" ca="1" si="153"/>
        <v>-0.30135591643624959</v>
      </c>
      <c r="E341" s="307">
        <f t="shared" ca="1" si="154"/>
        <v>-8.9868124615472738</v>
      </c>
      <c r="F341" s="304">
        <f t="shared" ca="1" si="155"/>
        <v>8.9918637449303294</v>
      </c>
      <c r="G341" s="306">
        <f t="shared" ca="1" si="156"/>
        <v>11.828889857761665</v>
      </c>
      <c r="H341" s="307">
        <f t="shared" ca="1" si="157"/>
        <v>-33.292941440509765</v>
      </c>
      <c r="I341" s="304">
        <f t="shared" ca="1" si="158"/>
        <v>35.331891897098707</v>
      </c>
      <c r="J341" s="306">
        <f t="shared" ca="1" si="159"/>
        <v>303.14632767669428</v>
      </c>
      <c r="K341" s="307">
        <f t="shared" ca="1" si="160"/>
        <v>1440.8217985744232</v>
      </c>
      <c r="L341" s="304">
        <f t="shared" ca="1" si="145"/>
        <v>1472.367193070771</v>
      </c>
      <c r="M341" s="306">
        <f t="shared" ca="1" si="161"/>
        <v>-1.2294101885308721</v>
      </c>
      <c r="N341" s="304">
        <f t="shared" ca="1" si="162"/>
        <v>-70.440015093201822</v>
      </c>
      <c r="P341" s="310">
        <f t="shared" ca="1" si="163"/>
        <v>23</v>
      </c>
      <c r="Q341" s="304">
        <f t="shared" ca="1" si="164"/>
        <v>0</v>
      </c>
      <c r="R341" s="306">
        <f t="shared" ca="1" si="165"/>
        <v>0</v>
      </c>
      <c r="S341" s="307">
        <f t="shared" ca="1" si="166"/>
        <v>2.9362999999999984</v>
      </c>
      <c r="T341" s="304">
        <f t="shared" ca="1" si="146"/>
        <v>28.805102999999985</v>
      </c>
      <c r="U341" s="311">
        <f t="shared" ca="1" si="147"/>
        <v>0</v>
      </c>
      <c r="V341" s="306">
        <f t="shared" ca="1" si="148"/>
        <v>1.060360162979292</v>
      </c>
      <c r="W341" s="304">
        <f t="shared" ca="1" si="149"/>
        <v>2.7010358625442064</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8.335495273292862</v>
      </c>
      <c r="AH341" s="304">
        <f t="shared" ca="1" si="173"/>
        <v>-0.87661457427708289</v>
      </c>
    </row>
    <row r="342" spans="1:34" x14ac:dyDescent="0.2">
      <c r="A342" s="347">
        <f t="shared" ca="1" si="151"/>
        <v>0.1</v>
      </c>
      <c r="B342" s="304">
        <f t="shared" ca="1" si="152"/>
        <v>20.399999999999984</v>
      </c>
      <c r="D342" s="306">
        <f t="shared" ca="1" si="153"/>
        <v>-0.30796901242762437</v>
      </c>
      <c r="E342" s="307">
        <f t="shared" ca="1" si="154"/>
        <v>-8.9432073914343899</v>
      </c>
      <c r="F342" s="304">
        <f t="shared" ca="1" si="155"/>
        <v>8.9485084432447373</v>
      </c>
      <c r="G342" s="306">
        <f t="shared" ca="1" si="156"/>
        <v>11.798092956518902</v>
      </c>
      <c r="H342" s="307">
        <f t="shared" ca="1" si="157"/>
        <v>-34.187262179653203</v>
      </c>
      <c r="I342" s="304">
        <f t="shared" ca="1" si="158"/>
        <v>36.165783452747256</v>
      </c>
      <c r="J342" s="306">
        <f t="shared" ca="1" si="159"/>
        <v>304.3276768174083</v>
      </c>
      <c r="K342" s="307">
        <f t="shared" ca="1" si="160"/>
        <v>1437.4477883934151</v>
      </c>
      <c r="L342" s="304">
        <f t="shared" ca="1" si="145"/>
        <v>1469.3098649482351</v>
      </c>
      <c r="M342" s="306">
        <f t="shared" ca="1" si="161"/>
        <v>-1.2384916175819691</v>
      </c>
      <c r="N342" s="304">
        <f t="shared" ca="1" si="162"/>
        <v>-70.960342649777175</v>
      </c>
      <c r="P342" s="310">
        <f t="shared" ca="1" si="163"/>
        <v>23</v>
      </c>
      <c r="Q342" s="304">
        <f t="shared" ca="1" si="164"/>
        <v>0</v>
      </c>
      <c r="R342" s="306">
        <f t="shared" ca="1" si="165"/>
        <v>0</v>
      </c>
      <c r="S342" s="307">
        <f t="shared" ca="1" si="166"/>
        <v>2.9362999999999984</v>
      </c>
      <c r="T342" s="304">
        <f t="shared" ca="1" si="146"/>
        <v>28.805102999999985</v>
      </c>
      <c r="U342" s="311">
        <f t="shared" ca="1" si="147"/>
        <v>0</v>
      </c>
      <c r="V342" s="306">
        <f t="shared" ca="1" si="148"/>
        <v>1.0607198526463304</v>
      </c>
      <c r="W342" s="304">
        <f t="shared" ca="1" si="149"/>
        <v>2.8309983336973366</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8.3240022725728871</v>
      </c>
      <c r="AH342" s="304">
        <f t="shared" ca="1" si="173"/>
        <v>-0.91987734991118342</v>
      </c>
    </row>
    <row r="343" spans="1:34" x14ac:dyDescent="0.2">
      <c r="A343" s="347">
        <f t="shared" ca="1" si="151"/>
        <v>0.1</v>
      </c>
      <c r="B343" s="304">
        <f t="shared" ca="1" si="152"/>
        <v>20.499999999999986</v>
      </c>
      <c r="D343" s="306">
        <f t="shared" ca="1" si="153"/>
        <v>-0.31452351799871853</v>
      </c>
      <c r="E343" s="307">
        <f t="shared" ca="1" si="154"/>
        <v>-8.8986071154789652</v>
      </c>
      <c r="F343" s="304">
        <f t="shared" ca="1" si="155"/>
        <v>8.9041638371622049</v>
      </c>
      <c r="G343" s="306">
        <f t="shared" ca="1" si="156"/>
        <v>11.766640604719029</v>
      </c>
      <c r="H343" s="307">
        <f t="shared" ca="1" si="157"/>
        <v>-35.0771228912011</v>
      </c>
      <c r="I343" s="304">
        <f t="shared" ca="1" si="158"/>
        <v>36.998086186248159</v>
      </c>
      <c r="J343" s="306">
        <f t="shared" ca="1" si="159"/>
        <v>305.50591349547022</v>
      </c>
      <c r="K343" s="307">
        <f t="shared" ca="1" si="160"/>
        <v>1433.9845691398723</v>
      </c>
      <c r="L343" s="304">
        <f t="shared" ca="1" si="145"/>
        <v>1466.1669781140097</v>
      </c>
      <c r="M343" s="306">
        <f t="shared" ca="1" si="161"/>
        <v>-1.2471414780002938</v>
      </c>
      <c r="N343" s="304">
        <f t="shared" ca="1" si="162"/>
        <v>-71.455943145124451</v>
      </c>
      <c r="P343" s="310">
        <f t="shared" ca="1" si="163"/>
        <v>23</v>
      </c>
      <c r="Q343" s="304">
        <f t="shared" ca="1" si="164"/>
        <v>0</v>
      </c>
      <c r="R343" s="306">
        <f t="shared" ca="1" si="165"/>
        <v>0</v>
      </c>
      <c r="S343" s="307">
        <f t="shared" ca="1" si="166"/>
        <v>2.9362999999999984</v>
      </c>
      <c r="T343" s="304">
        <f t="shared" ca="1" si="146"/>
        <v>28.805102999999985</v>
      </c>
      <c r="U343" s="311">
        <f t="shared" ca="1" si="147"/>
        <v>0</v>
      </c>
      <c r="V343" s="306">
        <f t="shared" ca="1" si="148"/>
        <v>1.0610891703052265</v>
      </c>
      <c r="W343" s="304">
        <f t="shared" ca="1" si="149"/>
        <v>2.9638318643316337</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8.3091864214936351</v>
      </c>
      <c r="AH343" s="304">
        <f t="shared" ca="1" si="173"/>
        <v>-0.96413797421834901</v>
      </c>
    </row>
    <row r="344" spans="1:34" x14ac:dyDescent="0.2">
      <c r="A344" s="347">
        <f t="shared" ca="1" si="151"/>
        <v>0.1</v>
      </c>
      <c r="B344" s="304">
        <f t="shared" ca="1" si="152"/>
        <v>20.599999999999987</v>
      </c>
      <c r="D344" s="306">
        <f t="shared" ca="1" si="153"/>
        <v>-0.32101576923499048</v>
      </c>
      <c r="E344" s="307">
        <f t="shared" ca="1" si="154"/>
        <v>-8.853031059948135</v>
      </c>
      <c r="F344" s="304">
        <f t="shared" ca="1" si="155"/>
        <v>8.8588492521604589</v>
      </c>
      <c r="G344" s="306">
        <f t="shared" ca="1" si="156"/>
        <v>11.734539027795531</v>
      </c>
      <c r="H344" s="307">
        <f t="shared" ca="1" si="157"/>
        <v>-35.962425997195915</v>
      </c>
      <c r="I344" s="304">
        <f t="shared" ca="1" si="158"/>
        <v>37.82850102500295</v>
      </c>
      <c r="J344" s="306">
        <f t="shared" ca="1" si="159"/>
        <v>306.68097247709596</v>
      </c>
      <c r="K344" s="307">
        <f t="shared" ca="1" si="160"/>
        <v>1430.4325916954524</v>
      </c>
      <c r="L344" s="304">
        <f t="shared" ca="1" si="145"/>
        <v>1462.9390343633825</v>
      </c>
      <c r="M344" s="306">
        <f t="shared" ca="1" si="161"/>
        <v>-1.2553890863114787</v>
      </c>
      <c r="N344" s="304">
        <f t="shared" ca="1" si="162"/>
        <v>-71.928496292432357</v>
      </c>
      <c r="P344" s="310">
        <f t="shared" ca="1" si="163"/>
        <v>23</v>
      </c>
      <c r="Q344" s="304">
        <f t="shared" ca="1" si="164"/>
        <v>0</v>
      </c>
      <c r="R344" s="306">
        <f t="shared" ca="1" si="165"/>
        <v>0</v>
      </c>
      <c r="S344" s="307">
        <f t="shared" ca="1" si="166"/>
        <v>2.9362999999999984</v>
      </c>
      <c r="T344" s="304">
        <f t="shared" ca="1" si="146"/>
        <v>28.805102999999985</v>
      </c>
      <c r="U344" s="311">
        <f t="shared" ca="1" si="147"/>
        <v>0</v>
      </c>
      <c r="V344" s="306">
        <f t="shared" ca="1" si="148"/>
        <v>1.0614680771300944</v>
      </c>
      <c r="W344" s="304">
        <f t="shared" ca="1" si="149"/>
        <v>3.0994766140070511</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8.2912824117482558</v>
      </c>
      <c r="AH344" s="304">
        <f t="shared" ca="1" si="173"/>
        <v>-1.0093763799106479</v>
      </c>
    </row>
    <row r="345" spans="1:34" x14ac:dyDescent="0.2">
      <c r="A345" s="347">
        <f t="shared" ca="1" si="151"/>
        <v>0.1</v>
      </c>
      <c r="B345" s="304">
        <f t="shared" ca="1" si="152"/>
        <v>20.699999999999989</v>
      </c>
      <c r="D345" s="306">
        <f t="shared" ca="1" si="153"/>
        <v>-0.32744234359407959</v>
      </c>
      <c r="E345" s="307">
        <f t="shared" ca="1" si="154"/>
        <v>-8.8064990510528247</v>
      </c>
      <c r="F345" s="304">
        <f t="shared" ca="1" si="155"/>
        <v>8.8125844123374311</v>
      </c>
      <c r="G345" s="306">
        <f t="shared" ca="1" si="156"/>
        <v>11.701794793436123</v>
      </c>
      <c r="H345" s="307">
        <f t="shared" ca="1" si="157"/>
        <v>-36.843075902301194</v>
      </c>
      <c r="I345" s="304">
        <f t="shared" ca="1" si="158"/>
        <v>38.656749001053051</v>
      </c>
      <c r="J345" s="306">
        <f t="shared" ca="1" si="159"/>
        <v>307.85278916815753</v>
      </c>
      <c r="K345" s="307">
        <f t="shared" ca="1" si="160"/>
        <v>1426.7923166004775</v>
      </c>
      <c r="L345" s="304">
        <f t="shared" ca="1" si="145"/>
        <v>1459.6265462469403</v>
      </c>
      <c r="M345" s="306">
        <f t="shared" ca="1" si="161"/>
        <v>-1.2632612672358283</v>
      </c>
      <c r="N345" s="304">
        <f t="shared" ca="1" si="162"/>
        <v>-72.379539034960985</v>
      </c>
      <c r="P345" s="310">
        <f t="shared" ca="1" si="163"/>
        <v>23</v>
      </c>
      <c r="Q345" s="304">
        <f t="shared" ca="1" si="164"/>
        <v>0</v>
      </c>
      <c r="R345" s="306">
        <f t="shared" ca="1" si="165"/>
        <v>0</v>
      </c>
      <c r="S345" s="307">
        <f t="shared" ca="1" si="166"/>
        <v>2.9362999999999984</v>
      </c>
      <c r="T345" s="304">
        <f t="shared" ca="1" si="146"/>
        <v>28.805102999999985</v>
      </c>
      <c r="U345" s="311">
        <f t="shared" ca="1" si="147"/>
        <v>0</v>
      </c>
      <c r="V345" s="306">
        <f t="shared" ca="1" si="148"/>
        <v>1.06185653344561</v>
      </c>
      <c r="W345" s="304">
        <f t="shared" ca="1" si="149"/>
        <v>3.2378718775334496</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8.2705017904573808</v>
      </c>
      <c r="AH345" s="304">
        <f t="shared" ca="1" si="173"/>
        <v>-1.0555721874491888</v>
      </c>
    </row>
    <row r="346" spans="1:34" x14ac:dyDescent="0.2">
      <c r="A346" s="347">
        <f t="shared" ca="1" si="151"/>
        <v>0.1</v>
      </c>
      <c r="B346" s="304">
        <f t="shared" ca="1" si="152"/>
        <v>20.79999999999999</v>
      </c>
      <c r="D346" s="306">
        <f t="shared" ca="1" si="153"/>
        <v>-0.33380004054429308</v>
      </c>
      <c r="E346" s="307">
        <f t="shared" ca="1" si="154"/>
        <v>-8.7590312856226955</v>
      </c>
      <c r="F346" s="304">
        <f t="shared" ca="1" si="155"/>
        <v>8.7653894111776083</v>
      </c>
      <c r="G346" s="306">
        <f t="shared" ca="1" si="156"/>
        <v>11.668414789381695</v>
      </c>
      <c r="H346" s="307">
        <f t="shared" ca="1" si="157"/>
        <v>-37.718979030863466</v>
      </c>
      <c r="I346" s="304">
        <f t="shared" ca="1" si="158"/>
        <v>39.482569354435121</v>
      </c>
      <c r="J346" s="306">
        <f t="shared" ca="1" si="159"/>
        <v>309.02129964729841</v>
      </c>
      <c r="K346" s="307">
        <f t="shared" ca="1" si="160"/>
        <v>1423.0642138538194</v>
      </c>
      <c r="L346" s="304">
        <f t="shared" ca="1" si="145"/>
        <v>1456.2300369059465</v>
      </c>
      <c r="M346" s="306">
        <f t="shared" ca="1" si="161"/>
        <v>-1.2707826007303933</v>
      </c>
      <c r="N346" s="304">
        <f t="shared" ca="1" si="162"/>
        <v>-72.810479700509944</v>
      </c>
      <c r="P346" s="310">
        <f t="shared" ca="1" si="163"/>
        <v>23</v>
      </c>
      <c r="Q346" s="304">
        <f t="shared" ca="1" si="164"/>
        <v>0</v>
      </c>
      <c r="R346" s="306">
        <f t="shared" ca="1" si="165"/>
        <v>0</v>
      </c>
      <c r="S346" s="307">
        <f t="shared" ca="1" si="166"/>
        <v>2.9362999999999984</v>
      </c>
      <c r="T346" s="304">
        <f t="shared" ca="1" si="146"/>
        <v>28.805102999999985</v>
      </c>
      <c r="U346" s="311">
        <f t="shared" ca="1" si="147"/>
        <v>0</v>
      </c>
      <c r="V346" s="306">
        <f t="shared" ca="1" si="148"/>
        <v>1.0622544987431251</v>
      </c>
      <c r="W346" s="304">
        <f t="shared" ca="1" si="149"/>
        <v>3.3789561374870352</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8.247035851402126</v>
      </c>
      <c r="AH346" s="304">
        <f t="shared" ca="1" si="173"/>
        <v>-1.1027047227917621</v>
      </c>
    </row>
    <row r="347" spans="1:34" x14ac:dyDescent="0.2">
      <c r="A347" s="347">
        <f t="shared" ca="1" si="151"/>
        <v>0.1</v>
      </c>
      <c r="B347" s="304">
        <f t="shared" ca="1" si="152"/>
        <v>20.899999999999991</v>
      </c>
      <c r="D347" s="306">
        <f t="shared" ca="1" si="153"/>
        <v>-0.34008586460587936</v>
      </c>
      <c r="E347" s="307">
        <f t="shared" ca="1" si="154"/>
        <v>-8.7106483033637545</v>
      </c>
      <c r="F347" s="304">
        <f t="shared" ca="1" si="155"/>
        <v>8.7172846839023546</v>
      </c>
      <c r="G347" s="306">
        <f t="shared" ca="1" si="156"/>
        <v>11.634406202921106</v>
      </c>
      <c r="H347" s="307">
        <f t="shared" ca="1" si="157"/>
        <v>-38.590043861199838</v>
      </c>
      <c r="I347" s="304">
        <f t="shared" ca="1" si="158"/>
        <v>40.305717868608873</v>
      </c>
      <c r="J347" s="306">
        <f t="shared" ca="1" si="159"/>
        <v>310.18644069691356</v>
      </c>
      <c r="K347" s="307">
        <f t="shared" ca="1" si="160"/>
        <v>1419.2487627092162</v>
      </c>
      <c r="L347" s="304">
        <f t="shared" ca="1" si="145"/>
        <v>1452.7500399049593</v>
      </c>
      <c r="M347" s="306">
        <f t="shared" ca="1" si="161"/>
        <v>-1.2779756418662491</v>
      </c>
      <c r="N347" s="304">
        <f t="shared" ca="1" si="162"/>
        <v>-73.222610599458463</v>
      </c>
      <c r="P347" s="310">
        <f t="shared" ca="1" si="163"/>
        <v>23</v>
      </c>
      <c r="Q347" s="304">
        <f t="shared" ca="1" si="164"/>
        <v>0</v>
      </c>
      <c r="R347" s="306">
        <f t="shared" ca="1" si="165"/>
        <v>0</v>
      </c>
      <c r="S347" s="307">
        <f t="shared" ca="1" si="166"/>
        <v>2.9362999999999984</v>
      </c>
      <c r="T347" s="304">
        <f t="shared" ca="1" si="146"/>
        <v>28.805102999999985</v>
      </c>
      <c r="U347" s="311">
        <f t="shared" ca="1" si="147"/>
        <v>0</v>
      </c>
      <c r="V347" s="306">
        <f t="shared" ca="1" si="148"/>
        <v>1.0626619316970962</v>
      </c>
      <c r="W347" s="304">
        <f t="shared" ca="1" si="149"/>
        <v>3.5226671170381825</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8.2210581295696645</v>
      </c>
      <c r="AH347" s="304">
        <f t="shared" ca="1" si="173"/>
        <v>-1.1507530352780837</v>
      </c>
    </row>
    <row r="348" spans="1:34" x14ac:dyDescent="0.2">
      <c r="A348" s="347">
        <f t="shared" ca="1" si="151"/>
        <v>0.1</v>
      </c>
      <c r="B348" s="304">
        <f t="shared" ca="1" si="152"/>
        <v>20.999999999999993</v>
      </c>
      <c r="D348" s="306">
        <f t="shared" ca="1" si="153"/>
        <v>-0.34629701045944372</v>
      </c>
      <c r="E348" s="307">
        <f t="shared" ca="1" si="154"/>
        <v>-8.6613709604468649</v>
      </c>
      <c r="F348" s="304">
        <f t="shared" ca="1" si="155"/>
        <v>8.6682909811522482</v>
      </c>
      <c r="G348" s="306">
        <f t="shared" ca="1" si="156"/>
        <v>11.599776501875162</v>
      </c>
      <c r="H348" s="307">
        <f t="shared" ca="1" si="157"/>
        <v>-39.456180957244527</v>
      </c>
      <c r="I348" s="304">
        <f t="shared" ca="1" si="158"/>
        <v>41.125965406592961</v>
      </c>
      <c r="J348" s="306">
        <f t="shared" ca="1" si="159"/>
        <v>311.34814983215335</v>
      </c>
      <c r="K348" s="307">
        <f t="shared" ca="1" si="160"/>
        <v>1415.3464514682939</v>
      </c>
      <c r="L348" s="304">
        <f t="shared" ca="1" si="145"/>
        <v>1449.1870990620214</v>
      </c>
      <c r="M348" s="306">
        <f t="shared" ca="1" si="161"/>
        <v>-1.2848611166986112</v>
      </c>
      <c r="N348" s="304">
        <f t="shared" ca="1" si="162"/>
        <v>-73.617119247296372</v>
      </c>
      <c r="P348" s="310">
        <f t="shared" ca="1" si="163"/>
        <v>23</v>
      </c>
      <c r="Q348" s="304">
        <f t="shared" ca="1" si="164"/>
        <v>0</v>
      </c>
      <c r="R348" s="306">
        <f t="shared" ca="1" si="165"/>
        <v>0</v>
      </c>
      <c r="S348" s="307">
        <f t="shared" ca="1" si="166"/>
        <v>2.9362999999999984</v>
      </c>
      <c r="T348" s="304">
        <f t="shared" ca="1" si="146"/>
        <v>28.805102999999985</v>
      </c>
      <c r="U348" s="311">
        <f t="shared" ca="1" si="147"/>
        <v>0</v>
      </c>
      <c r="V348" s="306">
        <f t="shared" ca="1" si="148"/>
        <v>1.0630787901818153</v>
      </c>
      <c r="W348" s="304">
        <f t="shared" ca="1" si="149"/>
        <v>3.6689418330013743</v>
      </c>
      <c r="Y348" s="314" t="str">
        <f t="shared" ca="1" si="167"/>
        <v/>
      </c>
      <c r="Z348" s="315" t="str">
        <f t="shared" ca="1" si="168"/>
        <v/>
      </c>
      <c r="AA348" s="316" t="str">
        <f t="shared" ca="1" si="169"/>
        <v/>
      </c>
      <c r="AC348" s="310">
        <f t="shared" ca="1" si="170"/>
        <v>20.999999999999993</v>
      </c>
      <c r="AD348" s="323">
        <f t="shared" ca="1" si="171"/>
        <v>311.34814983215335</v>
      </c>
      <c r="AE348" s="324" t="e">
        <f t="shared" ca="1" si="150"/>
        <v>#N/A</v>
      </c>
      <c r="AG348" s="306">
        <f t="shared" ca="1" si="172"/>
        <v>8.1927265568541969</v>
      </c>
      <c r="AH348" s="304">
        <f t="shared" ca="1" si="173"/>
        <v>-1.1996959156210825</v>
      </c>
    </row>
    <row r="349" spans="1:34" x14ac:dyDescent="0.2">
      <c r="A349" s="347">
        <f t="shared" ca="1" si="151"/>
        <v>0.1</v>
      </c>
      <c r="B349" s="304">
        <f t="shared" ca="1" si="152"/>
        <v>21.099999999999994</v>
      </c>
      <c r="D349" s="306">
        <f t="shared" ca="1" si="153"/>
        <v>-0.35243084983491257</v>
      </c>
      <c r="E349" s="307">
        <f t="shared" ca="1" si="154"/>
        <v>-8.6112204042246958</v>
      </c>
      <c r="F349" s="304">
        <f t="shared" ca="1" si="155"/>
        <v>8.6184293437987343</v>
      </c>
      <c r="G349" s="306">
        <f t="shared" ca="1" si="156"/>
        <v>11.56453341689167</v>
      </c>
      <c r="H349" s="307">
        <f t="shared" ca="1" si="157"/>
        <v>-40.317302997666999</v>
      </c>
      <c r="I349" s="304">
        <f t="shared" ca="1" si="158"/>
        <v>41.943096620970806</v>
      </c>
      <c r="J349" s="306">
        <f t="shared" ca="1" si="159"/>
        <v>312.5063653280917</v>
      </c>
      <c r="K349" s="307">
        <f t="shared" ca="1" si="160"/>
        <v>1411.3577772705485</v>
      </c>
      <c r="L349" s="304">
        <f t="shared" ca="1" si="145"/>
        <v>1445.5417682767377</v>
      </c>
      <c r="M349" s="306">
        <f t="shared" ca="1" si="161"/>
        <v>-1.29145809692414</v>
      </c>
      <c r="N349" s="304">
        <f t="shared" ca="1" si="162"/>
        <v>-73.99509837175043</v>
      </c>
      <c r="P349" s="310">
        <f t="shared" ca="1" si="163"/>
        <v>23</v>
      </c>
      <c r="Q349" s="304">
        <f t="shared" ca="1" si="164"/>
        <v>0</v>
      </c>
      <c r="R349" s="306">
        <f t="shared" ca="1" si="165"/>
        <v>0</v>
      </c>
      <c r="S349" s="307">
        <f t="shared" ca="1" si="166"/>
        <v>2.9362999999999984</v>
      </c>
      <c r="T349" s="304">
        <f t="shared" ca="1" si="146"/>
        <v>28.805102999999985</v>
      </c>
      <c r="U349" s="311">
        <f t="shared" ca="1" si="147"/>
        <v>0</v>
      </c>
      <c r="V349" s="306">
        <f t="shared" ca="1" si="148"/>
        <v>1.063505031288416</v>
      </c>
      <c r="W349" s="304">
        <f t="shared" ca="1" si="149"/>
        <v>3.8177166490210008</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8.162185327995779</v>
      </c>
      <c r="AH349" s="304">
        <f t="shared" ca="1" si="173"/>
        <v>-1.2495119139738367</v>
      </c>
    </row>
    <row r="350" spans="1:34" x14ac:dyDescent="0.2">
      <c r="A350" s="347">
        <f t="shared" ca="1" si="151"/>
        <v>0.1</v>
      </c>
      <c r="B350" s="304">
        <f t="shared" ca="1" si="152"/>
        <v>21.199999999999996</v>
      </c>
      <c r="D350" s="306">
        <f t="shared" ca="1" si="153"/>
        <v>-0.35848491993604309</v>
      </c>
      <c r="E350" s="307">
        <f t="shared" ca="1" si="154"/>
        <v>-8.5602180489145425</v>
      </c>
      <c r="F350" s="304">
        <f t="shared" ca="1" si="155"/>
        <v>8.5677210787223839</v>
      </c>
      <c r="G350" s="306">
        <f t="shared" ca="1" si="156"/>
        <v>11.528684924898066</v>
      </c>
      <c r="H350" s="307">
        <f t="shared" ca="1" si="157"/>
        <v>-41.173324802558454</v>
      </c>
      <c r="I350" s="304">
        <f t="shared" ca="1" si="158"/>
        <v>42.756908814769893</v>
      </c>
      <c r="J350" s="306">
        <f t="shared" ca="1" si="159"/>
        <v>313.66102624518118</v>
      </c>
      <c r="K350" s="307">
        <f t="shared" ca="1" si="160"/>
        <v>1407.2832458805372</v>
      </c>
      <c r="L350" s="304">
        <f t="shared" ca="1" si="145"/>
        <v>1441.8146113565504</v>
      </c>
      <c r="M350" s="306">
        <f t="shared" ca="1" si="161"/>
        <v>-1.2977841557920331</v>
      </c>
      <c r="N350" s="304">
        <f t="shared" ca="1" si="162"/>
        <v>-74.357554845832013</v>
      </c>
      <c r="P350" s="310">
        <f t="shared" ca="1" si="163"/>
        <v>23</v>
      </c>
      <c r="Q350" s="304">
        <f t="shared" ca="1" si="164"/>
        <v>0</v>
      </c>
      <c r="R350" s="306">
        <f t="shared" ca="1" si="165"/>
        <v>0</v>
      </c>
      <c r="S350" s="307">
        <f t="shared" ca="1" si="166"/>
        <v>2.9362999999999984</v>
      </c>
      <c r="T350" s="304">
        <f t="shared" ca="1" si="146"/>
        <v>28.805102999999985</v>
      </c>
      <c r="U350" s="311">
        <f t="shared" ca="1" si="147"/>
        <v>0</v>
      </c>
      <c r="V350" s="306">
        <f t="shared" ca="1" si="148"/>
        <v>1.063940611342133</v>
      </c>
      <c r="W350" s="304">
        <f t="shared" ca="1" si="149"/>
        <v>3.9689273288096167</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8.1295665184065058</v>
      </c>
      <c r="AH350" s="304">
        <f t="shared" ca="1" si="173"/>
        <v>-1.3001793580427758</v>
      </c>
    </row>
    <row r="351" spans="1:34" x14ac:dyDescent="0.2">
      <c r="A351" s="347">
        <f t="shared" ca="1" si="151"/>
        <v>0.1</v>
      </c>
      <c r="B351" s="304">
        <f t="shared" ca="1" si="152"/>
        <v>21.299999999999997</v>
      </c>
      <c r="D351" s="306">
        <f t="shared" ca="1" si="153"/>
        <v>-0.36445691319077661</v>
      </c>
      <c r="E351" s="307">
        <f t="shared" ca="1" si="154"/>
        <v>-8.5083855521167031</v>
      </c>
      <c r="F351" s="304">
        <f t="shared" ca="1" si="155"/>
        <v>8.5161877354272075</v>
      </c>
      <c r="G351" s="306">
        <f t="shared" ca="1" si="156"/>
        <v>11.492239233578989</v>
      </c>
      <c r="H351" s="307">
        <f t="shared" ca="1" si="157"/>
        <v>-42.024163357770128</v>
      </c>
      <c r="I351" s="304">
        <f t="shared" ca="1" si="158"/>
        <v>43.567210933480254</v>
      </c>
      <c r="J351" s="306">
        <f t="shared" ca="1" si="159"/>
        <v>314.81207245310503</v>
      </c>
      <c r="K351" s="307">
        <f t="shared" ca="1" si="160"/>
        <v>1403.1233714725208</v>
      </c>
      <c r="L351" s="304">
        <f t="shared" ca="1" si="145"/>
        <v>1438.0062018415056</v>
      </c>
      <c r="M351" s="306">
        <f t="shared" ca="1" si="161"/>
        <v>-1.3038555074423617</v>
      </c>
      <c r="N351" s="304">
        <f t="shared" ca="1" si="162"/>
        <v>-74.705417671335624</v>
      </c>
      <c r="P351" s="310">
        <f t="shared" ca="1" si="163"/>
        <v>23</v>
      </c>
      <c r="Q351" s="304">
        <f t="shared" ca="1" si="164"/>
        <v>0</v>
      </c>
      <c r="R351" s="306">
        <f t="shared" ca="1" si="165"/>
        <v>0</v>
      </c>
      <c r="S351" s="307">
        <f t="shared" ca="1" si="166"/>
        <v>2.9362999999999984</v>
      </c>
      <c r="T351" s="304">
        <f t="shared" ca="1" si="146"/>
        <v>28.805102999999985</v>
      </c>
      <c r="U351" s="311">
        <f t="shared" ca="1" si="147"/>
        <v>0</v>
      </c>
      <c r="V351" s="306">
        <f t="shared" ca="1" si="148"/>
        <v>1.0643854859197981</v>
      </c>
      <c r="W351" s="304">
        <f t="shared" ca="1" si="149"/>
        <v>4.1225090893579832</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8.0949914892410817</v>
      </c>
      <c r="AH351" s="304">
        <f t="shared" ca="1" si="173"/>
        <v>-1.3516763712187512</v>
      </c>
    </row>
    <row r="352" spans="1:34" x14ac:dyDescent="0.2">
      <c r="A352" s="347">
        <f t="shared" ca="1" si="151"/>
        <v>0.1</v>
      </c>
      <c r="B352" s="304">
        <f t="shared" ca="1" si="152"/>
        <v>21.4</v>
      </c>
      <c r="D352" s="306">
        <f t="shared" ca="1" si="153"/>
        <v>-0.37034466814769557</v>
      </c>
      <c r="E352" s="307">
        <f t="shared" ca="1" si="154"/>
        <v>-8.4557447920642481</v>
      </c>
      <c r="F352" s="304">
        <f t="shared" ca="1" si="155"/>
        <v>8.4638510833867517</v>
      </c>
      <c r="G352" s="306">
        <f t="shared" ca="1" si="156"/>
        <v>11.455204766764219</v>
      </c>
      <c r="H352" s="307">
        <f t="shared" ca="1" si="157"/>
        <v>-42.869737836976554</v>
      </c>
      <c r="I352" s="304">
        <f t="shared" ca="1" si="158"/>
        <v>44.373822671250636</v>
      </c>
      <c r="J352" s="306">
        <f t="shared" ca="1" si="159"/>
        <v>315.9594446531222</v>
      </c>
      <c r="K352" s="307">
        <f t="shared" ca="1" si="160"/>
        <v>1398.8786764127835</v>
      </c>
      <c r="L352" s="304">
        <f t="shared" ca="1" si="145"/>
        <v>1434.1171228278013</v>
      </c>
      <c r="M352" s="306">
        <f t="shared" ca="1" si="161"/>
        <v>-1.3096871315845837</v>
      </c>
      <c r="N352" s="304">
        <f t="shared" ca="1" si="162"/>
        <v>-75.039545122391544</v>
      </c>
      <c r="P352" s="310">
        <f t="shared" ca="1" si="163"/>
        <v>23</v>
      </c>
      <c r="Q352" s="304">
        <f t="shared" ca="1" si="164"/>
        <v>0</v>
      </c>
      <c r="R352" s="306">
        <f t="shared" ca="1" si="165"/>
        <v>0</v>
      </c>
      <c r="S352" s="307">
        <f t="shared" ca="1" si="166"/>
        <v>2.9362999999999984</v>
      </c>
      <c r="T352" s="304">
        <f t="shared" ca="1" si="146"/>
        <v>28.805102999999985</v>
      </c>
      <c r="U352" s="311">
        <f t="shared" ca="1" si="147"/>
        <v>0</v>
      </c>
      <c r="V352" s="306">
        <f t="shared" ca="1" si="148"/>
        <v>1.0648396098675461</v>
      </c>
      <c r="W352" s="304">
        <f t="shared" ca="1" si="149"/>
        <v>4.2783966540387528</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8.0585721097488285</v>
      </c>
      <c r="AH352" s="304">
        <f t="shared" ca="1" si="173"/>
        <v>-1.4039808906984932</v>
      </c>
    </row>
    <row r="353" spans="1:34" x14ac:dyDescent="0.2">
      <c r="A353" s="347">
        <f t="shared" ca="1" si="151"/>
        <v>0.1</v>
      </c>
      <c r="B353" s="304">
        <f t="shared" ca="1" si="152"/>
        <v>21.5</v>
      </c>
      <c r="D353" s="306">
        <f t="shared" ca="1" si="153"/>
        <v>-0.37614616136432466</v>
      </c>
      <c r="E353" s="307">
        <f t="shared" ca="1" si="154"/>
        <v>-8.4023178455212708</v>
      </c>
      <c r="F353" s="304">
        <f t="shared" ca="1" si="155"/>
        <v>8.4107330900388408</v>
      </c>
      <c r="G353" s="306">
        <f t="shared" ca="1" si="156"/>
        <v>11.417590150627786</v>
      </c>
      <c r="H353" s="307">
        <f t="shared" ca="1" si="157"/>
        <v>-43.709969621528678</v>
      </c>
      <c r="I353" s="304">
        <f t="shared" ca="1" si="158"/>
        <v>45.176573676659814</v>
      </c>
      <c r="J353" s="306">
        <f t="shared" ca="1" si="159"/>
        <v>317.10308439899183</v>
      </c>
      <c r="K353" s="307">
        <f t="shared" ca="1" si="160"/>
        <v>1394.5496910398583</v>
      </c>
      <c r="L353" s="304">
        <f t="shared" ca="1" si="145"/>
        <v>1430.1479667904011</v>
      </c>
      <c r="M353" s="306">
        <f t="shared" ca="1" si="161"/>
        <v>-1.3152928851987569</v>
      </c>
      <c r="N353" s="304">
        <f t="shared" ca="1" si="162"/>
        <v>-75.360731145473878</v>
      </c>
      <c r="P353" s="310">
        <f t="shared" ca="1" si="163"/>
        <v>23</v>
      </c>
      <c r="Q353" s="304">
        <f t="shared" ca="1" si="164"/>
        <v>0</v>
      </c>
      <c r="R353" s="306">
        <f t="shared" ca="1" si="165"/>
        <v>0</v>
      </c>
      <c r="S353" s="307">
        <f t="shared" ca="1" si="166"/>
        <v>2.9362999999999984</v>
      </c>
      <c r="T353" s="304">
        <f t="shared" ca="1" si="146"/>
        <v>28.805102999999985</v>
      </c>
      <c r="U353" s="311">
        <f t="shared" ca="1" si="147"/>
        <v>0</v>
      </c>
      <c r="V353" s="306">
        <f t="shared" ca="1" si="148"/>
        <v>1.0653029373187248</v>
      </c>
      <c r="W353" s="304">
        <f t="shared" ca="1" si="149"/>
        <v>4.4365243055282999</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8.0204118224497165</v>
      </c>
      <c r="AH353" s="304">
        <f t="shared" ca="1" si="173"/>
        <v>-1.4570706855698516</v>
      </c>
    </row>
    <row r="354" spans="1:34" x14ac:dyDescent="0.2">
      <c r="A354" s="347">
        <f t="shared" ca="1" si="151"/>
        <v>0.1</v>
      </c>
      <c r="B354" s="304">
        <f t="shared" ca="1" si="152"/>
        <v>21.6</v>
      </c>
      <c r="D354" s="306">
        <f t="shared" ca="1" si="153"/>
        <v>-0.38185950015468312</v>
      </c>
      <c r="E354" s="307">
        <f t="shared" ca="1" si="154"/>
        <v>-8.3481269662639299</v>
      </c>
      <c r="F354" s="304">
        <f t="shared" ca="1" si="155"/>
        <v>8.3568558993631914</v>
      </c>
      <c r="G354" s="306">
        <f t="shared" ca="1" si="156"/>
        <v>11.379404200612319</v>
      </c>
      <c r="H354" s="307">
        <f t="shared" ca="1" si="157"/>
        <v>-44.544782318155072</v>
      </c>
      <c r="I354" s="304">
        <f t="shared" ca="1" si="158"/>
        <v>45.975302845470573</v>
      </c>
      <c r="J354" s="306">
        <f t="shared" ca="1" si="159"/>
        <v>318.24293411655384</v>
      </c>
      <c r="K354" s="307">
        <f t="shared" ca="1" si="160"/>
        <v>1390.1369534428741</v>
      </c>
      <c r="L354" s="304">
        <f t="shared" ca="1" si="145"/>
        <v>1426.0993354049881</v>
      </c>
      <c r="M354" s="306">
        <f t="shared" ca="1" si="161"/>
        <v>-1.3206856027388822</v>
      </c>
      <c r="N354" s="304">
        <f t="shared" ca="1" si="162"/>
        <v>-75.669711100629229</v>
      </c>
      <c r="P354" s="310">
        <f t="shared" ca="1" si="163"/>
        <v>23</v>
      </c>
      <c r="Q354" s="304">
        <f t="shared" ca="1" si="164"/>
        <v>0</v>
      </c>
      <c r="R354" s="306">
        <f t="shared" ca="1" si="165"/>
        <v>0</v>
      </c>
      <c r="S354" s="307">
        <f t="shared" ca="1" si="166"/>
        <v>2.9362999999999984</v>
      </c>
      <c r="T354" s="304">
        <f t="shared" ca="1" si="146"/>
        <v>28.805102999999985</v>
      </c>
      <c r="U354" s="311">
        <f t="shared" ca="1" si="147"/>
        <v>0</v>
      </c>
      <c r="V354" s="306">
        <f t="shared" ca="1" si="148"/>
        <v>1.065775421711975</v>
      </c>
      <c r="W354" s="304">
        <f t="shared" ca="1" si="149"/>
        <v>4.5968259384735592</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7.9806065728804878</v>
      </c>
      <c r="AH354" s="304">
        <f t="shared" ca="1" si="173"/>
        <v>-1.5109233748350994</v>
      </c>
    </row>
    <row r="355" spans="1:34" x14ac:dyDescent="0.2">
      <c r="A355" s="347">
        <f t="shared" ca="1" si="151"/>
        <v>0.1</v>
      </c>
      <c r="B355" s="304">
        <f t="shared" ca="1" si="152"/>
        <v>21.700000000000003</v>
      </c>
      <c r="D355" s="306">
        <f t="shared" ca="1" si="153"/>
        <v>-0.38748291608195284</v>
      </c>
      <c r="E355" s="307">
        <f t="shared" ca="1" si="154"/>
        <v>-8.2931945640927527</v>
      </c>
      <c r="F355" s="304">
        <f t="shared" ca="1" si="155"/>
        <v>8.3022418109901466</v>
      </c>
      <c r="G355" s="306">
        <f t="shared" ca="1" si="156"/>
        <v>11.340655909004123</v>
      </c>
      <c r="H355" s="307">
        <f t="shared" ca="1" si="157"/>
        <v>-45.374101774564345</v>
      </c>
      <c r="I355" s="304">
        <f t="shared" ca="1" si="158"/>
        <v>46.769857689487935</v>
      </c>
      <c r="J355" s="306">
        <f t="shared" ca="1" si="159"/>
        <v>319.37893712203464</v>
      </c>
      <c r="K355" s="307">
        <f t="shared" ca="1" si="160"/>
        <v>1385.6410092382382</v>
      </c>
      <c r="L355" s="304">
        <f t="shared" ca="1" si="145"/>
        <v>1421.9718393695298</v>
      </c>
      <c r="M355" s="306">
        <f t="shared" ca="1" si="161"/>
        <v>-1.3258771861392591</v>
      </c>
      <c r="N355" s="304">
        <f t="shared" ca="1" si="162"/>
        <v>-75.967166918461004</v>
      </c>
      <c r="P355" s="310">
        <f t="shared" ca="1" si="163"/>
        <v>23</v>
      </c>
      <c r="Q355" s="304">
        <f t="shared" ca="1" si="164"/>
        <v>0</v>
      </c>
      <c r="R355" s="306">
        <f t="shared" ca="1" si="165"/>
        <v>0</v>
      </c>
      <c r="S355" s="307">
        <f t="shared" ca="1" si="166"/>
        <v>2.9362999999999984</v>
      </c>
      <c r="T355" s="304">
        <f t="shared" ca="1" si="146"/>
        <v>28.805102999999985</v>
      </c>
      <c r="U355" s="311">
        <f t="shared" ca="1" si="147"/>
        <v>0</v>
      </c>
      <c r="V355" s="306">
        <f t="shared" ca="1" si="148"/>
        <v>1.066257015809478</v>
      </c>
      <c r="W355" s="304">
        <f t="shared" ca="1" si="149"/>
        <v>4.7592351118332719</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7.9392456224494552</v>
      </c>
      <c r="AH355" s="304">
        <f t="shared" ca="1" si="173"/>
        <v>-1.5655164453473971</v>
      </c>
    </row>
    <row r="356" spans="1:34" x14ac:dyDescent="0.2">
      <c r="A356" s="347">
        <f t="shared" ca="1" si="151"/>
        <v>0.1</v>
      </c>
      <c r="B356" s="304">
        <f t="shared" ca="1" si="152"/>
        <v>21.800000000000004</v>
      </c>
      <c r="D356" s="306">
        <f t="shared" ca="1" si="153"/>
        <v>-0.39301475909789069</v>
      </c>
      <c r="E356" s="307">
        <f t="shared" ca="1" si="154"/>
        <v>-8.2375431843360154</v>
      </c>
      <c r="F356" s="304">
        <f t="shared" ca="1" si="155"/>
        <v>8.2469132598002695</v>
      </c>
      <c r="G356" s="306">
        <f t="shared" ca="1" si="156"/>
        <v>11.301354433094334</v>
      </c>
      <c r="H356" s="307">
        <f t="shared" ca="1" si="157"/>
        <v>-46.197856092997945</v>
      </c>
      <c r="I356" s="304">
        <f t="shared" ca="1" si="158"/>
        <v>47.560093772108651</v>
      </c>
      <c r="J356" s="306">
        <f t="shared" ca="1" si="159"/>
        <v>320.51103763913954</v>
      </c>
      <c r="K356" s="307">
        <f t="shared" ca="1" si="160"/>
        <v>1381.06241134486</v>
      </c>
      <c r="L356" s="304">
        <f t="shared" ca="1" si="145"/>
        <v>1417.7660982257255</v>
      </c>
      <c r="M356" s="306">
        <f t="shared" ca="1" si="161"/>
        <v>-1.3308786857680466</v>
      </c>
      <c r="N356" s="304">
        <f t="shared" ca="1" si="162"/>
        <v>-76.253731738426765</v>
      </c>
      <c r="P356" s="310">
        <f t="shared" ca="1" si="163"/>
        <v>23</v>
      </c>
      <c r="Q356" s="304">
        <f t="shared" ca="1" si="164"/>
        <v>0</v>
      </c>
      <c r="R356" s="306">
        <f t="shared" ca="1" si="165"/>
        <v>0</v>
      </c>
      <c r="S356" s="307">
        <f t="shared" ca="1" si="166"/>
        <v>2.9362999999999984</v>
      </c>
      <c r="T356" s="304">
        <f t="shared" ca="1" si="146"/>
        <v>28.805102999999985</v>
      </c>
      <c r="U356" s="311">
        <f t="shared" ca="1" si="147"/>
        <v>0</v>
      </c>
      <c r="V356" s="306">
        <f t="shared" ca="1" si="148"/>
        <v>1.0667476717153421</v>
      </c>
      <c r="W356" s="304">
        <f t="shared" ca="1" si="149"/>
        <v>4.9236851008254945</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7.8964122602269438</v>
      </c>
      <c r="AH356" s="304">
        <f t="shared" ca="1" si="173"/>
        <v>-1.6208272696363704</v>
      </c>
    </row>
    <row r="357" spans="1:34" x14ac:dyDescent="0.2">
      <c r="A357" s="347">
        <f t="shared" ca="1" si="151"/>
        <v>0.1</v>
      </c>
      <c r="B357" s="304">
        <f t="shared" ca="1" si="152"/>
        <v>21.900000000000006</v>
      </c>
      <c r="D357" s="306">
        <f t="shared" ca="1" si="153"/>
        <v>-0.39845349224406135</v>
      </c>
      <c r="E357" s="307">
        <f t="shared" ca="1" si="154"/>
        <v>-8.1811954878134419</v>
      </c>
      <c r="F357" s="304">
        <f t="shared" ca="1" si="155"/>
        <v>8.1908927959838724</v>
      </c>
      <c r="G357" s="306">
        <f t="shared" ca="1" si="156"/>
        <v>11.261509083869928</v>
      </c>
      <c r="H357" s="307">
        <f t="shared" ca="1" si="157"/>
        <v>-47.015975641779292</v>
      </c>
      <c r="I357" s="304">
        <f t="shared" ca="1" si="158"/>
        <v>48.345874202401887</v>
      </c>
      <c r="J357" s="306">
        <f t="shared" ca="1" si="159"/>
        <v>321.63918081498775</v>
      </c>
      <c r="K357" s="307">
        <f t="shared" ca="1" si="160"/>
        <v>1376.4017197581211</v>
      </c>
      <c r="L357" s="304">
        <f t="shared" ca="1" si="145"/>
        <v>1413.4827401805971</v>
      </c>
      <c r="M357" s="306">
        <f t="shared" ca="1" si="161"/>
        <v>-1.3357003733348747</v>
      </c>
      <c r="N357" s="304">
        <f t="shared" ca="1" si="162"/>
        <v>-76.529994086136725</v>
      </c>
      <c r="P357" s="310">
        <f t="shared" ca="1" si="163"/>
        <v>23</v>
      </c>
      <c r="Q357" s="304">
        <f t="shared" ca="1" si="164"/>
        <v>0</v>
      </c>
      <c r="R357" s="306">
        <f t="shared" ca="1" si="165"/>
        <v>0</v>
      </c>
      <c r="S357" s="307">
        <f t="shared" ca="1" si="166"/>
        <v>2.9362999999999984</v>
      </c>
      <c r="T357" s="304">
        <f t="shared" ca="1" si="146"/>
        <v>28.805102999999985</v>
      </c>
      <c r="U357" s="311">
        <f t="shared" ca="1" si="147"/>
        <v>0</v>
      </c>
      <c r="V357" s="306">
        <f t="shared" ca="1" si="148"/>
        <v>1.0672473408941181</v>
      </c>
      <c r="W357" s="304">
        <f t="shared" ca="1" si="149"/>
        <v>5.0901089484156117</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7.8521844272044552</v>
      </c>
      <c r="AH357" s="304">
        <f t="shared" ca="1" si="173"/>
        <v>-1.6768331235995972</v>
      </c>
    </row>
    <row r="358" spans="1:34" x14ac:dyDescent="0.2">
      <c r="A358" s="347">
        <f t="shared" ca="1" si="151"/>
        <v>0.1</v>
      </c>
      <c r="B358" s="304">
        <f t="shared" ca="1" si="152"/>
        <v>22.000000000000007</v>
      </c>
      <c r="D358" s="306">
        <f t="shared" ca="1" si="153"/>
        <v>-0.40379768684149464</v>
      </c>
      <c r="E358" s="307">
        <f t="shared" ca="1" si="154"/>
        <v>-8.1241742312370011</v>
      </c>
      <c r="F358" s="304">
        <f t="shared" ca="1" si="155"/>
        <v>8.1342030655371431</v>
      </c>
      <c r="G358" s="306">
        <f t="shared" ca="1" si="156"/>
        <v>11.221129315185779</v>
      </c>
      <c r="H358" s="307">
        <f t="shared" ca="1" si="157"/>
        <v>-47.82839306490299</v>
      </c>
      <c r="I358" s="304">
        <f t="shared" ca="1" si="158"/>
        <v>49.127069180635864</v>
      </c>
      <c r="J358" s="306">
        <f t="shared" ca="1" si="159"/>
        <v>322.76331273494054</v>
      </c>
      <c r="K358" s="307">
        <f t="shared" ca="1" si="160"/>
        <v>1371.659501322787</v>
      </c>
      <c r="L358" s="304">
        <f t="shared" ca="1" si="145"/>
        <v>1409.1224019284875</v>
      </c>
      <c r="M358" s="306">
        <f t="shared" ca="1" si="161"/>
        <v>-1.3403518076390561</v>
      </c>
      <c r="N358" s="304">
        <f t="shared" ca="1" si="162"/>
        <v>-76.796501640448696</v>
      </c>
      <c r="P358" s="310">
        <f t="shared" ca="1" si="163"/>
        <v>23</v>
      </c>
      <c r="Q358" s="304">
        <f t="shared" ca="1" si="164"/>
        <v>0</v>
      </c>
      <c r="R358" s="306">
        <f t="shared" ca="1" si="165"/>
        <v>0</v>
      </c>
      <c r="S358" s="307">
        <f t="shared" ca="1" si="166"/>
        <v>2.9362999999999984</v>
      </c>
      <c r="T358" s="304">
        <f t="shared" ca="1" si="146"/>
        <v>28.805102999999985</v>
      </c>
      <c r="U358" s="311">
        <f t="shared" ca="1" si="147"/>
        <v>0</v>
      </c>
      <c r="V358" s="306">
        <f t="shared" ca="1" si="148"/>
        <v>1.0677559741894249</v>
      </c>
      <c r="W358" s="304">
        <f t="shared" ca="1" si="149"/>
        <v>5.2584395162816433</v>
      </c>
      <c r="Y358" s="314" t="str">
        <f t="shared" ca="1" si="167"/>
        <v/>
      </c>
      <c r="Z358" s="315" t="str">
        <f t="shared" ca="1" si="168"/>
        <v/>
      </c>
      <c r="AA358" s="316" t="str">
        <f t="shared" ca="1" si="169"/>
        <v/>
      </c>
      <c r="AC358" s="310">
        <f t="shared" ca="1" si="170"/>
        <v>22.000000000000007</v>
      </c>
      <c r="AD358" s="323">
        <f t="shared" ca="1" si="171"/>
        <v>322.76331273494054</v>
      </c>
      <c r="AE358" s="324" t="e">
        <f t="shared" ca="1" si="150"/>
        <v>#N/A</v>
      </c>
      <c r="AG358" s="306">
        <f t="shared" ca="1" si="172"/>
        <v>7.8066352646126731</v>
      </c>
      <c r="AH358" s="304">
        <f t="shared" ca="1" si="173"/>
        <v>-1.7335112040376033</v>
      </c>
    </row>
    <row r="359" spans="1:34" x14ac:dyDescent="0.2">
      <c r="A359" s="347">
        <f t="shared" ca="1" si="151"/>
        <v>0.1</v>
      </c>
      <c r="B359" s="304">
        <f t="shared" ca="1" si="152"/>
        <v>22.100000000000009</v>
      </c>
      <c r="D359" s="306">
        <f t="shared" ca="1" si="153"/>
        <v>-0.40904601810524316</v>
      </c>
      <c r="E359" s="307">
        <f t="shared" ca="1" si="154"/>
        <v>-8.0665022480317905</v>
      </c>
      <c r="F359" s="304">
        <f t="shared" ca="1" si="155"/>
        <v>8.0768667911777321</v>
      </c>
      <c r="G359" s="306">
        <f t="shared" ca="1" si="156"/>
        <v>11.180224713375255</v>
      </c>
      <c r="H359" s="307">
        <f t="shared" ca="1" si="157"/>
        <v>-48.635043289706168</v>
      </c>
      <c r="I359" s="304">
        <f t="shared" ca="1" si="158"/>
        <v>49.903555589087638</v>
      </c>
      <c r="J359" s="306">
        <f t="shared" ca="1" si="159"/>
        <v>323.88338043636861</v>
      </c>
      <c r="K359" s="307">
        <f t="shared" ca="1" si="160"/>
        <v>1366.8363295050565</v>
      </c>
      <c r="L359" s="304">
        <f t="shared" ca="1" si="145"/>
        <v>1404.6857284737198</v>
      </c>
      <c r="M359" s="306">
        <f t="shared" ca="1" si="161"/>
        <v>-1.3448418939396116</v>
      </c>
      <c r="N359" s="304">
        <f t="shared" ca="1" si="162"/>
        <v>-77.053764635120032</v>
      </c>
      <c r="P359" s="310">
        <f t="shared" ca="1" si="163"/>
        <v>23</v>
      </c>
      <c r="Q359" s="304">
        <f t="shared" ca="1" si="164"/>
        <v>0</v>
      </c>
      <c r="R359" s="306">
        <f t="shared" ca="1" si="165"/>
        <v>0</v>
      </c>
      <c r="S359" s="307">
        <f t="shared" ca="1" si="166"/>
        <v>2.9362999999999984</v>
      </c>
      <c r="T359" s="304">
        <f t="shared" ca="1" si="146"/>
        <v>28.805102999999985</v>
      </c>
      <c r="U359" s="311">
        <f t="shared" ca="1" si="147"/>
        <v>0</v>
      </c>
      <c r="V359" s="306">
        <f t="shared" ca="1" si="148"/>
        <v>1.0682735218426715</v>
      </c>
      <c r="W359" s="304">
        <f t="shared" ca="1" si="149"/>
        <v>5.4286095351960642</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7.7598335962412701</v>
      </c>
      <c r="AH359" s="304">
        <f t="shared" ca="1" si="173"/>
        <v>-1.7908386460108456</v>
      </c>
    </row>
    <row r="360" spans="1:34" x14ac:dyDescent="0.2">
      <c r="A360" s="347">
        <f t="shared" ca="1" si="151"/>
        <v>0.1</v>
      </c>
      <c r="B360" s="304">
        <f t="shared" ca="1" si="152"/>
        <v>22.20000000000001</v>
      </c>
      <c r="D360" s="306">
        <f t="shared" ca="1" si="153"/>
        <v>-0.41419726112880612</v>
      </c>
      <c r="E360" s="307">
        <f t="shared" ca="1" si="154"/>
        <v>-8.008202429564971</v>
      </c>
      <c r="F360" s="304">
        <f t="shared" ca="1" si="155"/>
        <v>8.0189067536676664</v>
      </c>
      <c r="G360" s="306">
        <f t="shared" ca="1" si="156"/>
        <v>11.138804987262374</v>
      </c>
      <c r="H360" s="307">
        <f t="shared" ca="1" si="157"/>
        <v>-49.435863532662665</v>
      </c>
      <c r="I360" s="304">
        <f t="shared" ca="1" si="158"/>
        <v>50.67521662276647</v>
      </c>
      <c r="J360" s="306">
        <f t="shared" ca="1" si="159"/>
        <v>324.99933192140048</v>
      </c>
      <c r="K360" s="307">
        <f t="shared" ca="1" si="160"/>
        <v>1361.9327841639381</v>
      </c>
      <c r="L360" s="304">
        <f t="shared" ca="1" si="145"/>
        <v>1400.1733729541827</v>
      </c>
      <c r="M360" s="306">
        <f t="shared" ca="1" si="161"/>
        <v>-1.3491789376361139</v>
      </c>
      <c r="N360" s="304">
        <f t="shared" ca="1" si="162"/>
        <v>-77.302258934493423</v>
      </c>
      <c r="P360" s="310">
        <f t="shared" ca="1" si="163"/>
        <v>23</v>
      </c>
      <c r="Q360" s="304">
        <f t="shared" ca="1" si="164"/>
        <v>0</v>
      </c>
      <c r="R360" s="306">
        <f t="shared" ca="1" si="165"/>
        <v>0</v>
      </c>
      <c r="S360" s="307">
        <f t="shared" ca="1" si="166"/>
        <v>2.9362999999999984</v>
      </c>
      <c r="T360" s="304">
        <f t="shared" ca="1" si="146"/>
        <v>28.805102999999985</v>
      </c>
      <c r="U360" s="311">
        <f t="shared" ca="1" si="147"/>
        <v>0</v>
      </c>
      <c r="V360" s="306">
        <f t="shared" ca="1" si="148"/>
        <v>1.068799933511857</v>
      </c>
      <c r="W360" s="304">
        <f t="shared" ca="1" si="149"/>
        <v>5.6005516547658747</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7.7118443533048024</v>
      </c>
      <c r="AH360" s="304">
        <f t="shared" ca="1" si="173"/>
        <v>-1.8487925399979794</v>
      </c>
    </row>
    <row r="361" spans="1:34" x14ac:dyDescent="0.2">
      <c r="A361" s="347">
        <f t="shared" ca="1" si="151"/>
        <v>0.1</v>
      </c>
      <c r="B361" s="304">
        <f t="shared" ca="1" si="152"/>
        <v>22.300000000000011</v>
      </c>
      <c r="D361" s="306">
        <f t="shared" ca="1" si="153"/>
        <v>-0.41925028719067015</v>
      </c>
      <c r="E361" s="307">
        <f t="shared" ca="1" si="154"/>
        <v>-7.9492977067747823</v>
      </c>
      <c r="F361" s="304">
        <f t="shared" ca="1" si="155"/>
        <v>7.9603457735354857</v>
      </c>
      <c r="G361" s="306">
        <f t="shared" ca="1" si="156"/>
        <v>11.096879958543306</v>
      </c>
      <c r="H361" s="307">
        <f t="shared" ca="1" si="157"/>
        <v>-50.230793303340143</v>
      </c>
      <c r="I361" s="304">
        <f t="shared" ca="1" si="158"/>
        <v>51.441941455365011</v>
      </c>
      <c r="J361" s="306">
        <f t="shared" ca="1" si="159"/>
        <v>326.11111616869078</v>
      </c>
      <c r="K361" s="307">
        <f t="shared" ca="1" si="160"/>
        <v>1356.949451322138</v>
      </c>
      <c r="L361" s="304">
        <f t="shared" ca="1" si="145"/>
        <v>1395.5859964660867</v>
      </c>
      <c r="M361" s="306">
        <f t="shared" ca="1" si="161"/>
        <v>-1.353370692868596</v>
      </c>
      <c r="N361" s="304">
        <f t="shared" ca="1" si="162"/>
        <v>-77.542428818066526</v>
      </c>
      <c r="P361" s="310">
        <f t="shared" ca="1" si="163"/>
        <v>23</v>
      </c>
      <c r="Q361" s="304">
        <f t="shared" ca="1" si="164"/>
        <v>0</v>
      </c>
      <c r="R361" s="306">
        <f t="shared" ca="1" si="165"/>
        <v>0</v>
      </c>
      <c r="S361" s="307">
        <f t="shared" ca="1" si="166"/>
        <v>2.9362999999999984</v>
      </c>
      <c r="T361" s="304">
        <f t="shared" ca="1" si="146"/>
        <v>28.805102999999985</v>
      </c>
      <c r="U361" s="311">
        <f t="shared" ca="1" si="147"/>
        <v>0</v>
      </c>
      <c r="V361" s="306">
        <f t="shared" ca="1" si="148"/>
        <v>1.0693351582904354</v>
      </c>
      <c r="W361" s="304">
        <f t="shared" ca="1" si="149"/>
        <v>5.7741984924751772</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7.6627289492099067</v>
      </c>
      <c r="AH361" s="304">
        <f t="shared" ca="1" si="173"/>
        <v>-1.9073499488355679</v>
      </c>
    </row>
    <row r="362" spans="1:34" x14ac:dyDescent="0.2">
      <c r="A362" s="347">
        <f t="shared" ca="1" si="151"/>
        <v>0.1</v>
      </c>
      <c r="B362" s="304">
        <f t="shared" ca="1" si="152"/>
        <v>22.400000000000013</v>
      </c>
      <c r="D362" s="306">
        <f t="shared" ca="1" si="153"/>
        <v>-0.42420406034151814</v>
      </c>
      <c r="E362" s="307">
        <f t="shared" ca="1" si="154"/>
        <v>-7.8898110321948955</v>
      </c>
      <c r="F362" s="304">
        <f t="shared" ca="1" si="155"/>
        <v>7.9012066931927878</v>
      </c>
      <c r="G362" s="306">
        <f t="shared" ca="1" si="156"/>
        <v>11.054459552509154</v>
      </c>
      <c r="H362" s="307">
        <f t="shared" ca="1" si="157"/>
        <v>-51.019774406559634</v>
      </c>
      <c r="I362" s="304">
        <f t="shared" ca="1" si="158"/>
        <v>52.203624936342287</v>
      </c>
      <c r="J362" s="306">
        <f t="shared" ca="1" si="159"/>
        <v>327.21868314424341</v>
      </c>
      <c r="K362" s="307">
        <f t="shared" ca="1" si="160"/>
        <v>1351.886922936643</v>
      </c>
      <c r="L362" s="304">
        <f t="shared" ca="1" si="145"/>
        <v>1390.9242678901528</v>
      </c>
      <c r="M362" s="306">
        <f t="shared" ca="1" si="161"/>
        <v>-1.3574244065740366</v>
      </c>
      <c r="N362" s="304">
        <f t="shared" ca="1" si="162"/>
        <v>-77.774689504742611</v>
      </c>
      <c r="P362" s="310">
        <f t="shared" ca="1" si="163"/>
        <v>23</v>
      </c>
      <c r="Q362" s="304">
        <f t="shared" ca="1" si="164"/>
        <v>0</v>
      </c>
      <c r="R362" s="306">
        <f t="shared" ca="1" si="165"/>
        <v>0</v>
      </c>
      <c r="S362" s="307">
        <f t="shared" ca="1" si="166"/>
        <v>2.9362999999999984</v>
      </c>
      <c r="T362" s="304">
        <f t="shared" ca="1" si="146"/>
        <v>28.805102999999985</v>
      </c>
      <c r="U362" s="311">
        <f t="shared" ca="1" si="147"/>
        <v>0</v>
      </c>
      <c r="V362" s="306">
        <f t="shared" ca="1" si="148"/>
        <v>1.0698791447262292</v>
      </c>
      <c r="W362" s="304">
        <f t="shared" ca="1" si="149"/>
        <v>5.949482681977031</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7.6125456105665057</v>
      </c>
      <c r="AH362" s="304">
        <f t="shared" ca="1" si="173"/>
        <v>-1.9664879244202502</v>
      </c>
    </row>
    <row r="363" spans="1:34" x14ac:dyDescent="0.2">
      <c r="A363" s="347">
        <f t="shared" ca="1" si="151"/>
        <v>0.1</v>
      </c>
      <c r="B363" s="304">
        <f t="shared" ca="1" si="152"/>
        <v>22.500000000000014</v>
      </c>
      <c r="D363" s="306">
        <f t="shared" ca="1" si="153"/>
        <v>-0.4290576342360784</v>
      </c>
      <c r="E363" s="307">
        <f t="shared" ca="1" si="154"/>
        <v>-7.8297653623719512</v>
      </c>
      <c r="F363" s="304">
        <f t="shared" ca="1" si="155"/>
        <v>7.8415123594429046</v>
      </c>
      <c r="G363" s="306">
        <f t="shared" ca="1" si="156"/>
        <v>11.011553789085546</v>
      </c>
      <c r="H363" s="307">
        <f t="shared" ca="1" si="157"/>
        <v>-51.802750942796827</v>
      </c>
      <c r="I363" s="304">
        <f t="shared" ca="1" si="158"/>
        <v>52.960167315552937</v>
      </c>
      <c r="J363" s="306">
        <f t="shared" ca="1" si="159"/>
        <v>328.32198381132315</v>
      </c>
      <c r="K363" s="307">
        <f t="shared" ca="1" si="160"/>
        <v>1346.7457966691752</v>
      </c>
      <c r="L363" s="304">
        <f t="shared" ca="1" si="145"/>
        <v>1386.1888637194768</v>
      </c>
      <c r="M363" s="306">
        <f t="shared" ca="1" si="161"/>
        <v>-1.3613468584749318</v>
      </c>
      <c r="N363" s="304">
        <f t="shared" ca="1" si="162"/>
        <v>-77.999429444006978</v>
      </c>
      <c r="P363" s="310">
        <f t="shared" ca="1" si="163"/>
        <v>23</v>
      </c>
      <c r="Q363" s="304">
        <f t="shared" ca="1" si="164"/>
        <v>0</v>
      </c>
      <c r="R363" s="306">
        <f t="shared" ca="1" si="165"/>
        <v>0</v>
      </c>
      <c r="S363" s="307">
        <f t="shared" ca="1" si="166"/>
        <v>2.9362999999999984</v>
      </c>
      <c r="T363" s="304">
        <f t="shared" ca="1" si="146"/>
        <v>28.805102999999985</v>
      </c>
      <c r="U363" s="311">
        <f t="shared" ca="1" si="147"/>
        <v>0</v>
      </c>
      <c r="V363" s="306">
        <f t="shared" ca="1" si="148"/>
        <v>1.0704318408403815</v>
      </c>
      <c r="W363" s="304">
        <f t="shared" ca="1" si="149"/>
        <v>6.1263369205839977</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7.5613496699221905</v>
      </c>
      <c r="AH363" s="304">
        <f t="shared" ca="1" si="173"/>
        <v>-2.0261835241552411</v>
      </c>
    </row>
    <row r="364" spans="1:34" x14ac:dyDescent="0.2">
      <c r="A364" s="347">
        <f t="shared" ca="1" si="151"/>
        <v>0.1</v>
      </c>
      <c r="B364" s="304">
        <f t="shared" ca="1" si="152"/>
        <v>22.600000000000016</v>
      </c>
      <c r="D364" s="306">
        <f t="shared" ca="1" si="153"/>
        <v>-0.43381014917828603</v>
      </c>
      <c r="E364" s="307">
        <f t="shared" ca="1" si="154"/>
        <v>-7.7691836406761521</v>
      </c>
      <c r="F364" s="304">
        <f t="shared" ca="1" si="155"/>
        <v>7.7812856063815081</v>
      </c>
      <c r="G364" s="306">
        <f t="shared" ca="1" si="156"/>
        <v>10.968172774167718</v>
      </c>
      <c r="H364" s="307">
        <f t="shared" ca="1" si="157"/>
        <v>-52.579669306864439</v>
      </c>
      <c r="I364" s="304">
        <f t="shared" ca="1" si="158"/>
        <v>53.711473992278563</v>
      </c>
      <c r="J364" s="306">
        <f t="shared" ca="1" si="159"/>
        <v>329.4209701394858</v>
      </c>
      <c r="K364" s="307">
        <f t="shared" ca="1" si="160"/>
        <v>1341.5266756566921</v>
      </c>
      <c r="L364" s="304">
        <f t="shared" ca="1" si="145"/>
        <v>1381.3804678893268</v>
      </c>
      <c r="M364" s="306">
        <f t="shared" ca="1" si="161"/>
        <v>-1.365144397421086</v>
      </c>
      <c r="N364" s="304">
        <f t="shared" ca="1" si="162"/>
        <v>-78.217012398158175</v>
      </c>
      <c r="P364" s="310">
        <f t="shared" ca="1" si="163"/>
        <v>23</v>
      </c>
      <c r="Q364" s="304">
        <f t="shared" ca="1" si="164"/>
        <v>0</v>
      </c>
      <c r="R364" s="306">
        <f t="shared" ca="1" si="165"/>
        <v>0</v>
      </c>
      <c r="S364" s="307">
        <f t="shared" ca="1" si="166"/>
        <v>2.9362999999999984</v>
      </c>
      <c r="T364" s="304">
        <f t="shared" ca="1" si="146"/>
        <v>28.805102999999985</v>
      </c>
      <c r="U364" s="311">
        <f t="shared" ca="1" si="147"/>
        <v>0</v>
      </c>
      <c r="V364" s="306">
        <f t="shared" ca="1" si="148"/>
        <v>1.0709931941463244</v>
      </c>
      <c r="W364" s="304">
        <f t="shared" ca="1" si="149"/>
        <v>6.3046940159092566</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7.5091938249613541</v>
      </c>
      <c r="AH364" s="304">
        <f t="shared" ca="1" si="173"/>
        <v>-2.0864138271239319</v>
      </c>
    </row>
    <row r="365" spans="1:34" x14ac:dyDescent="0.2">
      <c r="A365" s="347">
        <f t="shared" ca="1" si="151"/>
        <v>0.1</v>
      </c>
      <c r="B365" s="304">
        <f t="shared" ca="1" si="152"/>
        <v>22.700000000000017</v>
      </c>
      <c r="D365" s="306">
        <f t="shared" ca="1" si="153"/>
        <v>-0.43846082935249281</v>
      </c>
      <c r="E365" s="307">
        <f t="shared" ca="1" si="154"/>
        <v>-7.7080887805063805</v>
      </c>
      <c r="F365" s="304">
        <f t="shared" ca="1" si="155"/>
        <v>7.7205492386905235</v>
      </c>
      <c r="G365" s="306">
        <f t="shared" ca="1" si="156"/>
        <v>10.924326691232467</v>
      </c>
      <c r="H365" s="307">
        <f t="shared" ca="1" si="157"/>
        <v>-53.350478184915076</v>
      </c>
      <c r="I365" s="304">
        <f t="shared" ca="1" si="158"/>
        <v>54.4574552859007</v>
      </c>
      <c r="J365" s="306">
        <f t="shared" ca="1" si="159"/>
        <v>330.51559511275582</v>
      </c>
      <c r="K365" s="307">
        <f t="shared" ca="1" si="160"/>
        <v>1336.230168282103</v>
      </c>
      <c r="L365" s="304">
        <f t="shared" ca="1" si="145"/>
        <v>1376.4997716091189</v>
      </c>
      <c r="M365" s="306">
        <f t="shared" ca="1" si="161"/>
        <v>-1.3688229744580263</v>
      </c>
      <c r="N365" s="304">
        <f t="shared" ca="1" si="162"/>
        <v>-78.427779336988593</v>
      </c>
      <c r="P365" s="310">
        <f t="shared" ca="1" si="163"/>
        <v>23</v>
      </c>
      <c r="Q365" s="304">
        <f t="shared" ca="1" si="164"/>
        <v>0</v>
      </c>
      <c r="R365" s="306">
        <f t="shared" ca="1" si="165"/>
        <v>0</v>
      </c>
      <c r="S365" s="307">
        <f t="shared" ca="1" si="166"/>
        <v>2.9362999999999984</v>
      </c>
      <c r="T365" s="304">
        <f t="shared" ca="1" si="146"/>
        <v>28.805102999999985</v>
      </c>
      <c r="U365" s="311">
        <f t="shared" ca="1" si="147"/>
        <v>0</v>
      </c>
      <c r="V365" s="306">
        <f t="shared" ca="1" si="148"/>
        <v>1.0715631516687592</v>
      </c>
      <c r="W365" s="304">
        <f t="shared" ca="1" si="149"/>
        <v>6.4844869316128522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7.4561283682794937</v>
      </c>
      <c r="AH365" s="304">
        <f t="shared" ca="1" si="173"/>
        <v>-2.1471559499742057</v>
      </c>
    </row>
    <row r="366" spans="1:34" x14ac:dyDescent="0.2">
      <c r="A366" s="347">
        <f t="shared" ca="1" si="151"/>
        <v>0.1</v>
      </c>
      <c r="B366" s="304">
        <f t="shared" ca="1" si="152"/>
        <v>22.800000000000018</v>
      </c>
      <c r="D366" s="306">
        <f t="shared" ca="1" si="153"/>
        <v>-0.44300898021699153</v>
      </c>
      <c r="E366" s="307">
        <f t="shared" ca="1" si="154"/>
        <v>-7.646503648892466</v>
      </c>
      <c r="F366" s="304">
        <f t="shared" ca="1" si="155"/>
        <v>7.6593260153278955</v>
      </c>
      <c r="G366" s="306">
        <f t="shared" ca="1" si="156"/>
        <v>10.880025793210768</v>
      </c>
      <c r="H366" s="307">
        <f t="shared" ca="1" si="157"/>
        <v>-54.115128549804325</v>
      </c>
      <c r="I366" s="304">
        <f t="shared" ca="1" si="158"/>
        <v>55.198026225787991</v>
      </c>
      <c r="J366" s="306">
        <f t="shared" ca="1" si="159"/>
        <v>331.60581273697795</v>
      </c>
      <c r="K366" s="307">
        <f t="shared" ca="1" si="160"/>
        <v>1330.8568879453671</v>
      </c>
      <c r="L366" s="304">
        <f t="shared" ca="1" si="145"/>
        <v>1371.5474731968191</v>
      </c>
      <c r="M366" s="306">
        <f t="shared" ca="1" si="161"/>
        <v>-1.3723881729535088</v>
      </c>
      <c r="N366" s="304">
        <f t="shared" ca="1" si="162"/>
        <v>-78.632050163906129</v>
      </c>
      <c r="P366" s="310">
        <f t="shared" ca="1" si="163"/>
        <v>23</v>
      </c>
      <c r="Q366" s="304">
        <f t="shared" ca="1" si="164"/>
        <v>0</v>
      </c>
      <c r="R366" s="306">
        <f t="shared" ca="1" si="165"/>
        <v>0</v>
      </c>
      <c r="S366" s="307">
        <f t="shared" ca="1" si="166"/>
        <v>2.9362999999999984</v>
      </c>
      <c r="T366" s="304">
        <f t="shared" ca="1" si="146"/>
        <v>28.805102999999985</v>
      </c>
      <c r="U366" s="311">
        <f t="shared" ca="1" si="147"/>
        <v>0</v>
      </c>
      <c r="V366" s="306">
        <f t="shared" ca="1" si="148"/>
        <v>1.0721416599626243</v>
      </c>
      <c r="W366" s="304">
        <f t="shared" ca="1" si="149"/>
        <v>6.6656488322101781</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7.4022013913021905</v>
      </c>
      <c r="AH366" s="304">
        <f t="shared" ca="1" si="173"/>
        <v>-2.2083870624979927</v>
      </c>
    </row>
    <row r="367" spans="1:34" x14ac:dyDescent="0.2">
      <c r="A367" s="347">
        <f t="shared" ca="1" si="151"/>
        <v>0.1</v>
      </c>
      <c r="B367" s="304">
        <f t="shared" ca="1" si="152"/>
        <v>22.90000000000002</v>
      </c>
      <c r="D367" s="306">
        <f t="shared" ca="1" si="153"/>
        <v>-0.44745398603918884</v>
      </c>
      <c r="E367" s="307">
        <f t="shared" ca="1" si="154"/>
        <v>-7.5844510504981706</v>
      </c>
      <c r="F367" s="304">
        <f t="shared" ca="1" si="155"/>
        <v>7.5976386336167083</v>
      </c>
      <c r="G367" s="306">
        <f t="shared" ca="1" si="156"/>
        <v>10.835280394606849</v>
      </c>
      <c r="H367" s="307">
        <f t="shared" ca="1" si="157"/>
        <v>-54.873573654854141</v>
      </c>
      <c r="I367" s="304">
        <f t="shared" ca="1" si="158"/>
        <v>55.933106358260254</v>
      </c>
      <c r="J367" s="306">
        <f t="shared" ca="1" si="159"/>
        <v>332.69157804636882</v>
      </c>
      <c r="K367" s="307">
        <f t="shared" ca="1" si="160"/>
        <v>1325.4074528351341</v>
      </c>
      <c r="L367" s="304">
        <f t="shared" ca="1" si="145"/>
        <v>1366.5242779160205</v>
      </c>
      <c r="M367" s="306">
        <f t="shared" ca="1" si="161"/>
        <v>-1.3758452360767202</v>
      </c>
      <c r="N367" s="304">
        <f t="shared" ca="1" si="162"/>
        <v>-78.830125290376458</v>
      </c>
      <c r="P367" s="310">
        <f t="shared" ca="1" si="163"/>
        <v>23</v>
      </c>
      <c r="Q367" s="304">
        <f t="shared" ca="1" si="164"/>
        <v>0</v>
      </c>
      <c r="R367" s="306">
        <f t="shared" ca="1" si="165"/>
        <v>0</v>
      </c>
      <c r="S367" s="307">
        <f t="shared" ca="1" si="166"/>
        <v>2.9362999999999984</v>
      </c>
      <c r="T367" s="304">
        <f t="shared" ca="1" si="146"/>
        <v>28.805102999999985</v>
      </c>
      <c r="U367" s="311">
        <f t="shared" ca="1" si="147"/>
        <v>0</v>
      </c>
      <c r="V367" s="306">
        <f t="shared" ca="1" si="148"/>
        <v>1.0727286651320527</v>
      </c>
      <c r="W367" s="304">
        <f t="shared" ca="1" si="149"/>
        <v>6.8481131269025024</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7.3474589654539031</v>
      </c>
      <c r="AH367" s="304">
        <f t="shared" ca="1" si="173"/>
        <v>-2.270084402891456</v>
      </c>
    </row>
    <row r="368" spans="1:34" x14ac:dyDescent="0.2">
      <c r="A368" s="347">
        <f t="shared" ca="1" si="151"/>
        <v>0.1</v>
      </c>
      <c r="B368" s="304">
        <f t="shared" ca="1" si="152"/>
        <v>23.000000000000021</v>
      </c>
      <c r="D368" s="306">
        <f t="shared" ca="1" si="153"/>
        <v>-0.45179530755442932</v>
      </c>
      <c r="E368" s="307">
        <f t="shared" ca="1" si="154"/>
        <v>-7.5219537120289743</v>
      </c>
      <c r="F368" s="304">
        <f t="shared" ca="1" si="155"/>
        <v>7.5355097137376621</v>
      </c>
      <c r="G368" s="306">
        <f t="shared" ca="1" si="156"/>
        <v>10.790100863851407</v>
      </c>
      <c r="H368" s="307">
        <f t="shared" ca="1" si="157"/>
        <v>-55.625769026057036</v>
      </c>
      <c r="I368" s="304">
        <f t="shared" ca="1" si="158"/>
        <v>56.662619568745079</v>
      </c>
      <c r="J368" s="306">
        <f t="shared" ca="1" si="159"/>
        <v>333.77284710929172</v>
      </c>
      <c r="K368" s="307">
        <f t="shared" ca="1" si="160"/>
        <v>1319.8824857010886</v>
      </c>
      <c r="L368" s="304">
        <f t="shared" ca="1" si="145"/>
        <v>1361.4308978159438</v>
      </c>
      <c r="M368" s="306">
        <f t="shared" ca="1" si="161"/>
        <v>-1.3791990918923152</v>
      </c>
      <c r="N368" s="304">
        <f t="shared" ca="1" si="162"/>
        <v>-79.022287073705456</v>
      </c>
      <c r="P368" s="310">
        <f t="shared" ca="1" si="163"/>
        <v>23</v>
      </c>
      <c r="Q368" s="304">
        <f t="shared" ca="1" si="164"/>
        <v>0</v>
      </c>
      <c r="R368" s="306">
        <f t="shared" ca="1" si="165"/>
        <v>0</v>
      </c>
      <c r="S368" s="307">
        <f t="shared" ca="1" si="166"/>
        <v>2.9362999999999984</v>
      </c>
      <c r="T368" s="304">
        <f t="shared" ca="1" si="146"/>
        <v>28.805102999999985</v>
      </c>
      <c r="U368" s="311">
        <f t="shared" ca="1" si="147"/>
        <v>0</v>
      </c>
      <c r="V368" s="306">
        <f t="shared" ca="1" si="148"/>
        <v>1.073324112849287</v>
      </c>
      <c r="W368" s="304">
        <f t="shared" ca="1" si="149"/>
        <v>7.0318135123918033</v>
      </c>
      <c r="Y368" s="314" t="str">
        <f t="shared" ca="1" si="167"/>
        <v/>
      </c>
      <c r="Z368" s="315" t="str">
        <f t="shared" ca="1" si="168"/>
        <v/>
      </c>
      <c r="AA368" s="316" t="str">
        <f t="shared" ca="1" si="169"/>
        <v/>
      </c>
      <c r="AC368" s="310">
        <f t="shared" ca="1" si="170"/>
        <v>23.000000000000021</v>
      </c>
      <c r="AD368" s="323">
        <f t="shared" ca="1" si="171"/>
        <v>333.77284710929172</v>
      </c>
      <c r="AE368" s="324" t="e">
        <f t="shared" ca="1" si="150"/>
        <v>#N/A</v>
      </c>
      <c r="AG368" s="306">
        <f t="shared" ca="1" si="172"/>
        <v>7.2919453032823043</v>
      </c>
      <c r="AH368" s="304">
        <f t="shared" ca="1" si="173"/>
        <v>-2.3322252926821192</v>
      </c>
    </row>
    <row r="369" spans="1:34" x14ac:dyDescent="0.2">
      <c r="A369" s="347">
        <f t="shared" ca="1" si="151"/>
        <v>0.1</v>
      </c>
      <c r="B369" s="304">
        <f t="shared" ca="1" si="152"/>
        <v>23.100000000000023</v>
      </c>
      <c r="D369" s="306">
        <f t="shared" ca="1" si="153"/>
        <v>-0.45603247973280231</v>
      </c>
      <c r="E369" s="307">
        <f t="shared" ca="1" si="154"/>
        <v>-7.4590342670492564</v>
      </c>
      <c r="F369" s="304">
        <f t="shared" ca="1" si="155"/>
        <v>7.4729617836294526</v>
      </c>
      <c r="G369" s="306">
        <f t="shared" ca="1" si="156"/>
        <v>10.744497615878126</v>
      </c>
      <c r="H369" s="307">
        <f t="shared" ca="1" si="157"/>
        <v>-56.371672452761963</v>
      </c>
      <c r="I369" s="304">
        <f t="shared" ca="1" si="158"/>
        <v>57.386493917463653</v>
      </c>
      <c r="J369" s="306">
        <f t="shared" ca="1" si="159"/>
        <v>334.84957703327819</v>
      </c>
      <c r="K369" s="307">
        <f t="shared" ca="1" si="160"/>
        <v>1314.2826136271476</v>
      </c>
      <c r="L369" s="304">
        <f t="shared" ca="1" si="145"/>
        <v>1356.2680515746035</v>
      </c>
      <c r="M369" s="306">
        <f t="shared" ca="1" si="161"/>
        <v>-1.3824543763028418</v>
      </c>
      <c r="N369" s="304">
        <f t="shared" ca="1" si="162"/>
        <v>-79.208801131543368</v>
      </c>
      <c r="P369" s="310">
        <f t="shared" ca="1" si="163"/>
        <v>23</v>
      </c>
      <c r="Q369" s="304">
        <f t="shared" ca="1" si="164"/>
        <v>0</v>
      </c>
      <c r="R369" s="306">
        <f t="shared" ca="1" si="165"/>
        <v>0</v>
      </c>
      <c r="S369" s="307">
        <f t="shared" ca="1" si="166"/>
        <v>2.9362999999999984</v>
      </c>
      <c r="T369" s="304">
        <f t="shared" ca="1" si="146"/>
        <v>28.805102999999985</v>
      </c>
      <c r="U369" s="311">
        <f t="shared" ca="1" si="147"/>
        <v>0</v>
      </c>
      <c r="V369" s="306">
        <f t="shared" ca="1" si="148"/>
        <v>1.0739279483735555</v>
      </c>
      <c r="W369" s="304">
        <f t="shared" ca="1" si="149"/>
        <v>7.2166840146449589</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7.235702901899872</v>
      </c>
      <c r="AH369" s="304">
        <f t="shared" ca="1" si="173"/>
        <v>-2.3947871513100867</v>
      </c>
    </row>
    <row r="370" spans="1:34" x14ac:dyDescent="0.2">
      <c r="A370" s="347">
        <f t="shared" ca="1" si="151"/>
        <v>0.1</v>
      </c>
      <c r="B370" s="304">
        <f t="shared" ca="1" si="152"/>
        <v>23.200000000000024</v>
      </c>
      <c r="D370" s="306">
        <f t="shared" ca="1" si="153"/>
        <v>-0.460165109640291</v>
      </c>
      <c r="E370" s="307">
        <f t="shared" ca="1" si="154"/>
        <v>-7.3957152412135621</v>
      </c>
      <c r="F370" s="304">
        <f t="shared" ca="1" si="155"/>
        <v>7.410017264301672</v>
      </c>
      <c r="G370" s="306">
        <f t="shared" ca="1" si="156"/>
        <v>10.698481104914098</v>
      </c>
      <c r="H370" s="307">
        <f t="shared" ca="1" si="157"/>
        <v>-57.111243976883323</v>
      </c>
      <c r="I370" s="304">
        <f t="shared" ca="1" si="158"/>
        <v>58.104661487175839</v>
      </c>
      <c r="J370" s="306">
        <f t="shared" ca="1" si="159"/>
        <v>335.92172596931783</v>
      </c>
      <c r="K370" s="307">
        <f t="shared" ca="1" si="160"/>
        <v>1308.6084678056654</v>
      </c>
      <c r="L370" s="304">
        <f t="shared" ca="1" si="145"/>
        <v>1351.0364643453916</v>
      </c>
      <c r="M370" s="306">
        <f t="shared" ca="1" si="161"/>
        <v>-1.3856154540478736</v>
      </c>
      <c r="N370" s="304">
        <f t="shared" ca="1" si="162"/>
        <v>-79.389917545046416</v>
      </c>
      <c r="P370" s="310">
        <f t="shared" ca="1" si="163"/>
        <v>23</v>
      </c>
      <c r="Q370" s="304">
        <f t="shared" ca="1" si="164"/>
        <v>0</v>
      </c>
      <c r="R370" s="306">
        <f t="shared" ca="1" si="165"/>
        <v>0</v>
      </c>
      <c r="S370" s="307">
        <f t="shared" ca="1" si="166"/>
        <v>2.9362999999999984</v>
      </c>
      <c r="T370" s="304">
        <f t="shared" ca="1" si="146"/>
        <v>28.805102999999985</v>
      </c>
      <c r="U370" s="311">
        <f t="shared" ca="1" si="147"/>
        <v>0</v>
      </c>
      <c r="V370" s="306">
        <f t="shared" ca="1" si="148"/>
        <v>1.0745401165698909</v>
      </c>
      <c r="W370" s="304">
        <f t="shared" ca="1" si="149"/>
        <v>7.4026590295748491</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7.1787726708075184</v>
      </c>
      <c r="AH370" s="304">
        <f t="shared" ca="1" si="173"/>
        <v>-2.4577475103514499</v>
      </c>
    </row>
    <row r="371" spans="1:34" x14ac:dyDescent="0.2">
      <c r="A371" s="347">
        <f t="shared" ca="1" si="151"/>
        <v>0.1</v>
      </c>
      <c r="B371" s="304">
        <f t="shared" ca="1" si="152"/>
        <v>23.300000000000026</v>
      </c>
      <c r="D371" s="306">
        <f t="shared" ca="1" si="153"/>
        <v>-0.46419287438240869</v>
      </c>
      <c r="E371" s="307">
        <f t="shared" ca="1" si="154"/>
        <v>-7.3320190379167514</v>
      </c>
      <c r="F371" s="304">
        <f t="shared" ca="1" si="155"/>
        <v>7.3466984555649955</v>
      </c>
      <c r="G371" s="306">
        <f t="shared" ca="1" si="156"/>
        <v>10.652061817475857</v>
      </c>
      <c r="H371" s="307">
        <f t="shared" ca="1" si="157"/>
        <v>-57.844445880674996</v>
      </c>
      <c r="I371" s="304">
        <f t="shared" ca="1" si="158"/>
        <v>58.817058241684151</v>
      </c>
      <c r="J371" s="306">
        <f t="shared" ca="1" si="159"/>
        <v>336.98925311543735</v>
      </c>
      <c r="K371" s="307">
        <f t="shared" ca="1" si="160"/>
        <v>1302.8606833127876</v>
      </c>
      <c r="L371" s="304">
        <f t="shared" ca="1" si="145"/>
        <v>1345.7368676073208</v>
      </c>
      <c r="M371" s="306">
        <f t="shared" ca="1" si="161"/>
        <v>-1.3886864379458979</v>
      </c>
      <c r="N371" s="304">
        <f t="shared" ca="1" si="162"/>
        <v>-79.565871961355839</v>
      </c>
      <c r="P371" s="310">
        <f t="shared" ca="1" si="163"/>
        <v>23</v>
      </c>
      <c r="Q371" s="304">
        <f t="shared" ca="1" si="164"/>
        <v>0</v>
      </c>
      <c r="R371" s="306">
        <f t="shared" ca="1" si="165"/>
        <v>0</v>
      </c>
      <c r="S371" s="307">
        <f t="shared" ca="1" si="166"/>
        <v>2.9362999999999984</v>
      </c>
      <c r="T371" s="304">
        <f t="shared" ca="1" si="146"/>
        <v>28.805102999999985</v>
      </c>
      <c r="U371" s="311">
        <f t="shared" ca="1" si="147"/>
        <v>0</v>
      </c>
      <c r="V371" s="306">
        <f t="shared" ca="1" si="148"/>
        <v>1.0751605619278759</v>
      </c>
      <c r="W371" s="304">
        <f t="shared" ca="1" si="149"/>
        <v>7.5896733626085355</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7.1211940459084211</v>
      </c>
      <c r="AH371" s="304">
        <f t="shared" ca="1" si="173"/>
        <v>-2.5210840273728343</v>
      </c>
    </row>
    <row r="372" spans="1:34" x14ac:dyDescent="0.2">
      <c r="A372" s="347">
        <f t="shared" ca="1" si="151"/>
        <v>0.1</v>
      </c>
      <c r="B372" s="304">
        <f t="shared" ca="1" si="152"/>
        <v>23.400000000000027</v>
      </c>
      <c r="D372" s="306">
        <f t="shared" ca="1" si="153"/>
        <v>-0.46811551912000826</v>
      </c>
      <c r="E372" s="307">
        <f t="shared" ca="1" si="154"/>
        <v>-7.2679679243677322</v>
      </c>
      <c r="F372" s="304">
        <f t="shared" ca="1" si="155"/>
        <v>7.2830275221832848</v>
      </c>
      <c r="G372" s="306">
        <f t="shared" ca="1" si="156"/>
        <v>10.605250265563857</v>
      </c>
      <c r="H372" s="307">
        <f t="shared" ca="1" si="157"/>
        <v>-58.571242673111769</v>
      </c>
      <c r="I372" s="304">
        <f t="shared" ca="1" si="158"/>
        <v>59.523623893944759</v>
      </c>
      <c r="J372" s="306">
        <f t="shared" ca="1" si="159"/>
        <v>338.05211871958932</v>
      </c>
      <c r="K372" s="307">
        <f t="shared" ca="1" si="160"/>
        <v>1297.0398988850982</v>
      </c>
      <c r="L372" s="304">
        <f t="shared" ca="1" si="145"/>
        <v>1340.3699990191772</v>
      </c>
      <c r="M372" s="306">
        <f t="shared" ca="1" si="161"/>
        <v>-1.3916712065453156</v>
      </c>
      <c r="N372" s="304">
        <f t="shared" ca="1" si="162"/>
        <v>-79.736886604925658</v>
      </c>
      <c r="P372" s="310">
        <f t="shared" ca="1" si="163"/>
        <v>23</v>
      </c>
      <c r="Q372" s="304">
        <f t="shared" ca="1" si="164"/>
        <v>0</v>
      </c>
      <c r="R372" s="306">
        <f t="shared" ca="1" si="165"/>
        <v>0</v>
      </c>
      <c r="S372" s="307">
        <f t="shared" ca="1" si="166"/>
        <v>2.9362999999999984</v>
      </c>
      <c r="T372" s="304">
        <f t="shared" ca="1" si="146"/>
        <v>28.805102999999985</v>
      </c>
      <c r="U372" s="311">
        <f t="shared" ca="1" si="147"/>
        <v>0</v>
      </c>
      <c r="V372" s="306">
        <f t="shared" ca="1" si="148"/>
        <v>1.0757892285803135</v>
      </c>
      <c r="W372" s="304">
        <f t="shared" ca="1" si="149"/>
        <v>7.7776622671152884</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7.0630050912979776</v>
      </c>
      <c r="AH372" s="304">
        <f t="shared" ca="1" si="173"/>
        <v>-2.5847744994069202</v>
      </c>
    </row>
    <row r="373" spans="1:34" x14ac:dyDescent="0.2">
      <c r="A373" s="347">
        <f t="shared" ca="1" si="151"/>
        <v>0.1</v>
      </c>
      <c r="B373" s="304">
        <f t="shared" ca="1" si="152"/>
        <v>23.500000000000028</v>
      </c>
      <c r="D373" s="306">
        <f t="shared" ca="1" si="153"/>
        <v>-0.47193285514832584</v>
      </c>
      <c r="E373" s="307">
        <f t="shared" ca="1" si="154"/>
        <v>-7.2035840180913029</v>
      </c>
      <c r="F373" s="304">
        <f t="shared" ca="1" si="155"/>
        <v>7.2190264804521176</v>
      </c>
      <c r="G373" s="306">
        <f t="shared" ca="1" si="156"/>
        <v>10.558056980049024</v>
      </c>
      <c r="H373" s="307">
        <f t="shared" ca="1" si="157"/>
        <v>-59.291601074920898</v>
      </c>
      <c r="I373" s="304">
        <f t="shared" ca="1" si="158"/>
        <v>60.224301782764762</v>
      </c>
      <c r="J373" s="306">
        <f t="shared" ca="1" si="159"/>
        <v>339.11028408186996</v>
      </c>
      <c r="K373" s="307">
        <f t="shared" ca="1" si="160"/>
        <v>1291.1467566976964</v>
      </c>
      <c r="L373" s="304">
        <f t="shared" ca="1" si="145"/>
        <v>1334.9366022778263</v>
      </c>
      <c r="M373" s="306">
        <f t="shared" ca="1" si="161"/>
        <v>-1.394573420333475</v>
      </c>
      <c r="N373" s="304">
        <f t="shared" ca="1" si="162"/>
        <v>-79.90317120623186</v>
      </c>
      <c r="P373" s="310">
        <f t="shared" ca="1" si="163"/>
        <v>23</v>
      </c>
      <c r="Q373" s="304">
        <f t="shared" ca="1" si="164"/>
        <v>0</v>
      </c>
      <c r="R373" s="306">
        <f t="shared" ca="1" si="165"/>
        <v>0</v>
      </c>
      <c r="S373" s="307">
        <f t="shared" ca="1" si="166"/>
        <v>2.9362999999999984</v>
      </c>
      <c r="T373" s="304">
        <f t="shared" ca="1" si="146"/>
        <v>28.805102999999985</v>
      </c>
      <c r="U373" s="311">
        <f t="shared" ca="1" si="147"/>
        <v>0</v>
      </c>
      <c r="V373" s="306">
        <f t="shared" ca="1" si="148"/>
        <v>1.0764260603217977</v>
      </c>
      <c r="W373" s="304">
        <f t="shared" ca="1" si="149"/>
        <v>7.9665614816697357</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7.004242590223031</v>
      </c>
      <c r="AH373" s="304">
        <f t="shared" ca="1" si="173"/>
        <v>-2.6487968760396732</v>
      </c>
    </row>
    <row r="374" spans="1:34" x14ac:dyDescent="0.2">
      <c r="A374" s="347">
        <f t="shared" ca="1" si="151"/>
        <v>0.1</v>
      </c>
      <c r="B374" s="304">
        <f t="shared" ca="1" si="152"/>
        <v>23.60000000000003</v>
      </c>
      <c r="D374" s="306">
        <f t="shared" ca="1" si="153"/>
        <v>-0.47564475803150924</v>
      </c>
      <c r="E374" s="307">
        <f t="shared" ca="1" si="154"/>
        <v>-7.1388892738623397</v>
      </c>
      <c r="F374" s="304">
        <f t="shared" ca="1" si="155"/>
        <v>7.1547171852079252</v>
      </c>
      <c r="G374" s="306">
        <f t="shared" ca="1" si="156"/>
        <v>10.510492504245873</v>
      </c>
      <c r="H374" s="307">
        <f t="shared" ca="1" si="157"/>
        <v>-60.005490002307134</v>
      </c>
      <c r="I374" s="304">
        <f t="shared" ca="1" si="158"/>
        <v>60.919038757179926</v>
      </c>
      <c r="J374" s="306">
        <f t="shared" ca="1" si="159"/>
        <v>340.16371155608471</v>
      </c>
      <c r="K374" s="307">
        <f t="shared" ca="1" si="160"/>
        <v>1285.181902143835</v>
      </c>
      <c r="L374" s="304">
        <f t="shared" ca="1" si="145"/>
        <v>1329.437426980923</v>
      </c>
      <c r="M374" s="306">
        <f t="shared" ca="1" si="161"/>
        <v>-1.3973965366372232</v>
      </c>
      <c r="N374" s="304">
        <f t="shared" ca="1" si="162"/>
        <v>-80.064923855511211</v>
      </c>
      <c r="P374" s="310">
        <f t="shared" ca="1" si="163"/>
        <v>23</v>
      </c>
      <c r="Q374" s="304">
        <f t="shared" ca="1" si="164"/>
        <v>0</v>
      </c>
      <c r="R374" s="306">
        <f t="shared" ca="1" si="165"/>
        <v>0</v>
      </c>
      <c r="S374" s="307">
        <f t="shared" ca="1" si="166"/>
        <v>2.9362999999999984</v>
      </c>
      <c r="T374" s="304">
        <f t="shared" ca="1" si="146"/>
        <v>28.805102999999985</v>
      </c>
      <c r="U374" s="311">
        <f t="shared" ca="1" si="147"/>
        <v>0</v>
      </c>
      <c r="V374" s="306">
        <f t="shared" ca="1" si="148"/>
        <v>1.0770710006271895</v>
      </c>
      <c r="W374" s="304">
        <f t="shared" ca="1" si="149"/>
        <v>8.1563072661280849</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6.9449421264360272</v>
      </c>
      <c r="AH374" s="304">
        <f t="shared" ca="1" si="173"/>
        <v>-2.7131292721008546</v>
      </c>
    </row>
    <row r="375" spans="1:34" x14ac:dyDescent="0.2">
      <c r="A375" s="347">
        <f t="shared" ca="1" si="151"/>
        <v>0.1</v>
      </c>
      <c r="B375" s="304">
        <f t="shared" ca="1" si="152"/>
        <v>23.700000000000031</v>
      </c>
      <c r="D375" s="306">
        <f t="shared" ca="1" si="153"/>
        <v>-0.47925116578593152</v>
      </c>
      <c r="E375" s="307">
        <f t="shared" ca="1" si="154"/>
        <v>-7.0739054710761984</v>
      </c>
      <c r="F375" s="304">
        <f t="shared" ca="1" si="155"/>
        <v>7.090121317271584</v>
      </c>
      <c r="G375" s="306">
        <f t="shared" ca="1" si="156"/>
        <v>10.46256738766728</v>
      </c>
      <c r="H375" s="307">
        <f t="shared" ca="1" si="157"/>
        <v>-60.712880549414756</v>
      </c>
      <c r="I375" s="304">
        <f t="shared" ca="1" si="158"/>
        <v>61.60778506770864</v>
      </c>
      <c r="J375" s="306">
        <f t="shared" ca="1" si="159"/>
        <v>341.21236455068038</v>
      </c>
      <c r="K375" s="307">
        <f t="shared" ca="1" si="160"/>
        <v>1279.1459836162489</v>
      </c>
      <c r="L375" s="304">
        <f t="shared" ca="1" si="145"/>
        <v>1323.8732284942721</v>
      </c>
      <c r="M375" s="306">
        <f t="shared" ca="1" si="161"/>
        <v>-1.4001438233347563</v>
      </c>
      <c r="N375" s="304">
        <f t="shared" ca="1" si="162"/>
        <v>-80.222331788392282</v>
      </c>
      <c r="P375" s="310">
        <f t="shared" ca="1" si="163"/>
        <v>23</v>
      </c>
      <c r="Q375" s="304">
        <f t="shared" ca="1" si="164"/>
        <v>0</v>
      </c>
      <c r="R375" s="306">
        <f t="shared" ca="1" si="165"/>
        <v>0</v>
      </c>
      <c r="S375" s="307">
        <f t="shared" ca="1" si="166"/>
        <v>2.9362999999999984</v>
      </c>
      <c r="T375" s="304">
        <f t="shared" ca="1" si="146"/>
        <v>28.805102999999985</v>
      </c>
      <c r="U375" s="311">
        <f t="shared" ca="1" si="147"/>
        <v>0</v>
      </c>
      <c r="V375" s="306">
        <f t="shared" ca="1" si="148"/>
        <v>1.0777239926699715</v>
      </c>
      <c r="W375" s="304">
        <f t="shared" ca="1" si="149"/>
        <v>8.3468364364976324</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6.8851381570240164</v>
      </c>
      <c r="AH375" s="304">
        <f t="shared" ca="1" si="173"/>
        <v>-2.777749979950308</v>
      </c>
    </row>
    <row r="376" spans="1:34" x14ac:dyDescent="0.2">
      <c r="A376" s="347">
        <f t="shared" ca="1" si="151"/>
        <v>0.1</v>
      </c>
      <c r="B376" s="304">
        <f t="shared" ca="1" si="152"/>
        <v>23.800000000000033</v>
      </c>
      <c r="D376" s="306">
        <f t="shared" ca="1" si="153"/>
        <v>-0.48275207710650558</v>
      </c>
      <c r="E376" s="307">
        <f t="shared" ca="1" si="154"/>
        <v>-7.0086542015588522</v>
      </c>
      <c r="F376" s="304">
        <f t="shared" ca="1" si="155"/>
        <v>7.0252603713299617</v>
      </c>
      <c r="G376" s="306">
        <f t="shared" ca="1" si="156"/>
        <v>10.414292179956629</v>
      </c>
      <c r="H376" s="307">
        <f t="shared" ca="1" si="157"/>
        <v>-61.413745969570641</v>
      </c>
      <c r="I376" s="304">
        <f t="shared" ca="1" si="158"/>
        <v>62.29049426376757</v>
      </c>
      <c r="J376" s="306">
        <f t="shared" ca="1" si="159"/>
        <v>342.25620752906156</v>
      </c>
      <c r="K376" s="307">
        <f t="shared" ca="1" si="160"/>
        <v>1273.0396522902997</v>
      </c>
      <c r="L376" s="304">
        <f t="shared" ca="1" si="145"/>
        <v>1318.2447678240878</v>
      </c>
      <c r="M376" s="306">
        <f t="shared" ca="1" si="161"/>
        <v>-1.4028183714863782</v>
      </c>
      <c r="N376" s="304">
        <f t="shared" ca="1" si="162"/>
        <v>-80.375572109584738</v>
      </c>
      <c r="P376" s="310">
        <f t="shared" ca="1" si="163"/>
        <v>23</v>
      </c>
      <c r="Q376" s="304">
        <f t="shared" ca="1" si="164"/>
        <v>0</v>
      </c>
      <c r="R376" s="306">
        <f t="shared" ca="1" si="165"/>
        <v>0</v>
      </c>
      <c r="S376" s="307">
        <f t="shared" ca="1" si="166"/>
        <v>2.9362999999999984</v>
      </c>
      <c r="T376" s="304">
        <f t="shared" ca="1" si="146"/>
        <v>28.805102999999985</v>
      </c>
      <c r="U376" s="311">
        <f t="shared" ca="1" si="147"/>
        <v>0</v>
      </c>
      <c r="V376" s="306">
        <f t="shared" ca="1" si="148"/>
        <v>1.0783849793404847</v>
      </c>
      <c r="W376" s="304">
        <f t="shared" ca="1" si="149"/>
        <v>8.5380863985825197</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6.8248640776653637</v>
      </c>
      <c r="AH376" s="304">
        <f t="shared" ca="1" si="173"/>
        <v>-2.8426374813532802</v>
      </c>
    </row>
    <row r="377" spans="1:34" x14ac:dyDescent="0.2">
      <c r="A377" s="347">
        <f t="shared" ca="1" si="151"/>
        <v>0.1</v>
      </c>
      <c r="B377" s="304">
        <f t="shared" ca="1" si="152"/>
        <v>23.900000000000034</v>
      </c>
      <c r="D377" s="306">
        <f t="shared" ca="1" si="153"/>
        <v>-0.48614754963104218</v>
      </c>
      <c r="E377" s="307">
        <f t="shared" ca="1" si="154"/>
        <v>-6.9431568578197496</v>
      </c>
      <c r="F377" s="304">
        <f t="shared" ca="1" si="155"/>
        <v>6.9601556442583732</v>
      </c>
      <c r="G377" s="306">
        <f t="shared" ca="1" si="156"/>
        <v>10.365677424993525</v>
      </c>
      <c r="H377" s="307">
        <f t="shared" ca="1" si="157"/>
        <v>-62.108061655352614</v>
      </c>
      <c r="I377" s="304">
        <f t="shared" ca="1" si="158"/>
        <v>62.967123096613697</v>
      </c>
      <c r="J377" s="306">
        <f t="shared" ca="1" si="159"/>
        <v>343.29520600930908</v>
      </c>
      <c r="K377" s="307">
        <f t="shared" ca="1" si="160"/>
        <v>1266.8635619090535</v>
      </c>
      <c r="L377" s="304">
        <f t="shared" ca="1" si="145"/>
        <v>1312.5528114944054</v>
      </c>
      <c r="M377" s="306">
        <f t="shared" ca="1" si="161"/>
        <v>-1.4054231069809595</v>
      </c>
      <c r="N377" s="304">
        <f t="shared" ca="1" si="162"/>
        <v>-80.524812460172171</v>
      </c>
      <c r="P377" s="310">
        <f t="shared" ca="1" si="163"/>
        <v>23</v>
      </c>
      <c r="Q377" s="304">
        <f t="shared" ca="1" si="164"/>
        <v>0</v>
      </c>
      <c r="R377" s="306">
        <f t="shared" ca="1" si="165"/>
        <v>0</v>
      </c>
      <c r="S377" s="307">
        <f t="shared" ca="1" si="166"/>
        <v>2.9362999999999984</v>
      </c>
      <c r="T377" s="304">
        <f t="shared" ca="1" si="146"/>
        <v>28.805102999999985</v>
      </c>
      <c r="U377" s="311">
        <f t="shared" ca="1" si="147"/>
        <v>0</v>
      </c>
      <c r="V377" s="306">
        <f t="shared" ca="1" si="148"/>
        <v>1.0790539032640243</v>
      </c>
      <c r="W377" s="304">
        <f t="shared" ca="1" si="149"/>
        <v>8.7299951803908957</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6.7641522811559796</v>
      </c>
      <c r="AH377" s="304">
        <f t="shared" ca="1" si="173"/>
        <v>-2.907770458938979</v>
      </c>
    </row>
    <row r="378" spans="1:34" x14ac:dyDescent="0.2">
      <c r="A378" s="347">
        <f t="shared" ca="1" si="151"/>
        <v>0.1</v>
      </c>
      <c r="B378" s="304">
        <f t="shared" ca="1" si="152"/>
        <v>24.000000000000036</v>
      </c>
      <c r="D378" s="306">
        <f t="shared" ca="1" si="153"/>
        <v>-0.489437698238394</v>
      </c>
      <c r="E378" s="307">
        <f t="shared" ca="1" si="154"/>
        <v>-6.8774346217499582</v>
      </c>
      <c r="F378" s="304">
        <f t="shared" ca="1" si="155"/>
        <v>6.8948282238865017</v>
      </c>
      <c r="G378" s="306">
        <f t="shared" ca="1" si="156"/>
        <v>10.316733655169685</v>
      </c>
      <c r="H378" s="307">
        <f t="shared" ca="1" si="157"/>
        <v>-62.795805117527607</v>
      </c>
      <c r="I378" s="304">
        <f t="shared" ca="1" si="158"/>
        <v>63.637631427247648</v>
      </c>
      <c r="J378" s="306">
        <f t="shared" ca="1" si="159"/>
        <v>344.32932656331724</v>
      </c>
      <c r="K378" s="307">
        <f t="shared" ca="1" si="160"/>
        <v>1260.6183685704095</v>
      </c>
      <c r="L378" s="304">
        <f t="shared" ca="1" si="145"/>
        <v>1306.7981314298963</v>
      </c>
      <c r="M378" s="306">
        <f t="shared" ca="1" si="161"/>
        <v>-1.4079608012852609</v>
      </c>
      <c r="N378" s="304">
        <f t="shared" ca="1" si="162"/>
        <v>-80.67021163350303</v>
      </c>
      <c r="P378" s="310">
        <f t="shared" ca="1" si="163"/>
        <v>23</v>
      </c>
      <c r="Q378" s="304">
        <f t="shared" ca="1" si="164"/>
        <v>0</v>
      </c>
      <c r="R378" s="306">
        <f t="shared" ca="1" si="165"/>
        <v>0</v>
      </c>
      <c r="S378" s="307">
        <f t="shared" ca="1" si="166"/>
        <v>2.9362999999999984</v>
      </c>
      <c r="T378" s="304">
        <f t="shared" ca="1" si="146"/>
        <v>28.805102999999985</v>
      </c>
      <c r="U378" s="311">
        <f t="shared" ca="1" si="147"/>
        <v>0</v>
      </c>
      <c r="V378" s="306">
        <f t="shared" ca="1" si="148"/>
        <v>1.0797307068187982</v>
      </c>
      <c r="W378" s="304">
        <f t="shared" ca="1" si="149"/>
        <v>8.9225014632912227</v>
      </c>
      <c r="Y378" s="314" t="str">
        <f t="shared" ca="1" si="167"/>
        <v/>
      </c>
      <c r="Z378" s="315" t="str">
        <f t="shared" ca="1" si="168"/>
        <v/>
      </c>
      <c r="AA378" s="316" t="str">
        <f t="shared" ca="1" si="169"/>
        <v/>
      </c>
      <c r="AC378" s="310">
        <f t="shared" ca="1" si="170"/>
        <v>24.000000000000036</v>
      </c>
      <c r="AD378" s="323">
        <f t="shared" ca="1" si="171"/>
        <v>344.32932656331724</v>
      </c>
      <c r="AE378" s="324" t="e">
        <f t="shared" ca="1" si="150"/>
        <v>#N/A</v>
      </c>
      <c r="AG378" s="306">
        <f t="shared" ca="1" si="172"/>
        <v>6.7030342099499709</v>
      </c>
      <c r="AH378" s="304">
        <f t="shared" ca="1" si="173"/>
        <v>-2.9731278072373057</v>
      </c>
    </row>
    <row r="379" spans="1:34" x14ac:dyDescent="0.2">
      <c r="A379" s="347">
        <f t="shared" ca="1" si="151"/>
        <v>0.1</v>
      </c>
      <c r="B379" s="304">
        <f t="shared" ca="1" si="152"/>
        <v>24.100000000000037</v>
      </c>
      <c r="D379" s="306">
        <f t="shared" ca="1" si="153"/>
        <v>-0.49262269337674974</v>
      </c>
      <c r="E379" s="307">
        <f t="shared" ca="1" si="154"/>
        <v>-6.8115084537675665</v>
      </c>
      <c r="F379" s="304">
        <f t="shared" ca="1" si="155"/>
        <v>6.8292989782097537</v>
      </c>
      <c r="G379" s="306">
        <f t="shared" ca="1" si="156"/>
        <v>10.26747138583201</v>
      </c>
      <c r="H379" s="307">
        <f t="shared" ca="1" si="157"/>
        <v>-63.476955962904363</v>
      </c>
      <c r="I379" s="304">
        <f t="shared" ca="1" si="158"/>
        <v>64.301982138775301</v>
      </c>
      <c r="J379" s="306">
        <f t="shared" ca="1" si="159"/>
        <v>345.3585368153673</v>
      </c>
      <c r="K379" s="307">
        <f t="shared" ca="1" si="160"/>
        <v>1254.304730516388</v>
      </c>
      <c r="L379" s="304">
        <f t="shared" ca="1" si="145"/>
        <v>1300.9815048443386</v>
      </c>
      <c r="M379" s="306">
        <f t="shared" ca="1" si="161"/>
        <v>-1.4104340813746903</v>
      </c>
      <c r="N379" s="304">
        <f t="shared" ca="1" si="162"/>
        <v>-80.811920144181059</v>
      </c>
      <c r="P379" s="310">
        <f t="shared" ca="1" si="163"/>
        <v>23</v>
      </c>
      <c r="Q379" s="304">
        <f t="shared" ca="1" si="164"/>
        <v>0</v>
      </c>
      <c r="R379" s="306">
        <f t="shared" ca="1" si="165"/>
        <v>0</v>
      </c>
      <c r="S379" s="307">
        <f t="shared" ca="1" si="166"/>
        <v>2.9362999999999984</v>
      </c>
      <c r="T379" s="304">
        <f t="shared" ca="1" si="146"/>
        <v>28.805102999999985</v>
      </c>
      <c r="U379" s="311">
        <f t="shared" ca="1" si="147"/>
        <v>0</v>
      </c>
      <c r="V379" s="306">
        <f t="shared" ca="1" si="148"/>
        <v>1.0804153321537284</v>
      </c>
      <c r="W379" s="304">
        <f t="shared" ca="1" si="149"/>
        <v>9.1155446119076302</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6.641540403374492</v>
      </c>
      <c r="AH379" s="304">
        <f t="shared" ca="1" si="173"/>
        <v>-3.0386886432895914</v>
      </c>
    </row>
    <row r="380" spans="1:34" x14ac:dyDescent="0.2">
      <c r="A380" s="347">
        <f t="shared" ca="1" si="151"/>
        <v>0.1</v>
      </c>
      <c r="B380" s="304">
        <f t="shared" ca="1" si="152"/>
        <v>24.200000000000038</v>
      </c>
      <c r="D380" s="306">
        <f t="shared" ca="1" si="153"/>
        <v>-0.49570275941901576</v>
      </c>
      <c r="E380" s="307">
        <f t="shared" ca="1" si="154"/>
        <v>-6.7453990824118328</v>
      </c>
      <c r="F380" s="304">
        <f t="shared" ca="1" si="155"/>
        <v>6.7635885450475195</v>
      </c>
      <c r="G380" s="306">
        <f t="shared" ca="1" si="156"/>
        <v>10.217901109890109</v>
      </c>
      <c r="H380" s="307">
        <f t="shared" ca="1" si="157"/>
        <v>-64.151495871145542</v>
      </c>
      <c r="I380" s="304">
        <f t="shared" ca="1" si="158"/>
        <v>64.960141052780173</v>
      </c>
      <c r="J380" s="306">
        <f t="shared" ca="1" si="159"/>
        <v>346.38280544015339</v>
      </c>
      <c r="K380" s="307">
        <f t="shared" ca="1" si="160"/>
        <v>1247.9233079246856</v>
      </c>
      <c r="L380" s="304">
        <f t="shared" ca="1" si="145"/>
        <v>1295.1037141350034</v>
      </c>
      <c r="M380" s="306">
        <f t="shared" ca="1" si="161"/>
        <v>-1.4128454389164125</v>
      </c>
      <c r="N380" s="304">
        <f t="shared" ca="1" si="162"/>
        <v>-80.950080754218789</v>
      </c>
      <c r="P380" s="310">
        <f t="shared" ca="1" si="163"/>
        <v>23</v>
      </c>
      <c r="Q380" s="304">
        <f t="shared" ca="1" si="164"/>
        <v>0</v>
      </c>
      <c r="R380" s="306">
        <f t="shared" ca="1" si="165"/>
        <v>0</v>
      </c>
      <c r="S380" s="307">
        <f t="shared" ca="1" si="166"/>
        <v>2.9362999999999984</v>
      </c>
      <c r="T380" s="304">
        <f t="shared" ca="1" si="146"/>
        <v>28.805102999999985</v>
      </c>
      <c r="U380" s="311">
        <f t="shared" ca="1" si="147"/>
        <v>0</v>
      </c>
      <c r="V380" s="306">
        <f t="shared" ca="1" si="148"/>
        <v>1.081107721206092</v>
      </c>
      <c r="W380" s="304">
        <f t="shared" ca="1" si="149"/>
        <v>9.3090647027466868</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6.5797005401040174</v>
      </c>
      <c r="AH380" s="304">
        <f t="shared" ca="1" si="173"/>
        <v>-3.1044323168299002</v>
      </c>
    </row>
    <row r="381" spans="1:34" x14ac:dyDescent="0.2">
      <c r="A381" s="347">
        <f t="shared" ca="1" si="151"/>
        <v>0.1</v>
      </c>
      <c r="B381" s="304">
        <f t="shared" ca="1" si="152"/>
        <v>24.30000000000004</v>
      </c>
      <c r="D381" s="306">
        <f t="shared" ca="1" si="153"/>
        <v>-0.49867817304268647</v>
      </c>
      <c r="E381" s="307">
        <f t="shared" ca="1" si="154"/>
        <v>-6.6791269943869747</v>
      </c>
      <c r="F381" s="304">
        <f t="shared" ca="1" si="155"/>
        <v>6.6977173221492388</v>
      </c>
      <c r="G381" s="306">
        <f t="shared" ca="1" si="156"/>
        <v>10.168033292585839</v>
      </c>
      <c r="H381" s="307">
        <f t="shared" ca="1" si="157"/>
        <v>-64.819408570584244</v>
      </c>
      <c r="I381" s="304">
        <f t="shared" ca="1" si="158"/>
        <v>65.612076849307741</v>
      </c>
      <c r="J381" s="306">
        <f t="shared" ca="1" si="159"/>
        <v>347.4021021602772</v>
      </c>
      <c r="K381" s="307">
        <f t="shared" ca="1" si="160"/>
        <v>1241.474762702599</v>
      </c>
      <c r="L381" s="304">
        <f t="shared" ca="1" si="145"/>
        <v>1289.1655467832106</v>
      </c>
      <c r="M381" s="306">
        <f t="shared" ca="1" si="161"/>
        <v>-1.4151972387688807</v>
      </c>
      <c r="N381" s="304">
        <f t="shared" ca="1" si="162"/>
        <v>-81.084828960024709</v>
      </c>
      <c r="P381" s="310">
        <f t="shared" ca="1" si="163"/>
        <v>23</v>
      </c>
      <c r="Q381" s="304">
        <f t="shared" ca="1" si="164"/>
        <v>0</v>
      </c>
      <c r="R381" s="306">
        <f t="shared" ca="1" si="165"/>
        <v>0</v>
      </c>
      <c r="S381" s="307">
        <f t="shared" ca="1" si="166"/>
        <v>2.9362999999999984</v>
      </c>
      <c r="T381" s="304">
        <f t="shared" ca="1" si="146"/>
        <v>28.805102999999985</v>
      </c>
      <c r="U381" s="311">
        <f t="shared" ca="1" si="147"/>
        <v>0</v>
      </c>
      <c r="V381" s="306">
        <f t="shared" ca="1" si="148"/>
        <v>1.0818078157189883</v>
      </c>
      <c r="W381" s="304">
        <f t="shared" ca="1" si="149"/>
        <v>9.5030025515500149</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6.5175434764137083</v>
      </c>
      <c r="AH381" s="304">
        <f t="shared" ca="1" si="173"/>
        <v>-3.1703384200342923</v>
      </c>
    </row>
    <row r="382" spans="1:34" x14ac:dyDescent="0.2">
      <c r="A382" s="347">
        <f t="shared" ca="1" si="151"/>
        <v>0.1</v>
      </c>
      <c r="B382" s="304">
        <f t="shared" ca="1" si="152"/>
        <v>24.400000000000041</v>
      </c>
      <c r="D382" s="306">
        <f t="shared" ca="1" si="153"/>
        <v>-0.50154926163204538</v>
      </c>
      <c r="E382" s="307">
        <f t="shared" ca="1" si="154"/>
        <v>-6.612712425055923</v>
      </c>
      <c r="F382" s="304">
        <f t="shared" ca="1" si="155"/>
        <v>6.6317054577486054</v>
      </c>
      <c r="G382" s="306">
        <f t="shared" ca="1" si="156"/>
        <v>10.117878366422635</v>
      </c>
      <c r="H382" s="307">
        <f t="shared" ca="1" si="157"/>
        <v>-65.480679813089836</v>
      </c>
      <c r="I382" s="304">
        <f t="shared" ca="1" si="158"/>
        <v>66.25776099010676</v>
      </c>
      <c r="J382" s="306">
        <f t="shared" ca="1" si="159"/>
        <v>348.41639774322761</v>
      </c>
      <c r="K382" s="307">
        <f t="shared" ca="1" si="160"/>
        <v>1234.9597582834153</v>
      </c>
      <c r="L382" s="304">
        <f t="shared" ca="1" si="145"/>
        <v>1283.1677952613206</v>
      </c>
      <c r="M382" s="306">
        <f t="shared" ca="1" si="161"/>
        <v>-1.4174917268557468</v>
      </c>
      <c r="N382" s="304">
        <f t="shared" ca="1" si="162"/>
        <v>-81.216293443545183</v>
      </c>
      <c r="P382" s="310">
        <f t="shared" ca="1" si="163"/>
        <v>23</v>
      </c>
      <c r="Q382" s="304">
        <f t="shared" ca="1" si="164"/>
        <v>0</v>
      </c>
      <c r="R382" s="306">
        <f t="shared" ca="1" si="165"/>
        <v>0</v>
      </c>
      <c r="S382" s="307">
        <f t="shared" ca="1" si="166"/>
        <v>2.9362999999999984</v>
      </c>
      <c r="T382" s="304">
        <f t="shared" ca="1" si="146"/>
        <v>28.805102999999985</v>
      </c>
      <c r="U382" s="311">
        <f t="shared" ca="1" si="147"/>
        <v>0</v>
      </c>
      <c r="V382" s="306">
        <f t="shared" ca="1" si="148"/>
        <v>1.0825155572586331</v>
      </c>
      <c r="W382" s="304">
        <f t="shared" ca="1" si="149"/>
        <v>9.6972997393695763</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6.4550972806738844</v>
      </c>
      <c r="AH382" s="304">
        <f t="shared" ca="1" si="173"/>
        <v>-3.236386796836161</v>
      </c>
    </row>
    <row r="383" spans="1:34" x14ac:dyDescent="0.2">
      <c r="A383" s="347">
        <f t="shared" ca="1" si="151"/>
        <v>0.1</v>
      </c>
      <c r="B383" s="304">
        <f t="shared" ca="1" si="152"/>
        <v>24.500000000000043</v>
      </c>
      <c r="D383" s="306">
        <f t="shared" ca="1" si="153"/>
        <v>-0.50431640170090486</v>
      </c>
      <c r="E383" s="307">
        <f t="shared" ca="1" si="154"/>
        <v>-6.5461753493838026</v>
      </c>
      <c r="F383" s="304">
        <f t="shared" ca="1" si="155"/>
        <v>6.5655728415656691</v>
      </c>
      <c r="G383" s="306">
        <f t="shared" ca="1" si="156"/>
        <v>10.067446726252545</v>
      </c>
      <c r="H383" s="307">
        <f t="shared" ca="1" si="157"/>
        <v>-66.135297348028217</v>
      </c>
      <c r="I383" s="304">
        <f t="shared" ca="1" si="158"/>
        <v>66.897167644811702</v>
      </c>
      <c r="J383" s="306">
        <f t="shared" ca="1" si="159"/>
        <v>349.42566399786136</v>
      </c>
      <c r="K383" s="307">
        <f t="shared" ca="1" si="160"/>
        <v>1228.3789594253594</v>
      </c>
      <c r="L383" s="304">
        <f t="shared" ca="1" si="145"/>
        <v>1277.1112569464242</v>
      </c>
      <c r="M383" s="306">
        <f t="shared" ca="1" si="161"/>
        <v>-1.4197310374666201</v>
      </c>
      <c r="N383" s="304">
        <f t="shared" ca="1" si="162"/>
        <v>-81.344596490567085</v>
      </c>
      <c r="P383" s="310">
        <f t="shared" ca="1" si="163"/>
        <v>23</v>
      </c>
      <c r="Q383" s="304">
        <f t="shared" ca="1" si="164"/>
        <v>0</v>
      </c>
      <c r="R383" s="306">
        <f t="shared" ca="1" si="165"/>
        <v>0</v>
      </c>
      <c r="S383" s="307">
        <f t="shared" ca="1" si="166"/>
        <v>2.9362999999999984</v>
      </c>
      <c r="T383" s="304">
        <f t="shared" ca="1" si="146"/>
        <v>28.805102999999985</v>
      </c>
      <c r="U383" s="311">
        <f t="shared" ca="1" si="147"/>
        <v>0</v>
      </c>
      <c r="V383" s="306">
        <f t="shared" ca="1" si="148"/>
        <v>1.0832308872314573</v>
      </c>
      <c r="W383" s="304">
        <f t="shared" ca="1" si="149"/>
        <v>9.8918986373643527</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6.3923892644966092</v>
      </c>
      <c r="AH383" s="304">
        <f t="shared" ca="1" si="173"/>
        <v>-3.3025575518065531</v>
      </c>
    </row>
    <row r="384" spans="1:34" x14ac:dyDescent="0.2">
      <c r="A384" s="347">
        <f t="shared" ca="1" si="151"/>
        <v>0.1</v>
      </c>
      <c r="B384" s="304">
        <f t="shared" ca="1" si="152"/>
        <v>24.600000000000044</v>
      </c>
      <c r="D384" s="306">
        <f t="shared" ca="1" si="153"/>
        <v>-0.50698001733442855</v>
      </c>
      <c r="E384" s="307">
        <f t="shared" ca="1" si="154"/>
        <v>-6.4795354733303192</v>
      </c>
      <c r="F384" s="304">
        <f t="shared" ca="1" si="155"/>
        <v>6.4993390962560484</v>
      </c>
      <c r="G384" s="306">
        <f t="shared" ca="1" si="156"/>
        <v>10.016748724519102</v>
      </c>
      <c r="H384" s="307">
        <f t="shared" ca="1" si="157"/>
        <v>-66.783250895361249</v>
      </c>
      <c r="I384" s="304">
        <f t="shared" ca="1" si="158"/>
        <v>67.530273619784225</v>
      </c>
      <c r="J384" s="306">
        <f t="shared" ca="1" si="159"/>
        <v>350.42987377039992</v>
      </c>
      <c r="K384" s="307">
        <f t="shared" ca="1" si="160"/>
        <v>1221.73303201319</v>
      </c>
      <c r="L384" s="304">
        <f t="shared" ca="1" si="145"/>
        <v>1270.9967340409971</v>
      </c>
      <c r="M384" s="306">
        <f t="shared" ca="1" si="161"/>
        <v>-1.4219172000322404</v>
      </c>
      <c r="N384" s="304">
        <f t="shared" ca="1" si="162"/>
        <v>-81.469854378906618</v>
      </c>
      <c r="P384" s="310">
        <f t="shared" ca="1" si="163"/>
        <v>23</v>
      </c>
      <c r="Q384" s="304">
        <f t="shared" ca="1" si="164"/>
        <v>0</v>
      </c>
      <c r="R384" s="306">
        <f t="shared" ca="1" si="165"/>
        <v>0</v>
      </c>
      <c r="S384" s="307">
        <f t="shared" ca="1" si="166"/>
        <v>2.9362999999999984</v>
      </c>
      <c r="T384" s="304">
        <f t="shared" ca="1" si="146"/>
        <v>28.805102999999985</v>
      </c>
      <c r="U384" s="311">
        <f t="shared" ca="1" si="147"/>
        <v>0</v>
      </c>
      <c r="V384" s="306">
        <f t="shared" ca="1" si="148"/>
        <v>1.0839537469010201</v>
      </c>
      <c r="W384" s="304">
        <f t="shared" ca="1" si="149"/>
        <v>10.086742430319337</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6.3294460109006963</v>
      </c>
      <c r="AH384" s="304">
        <f t="shared" ca="1" si="173"/>
        <v>-3.3688310585990391</v>
      </c>
    </row>
    <row r="385" spans="1:34" x14ac:dyDescent="0.2">
      <c r="A385" s="347">
        <f t="shared" ca="1" si="151"/>
        <v>0.1</v>
      </c>
      <c r="B385" s="304">
        <f t="shared" ca="1" si="152"/>
        <v>24.700000000000045</v>
      </c>
      <c r="D385" s="306">
        <f t="shared" ca="1" si="153"/>
        <v>-0.50954057864886781</v>
      </c>
      <c r="E385" s="307">
        <f t="shared" ca="1" si="154"/>
        <v>-6.4128122256896702</v>
      </c>
      <c r="F385" s="304">
        <f t="shared" ca="1" si="155"/>
        <v>6.4330235693058615</v>
      </c>
      <c r="G385" s="306">
        <f t="shared" ca="1" si="156"/>
        <v>9.9657946666542152</v>
      </c>
      <c r="H385" s="307">
        <f t="shared" ca="1" si="157"/>
        <v>-67.424532117930212</v>
      </c>
      <c r="I385" s="304">
        <f t="shared" ca="1" si="158"/>
        <v>68.157058289363661</v>
      </c>
      <c r="J385" s="306">
        <f t="shared" ca="1" si="159"/>
        <v>351.4290009399586</v>
      </c>
      <c r="K385" s="307">
        <f t="shared" ca="1" si="160"/>
        <v>1215.0226428625256</v>
      </c>
      <c r="L385" s="304">
        <f t="shared" ca="1" si="145"/>
        <v>1264.8250335007976</v>
      </c>
      <c r="M385" s="306">
        <f t="shared" ca="1" si="161"/>
        <v>-1.4240521454172217</v>
      </c>
      <c r="N385" s="304">
        <f t="shared" ca="1" si="162"/>
        <v>-81.592177738956977</v>
      </c>
      <c r="P385" s="310">
        <f t="shared" ca="1" si="163"/>
        <v>23</v>
      </c>
      <c r="Q385" s="304">
        <f t="shared" ca="1" si="164"/>
        <v>0</v>
      </c>
      <c r="R385" s="306">
        <f t="shared" ca="1" si="165"/>
        <v>0</v>
      </c>
      <c r="S385" s="307">
        <f t="shared" ca="1" si="166"/>
        <v>2.9362999999999984</v>
      </c>
      <c r="T385" s="304">
        <f t="shared" ca="1" si="146"/>
        <v>28.805102999999985</v>
      </c>
      <c r="U385" s="311">
        <f t="shared" ca="1" si="147"/>
        <v>0</v>
      </c>
      <c r="V385" s="306">
        <f t="shared" ca="1" si="148"/>
        <v>1.0846840774047117</v>
      </c>
      <c r="W385" s="304">
        <f t="shared" ca="1" si="149"/>
        <v>10.281775138889722</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6.2662933998216142</v>
      </c>
      <c r="AH385" s="304">
        <f t="shared" ca="1" si="173"/>
        <v>-3.435187967959453</v>
      </c>
    </row>
    <row r="386" spans="1:34" x14ac:dyDescent="0.2">
      <c r="A386" s="347">
        <f t="shared" ca="1" si="151"/>
        <v>0.1</v>
      </c>
      <c r="B386" s="304">
        <f t="shared" ca="1" si="152"/>
        <v>24.800000000000047</v>
      </c>
      <c r="D386" s="306">
        <f t="shared" ca="1" si="153"/>
        <v>-0.5119986002682938</v>
      </c>
      <c r="E386" s="307">
        <f t="shared" ca="1" si="154"/>
        <v>-6.3460247503760172</v>
      </c>
      <c r="F386" s="304">
        <f t="shared" ca="1" si="155"/>
        <v>6.366645325370472</v>
      </c>
      <c r="G386" s="306">
        <f t="shared" ca="1" si="156"/>
        <v>9.9145948066273863</v>
      </c>
      <c r="H386" s="307">
        <f t="shared" ca="1" si="157"/>
        <v>-68.059134592967808</v>
      </c>
      <c r="I386" s="304">
        <f t="shared" ca="1" si="158"/>
        <v>68.777503529303175</v>
      </c>
      <c r="J386" s="306">
        <f t="shared" ca="1" si="159"/>
        <v>352.42302041362268</v>
      </c>
      <c r="K386" s="307">
        <f t="shared" ca="1" si="160"/>
        <v>1208.2484595269807</v>
      </c>
      <c r="L386" s="304">
        <f t="shared" ca="1" si="145"/>
        <v>1258.5969669702779</v>
      </c>
      <c r="M386" s="306">
        <f t="shared" ca="1" si="161"/>
        <v>-1.4261377117695657</v>
      </c>
      <c r="N386" s="304">
        <f t="shared" ca="1" si="162"/>
        <v>-81.711671888840783</v>
      </c>
      <c r="P386" s="310">
        <f t="shared" ca="1" si="163"/>
        <v>23</v>
      </c>
      <c r="Q386" s="304">
        <f t="shared" ca="1" si="164"/>
        <v>0</v>
      </c>
      <c r="R386" s="306">
        <f t="shared" ca="1" si="165"/>
        <v>0</v>
      </c>
      <c r="S386" s="307">
        <f t="shared" ca="1" si="166"/>
        <v>2.9362999999999984</v>
      </c>
      <c r="T386" s="304">
        <f t="shared" ca="1" si="146"/>
        <v>28.805102999999985</v>
      </c>
      <c r="U386" s="311">
        <f t="shared" ca="1" si="147"/>
        <v>0</v>
      </c>
      <c r="V386" s="306">
        <f t="shared" ca="1" si="148"/>
        <v>1.0854218197702532</v>
      </c>
      <c r="W386" s="304">
        <f t="shared" ca="1" si="149"/>
        <v>10.476941640575093</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6.2029566312576092</v>
      </c>
      <c r="AH386" s="304">
        <f t="shared" ca="1" si="173"/>
        <v>-3.5016092153014773</v>
      </c>
    </row>
    <row r="387" spans="1:34" x14ac:dyDescent="0.2">
      <c r="A387" s="347">
        <f t="shared" ca="1" si="151"/>
        <v>0.1</v>
      </c>
      <c r="B387" s="304">
        <f t="shared" ca="1" si="152"/>
        <v>24.900000000000048</v>
      </c>
      <c r="D387" s="306">
        <f t="shared" ca="1" si="153"/>
        <v>-0.51435463981762819</v>
      </c>
      <c r="E387" s="307">
        <f t="shared" ca="1" si="154"/>
        <v>-6.2791918991520044</v>
      </c>
      <c r="F387" s="304">
        <f t="shared" ca="1" si="155"/>
        <v>6.3002231390545269</v>
      </c>
      <c r="G387" s="306">
        <f t="shared" ca="1" si="156"/>
        <v>9.8631593426456234</v>
      </c>
      <c r="H387" s="307">
        <f t="shared" ca="1" si="157"/>
        <v>-68.687053782883012</v>
      </c>
      <c r="I387" s="304">
        <f t="shared" ca="1" si="158"/>
        <v>69.391593652193066</v>
      </c>
      <c r="J387" s="306">
        <f t="shared" ca="1" si="159"/>
        <v>353.41190812108636</v>
      </c>
      <c r="K387" s="307">
        <f t="shared" ca="1" si="160"/>
        <v>1201.4111501081882</v>
      </c>
      <c r="L387" s="304">
        <f t="shared" ca="1" si="145"/>
        <v>1252.3133507257944</v>
      </c>
      <c r="M387" s="306">
        <f t="shared" ca="1" si="161"/>
        <v>-1.4281756499625853</v>
      </c>
      <c r="N387" s="304">
        <f t="shared" ca="1" si="162"/>
        <v>-81.828437146209325</v>
      </c>
      <c r="P387" s="310">
        <f t="shared" ca="1" si="163"/>
        <v>23</v>
      </c>
      <c r="Q387" s="304">
        <f t="shared" ca="1" si="164"/>
        <v>0</v>
      </c>
      <c r="R387" s="306">
        <f t="shared" ca="1" si="165"/>
        <v>0</v>
      </c>
      <c r="S387" s="307">
        <f t="shared" ca="1" si="166"/>
        <v>2.9362999999999984</v>
      </c>
      <c r="T387" s="304">
        <f t="shared" ca="1" si="146"/>
        <v>28.805102999999985</v>
      </c>
      <c r="U387" s="311">
        <f t="shared" ca="1" si="147"/>
        <v>0</v>
      </c>
      <c r="V387" s="306">
        <f t="shared" ca="1" si="148"/>
        <v>1.0861669149319788</v>
      </c>
      <c r="W387" s="304">
        <f t="shared" ca="1" si="149"/>
        <v>10.672187689430199</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6.1394602463122725</v>
      </c>
      <c r="AH387" s="304">
        <f t="shared" ca="1" si="173"/>
        <v>-3.5680760278497088</v>
      </c>
    </row>
    <row r="388" spans="1:34" x14ac:dyDescent="0.2">
      <c r="A388" s="347">
        <f t="shared" ca="1" si="151"/>
        <v>0.1</v>
      </c>
      <c r="B388" s="304">
        <f t="shared" ca="1" si="152"/>
        <v>25.00000000000005</v>
      </c>
      <c r="D388" s="306">
        <f t="shared" ca="1" si="153"/>
        <v>-0.51660929643146858</v>
      </c>
      <c r="E388" s="307">
        <f t="shared" ca="1" si="154"/>
        <v>-6.212332224797299</v>
      </c>
      <c r="F388" s="304">
        <f t="shared" ca="1" si="155"/>
        <v>6.2337754881303171</v>
      </c>
      <c r="G388" s="306">
        <f t="shared" ca="1" si="156"/>
        <v>9.8114984130024769</v>
      </c>
      <c r="H388" s="307">
        <f t="shared" ca="1" si="157"/>
        <v>-69.308287005362743</v>
      </c>
      <c r="I388" s="304">
        <f t="shared" ca="1" si="158"/>
        <v>69.999315344695219</v>
      </c>
      <c r="J388" s="306">
        <f t="shared" ca="1" si="159"/>
        <v>354.39564100886878</v>
      </c>
      <c r="K388" s="307">
        <f t="shared" ca="1" si="160"/>
        <v>1194.5113830687758</v>
      </c>
      <c r="L388" s="304">
        <f t="shared" ref="L388:L451" ca="1" si="174">SQRT(pos_x^2+pos_z^2)</f>
        <v>1245.9750056269054</v>
      </c>
      <c r="M388" s="306">
        <f t="shared" ca="1" si="161"/>
        <v>-1.4301676286616734</v>
      </c>
      <c r="N388" s="304">
        <f t="shared" ca="1" si="162"/>
        <v>-81.942569118547027</v>
      </c>
      <c r="P388" s="310">
        <f t="shared" ca="1" si="163"/>
        <v>23</v>
      </c>
      <c r="Q388" s="304">
        <f t="shared" ca="1" si="164"/>
        <v>0</v>
      </c>
      <c r="R388" s="306">
        <f t="shared" ca="1" si="165"/>
        <v>0</v>
      </c>
      <c r="S388" s="307">
        <f t="shared" ca="1" si="166"/>
        <v>2.9362999999999984</v>
      </c>
      <c r="T388" s="304">
        <f t="shared" ref="T388:T451" ca="1" si="175">m*g</f>
        <v>28.805102999999985</v>
      </c>
      <c r="U388" s="311">
        <f t="shared" ref="U388:U451" ca="1" si="176">IF(pos_xz&lt;L_rampe,Poids*COS(Beta),0)</f>
        <v>0</v>
      </c>
      <c r="V388" s="306">
        <f t="shared" ref="V388:V451" ca="1" si="177">Rho_moyen*(20000-Alt_rampe-pos_z)/(20000+Alt_rampe+pos_z)</f>
        <v>1.0869193037468947</v>
      </c>
      <c r="W388" s="304">
        <f t="shared" ref="W388:W451" ca="1" si="178">1/2*Rho*Sref*Cx*vit_xz^2</f>
        <v>10.867459934520861</v>
      </c>
      <c r="Y388" s="314" t="str">
        <f t="shared" ca="1" si="167"/>
        <v/>
      </c>
      <c r="Z388" s="315" t="str">
        <f t="shared" ca="1" si="168"/>
        <v/>
      </c>
      <c r="AA388" s="316" t="str">
        <f t="shared" ca="1" si="169"/>
        <v/>
      </c>
      <c r="AC388" s="310">
        <f t="shared" ca="1" si="170"/>
        <v>25.00000000000005</v>
      </c>
      <c r="AD388" s="323">
        <f t="shared" ca="1" si="171"/>
        <v>354.39564100886878</v>
      </c>
      <c r="AE388" s="324" t="e">
        <f t="shared" ref="AE388:AE451" ca="1" si="179">IF(t&lt;T_para, pos_z, NA())</f>
        <v>#N/A</v>
      </c>
      <c r="AG388" s="306">
        <f t="shared" ca="1" si="172"/>
        <v>6.0758281463660992</v>
      </c>
      <c r="AH388" s="304">
        <f t="shared" ca="1" si="173"/>
        <v>-3.634569931352452</v>
      </c>
    </row>
    <row r="389" spans="1:34" x14ac:dyDescent="0.2">
      <c r="A389" s="347">
        <f t="shared" ref="A389:A452" ca="1" si="180">IF(B388+0.01&lt;=T_ini+ROUNDUP(Temps_fin_propu,0), 0.01, IF(K388&gt;0, 0.1, 0.0001))</f>
        <v>0.1</v>
      </c>
      <c r="B389" s="304">
        <f t="shared" ref="B389:B452" ca="1" si="181">B388+pas</f>
        <v>25.100000000000051</v>
      </c>
      <c r="D389" s="306">
        <f t="shared" ref="D389:D452" ca="1" si="182">IF(AND(L388&lt;L_rampe,Poussee&lt;Poids*SIN(M388)),0,(-W388+Poussee)/m*COS(M388)-U388/m*SIN(M388))</f>
        <v>-0.51876320927837383</v>
      </c>
      <c r="E389" s="307">
        <f t="shared" ref="E389:E452" ca="1" si="183">IF(AND(L388&lt;L_rampe,Poussee&lt;Poids*SIN(M388)),0,(-W388+Poussee)/m*SIN(M388)+U388/m*COS(M388)-Poids/m)</f>
        <v>-6.1454639747135325</v>
      </c>
      <c r="F389" s="304">
        <f t="shared" ref="F389:F452" ca="1" si="184">SQRT(acc_x^2+acc_z^2)</f>
        <v>6.1673205471908661</v>
      </c>
      <c r="G389" s="306">
        <f t="shared" ref="G389:G452" ca="1" si="185">G388+acc_x*pas</f>
        <v>9.7596220920746397</v>
      </c>
      <c r="H389" s="307">
        <f t="shared" ref="H389:H452" ca="1" si="186">H388+acc_z*pas</f>
        <v>-69.922833402834101</v>
      </c>
      <c r="I389" s="304">
        <f t="shared" ref="I389:I452" ca="1" si="187">SQRT(vit_x^2+vit_z^2)</f>
        <v>70.60065760643171</v>
      </c>
      <c r="J389" s="306">
        <f t="shared" ref="J389:J452" ca="1" si="188">J388+0.5*(vit_x+G388)*pas*(K388&gt;=0)</f>
        <v>355.37419703412263</v>
      </c>
      <c r="K389" s="307">
        <f t="shared" ref="K389:K452" ca="1" si="189">K388+0.5*(vit_z+H388)*pas</f>
        <v>1187.5498270483658</v>
      </c>
      <c r="L389" s="304">
        <f t="shared" ca="1" si="174"/>
        <v>1239.5827570760457</v>
      </c>
      <c r="M389" s="306">
        <f t="shared" ref="M389:M452" ca="1" si="190">IF(AND(L388&gt;L_rampe,G389&gt;0),ATAN2(G389,H389),$M$4)</f>
        <v>-1.4321152390454654</v>
      </c>
      <c r="N389" s="304">
        <f t="shared" ref="N389:N452" ca="1" si="191">DEGREES(Beta)</f>
        <v>-82.054158973674177</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2.9362999999999984</v>
      </c>
      <c r="T389" s="304">
        <f t="shared" ca="1" si="175"/>
        <v>28.805102999999985</v>
      </c>
      <c r="U389" s="311">
        <f t="shared" ca="1" si="176"/>
        <v>0</v>
      </c>
      <c r="V389" s="306">
        <f t="shared" ca="1" si="177"/>
        <v>1.0876789270105134</v>
      </c>
      <c r="W389" s="304">
        <f t="shared" ca="1" si="178"/>
        <v>11.062705937135032</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6.0120836105848667</v>
      </c>
      <c r="AH389" s="304">
        <f t="shared" ref="AH389:AH452" ca="1" si="202">IF(AND(L388&lt;L_rampe,Poussee&lt;Poids*SIN(M388)), g*SIN(M388), (-W388+Poussee)/m)</f>
        <v>-3.7010727563671515</v>
      </c>
    </row>
    <row r="390" spans="1:34" x14ac:dyDescent="0.2">
      <c r="A390" s="347">
        <f t="shared" ca="1" si="180"/>
        <v>0.1</v>
      </c>
      <c r="B390" s="304">
        <f t="shared" ca="1" si="181"/>
        <v>25.200000000000053</v>
      </c>
      <c r="D390" s="306">
        <f t="shared" ca="1" si="182"/>
        <v>-0.52081705610041684</v>
      </c>
      <c r="E390" s="307">
        <f t="shared" ca="1" si="183"/>
        <v>-6.0786050849615769</v>
      </c>
      <c r="F390" s="304">
        <f t="shared" ca="1" si="184"/>
        <v>6.1008761817337227</v>
      </c>
      <c r="G390" s="306">
        <f t="shared" ca="1" si="185"/>
        <v>9.7075403864645988</v>
      </c>
      <c r="H390" s="307">
        <f t="shared" ca="1" si="186"/>
        <v>-70.53069391133026</v>
      </c>
      <c r="I390" s="304">
        <f t="shared" ca="1" si="187"/>
        <v>71.195611690388617</v>
      </c>
      <c r="J390" s="306">
        <f t="shared" ca="1" si="188"/>
        <v>356.3475551580496</v>
      </c>
      <c r="K390" s="307">
        <f t="shared" ca="1" si="189"/>
        <v>1180.5271506826575</v>
      </c>
      <c r="L390" s="304">
        <f t="shared" ca="1" si="174"/>
        <v>1233.1374349868847</v>
      </c>
      <c r="M390" s="306">
        <f t="shared" ca="1" si="190"/>
        <v>-1.4340199992083427</v>
      </c>
      <c r="N390" s="304">
        <f t="shared" ca="1" si="191"/>
        <v>-82.163293691991683</v>
      </c>
      <c r="P390" s="310">
        <f t="shared" ca="1" si="192"/>
        <v>23</v>
      </c>
      <c r="Q390" s="304">
        <f t="shared" ca="1" si="193"/>
        <v>0</v>
      </c>
      <c r="R390" s="306">
        <f t="shared" ca="1" si="194"/>
        <v>0</v>
      </c>
      <c r="S390" s="307">
        <f t="shared" ca="1" si="195"/>
        <v>2.9362999999999984</v>
      </c>
      <c r="T390" s="304">
        <f t="shared" ca="1" si="175"/>
        <v>28.805102999999985</v>
      </c>
      <c r="U390" s="311">
        <f t="shared" ca="1" si="176"/>
        <v>0</v>
      </c>
      <c r="V390" s="306">
        <f t="shared" ca="1" si="177"/>
        <v>1.0884457254724518</v>
      </c>
      <c r="W390" s="304">
        <f t="shared" ca="1" si="178"/>
        <v>11.257874186760853</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5.9482493119509456</v>
      </c>
      <c r="AH390" s="304">
        <f t="shared" ca="1" si="202"/>
        <v>-3.7675666441218669</v>
      </c>
    </row>
    <row r="391" spans="1:34" x14ac:dyDescent="0.2">
      <c r="A391" s="347">
        <f t="shared" ca="1" si="180"/>
        <v>0.1</v>
      </c>
      <c r="B391" s="304">
        <f t="shared" ca="1" si="181"/>
        <v>25.300000000000054</v>
      </c>
      <c r="D391" s="306">
        <f t="shared" ca="1" si="182"/>
        <v>-0.52277155176793055</v>
      </c>
      <c r="E391" s="307">
        <f t="shared" ca="1" si="183"/>
        <v>-6.0117731747265672</v>
      </c>
      <c r="F391" s="304">
        <f t="shared" ca="1" si="184"/>
        <v>6.0344599426709102</v>
      </c>
      <c r="G391" s="306">
        <f t="shared" ca="1" si="185"/>
        <v>9.6552632312878064</v>
      </c>
      <c r="H391" s="307">
        <f t="shared" ca="1" si="186"/>
        <v>-71.131871228802922</v>
      </c>
      <c r="I391" s="304">
        <f t="shared" ca="1" si="187"/>
        <v>71.78417104471194</v>
      </c>
      <c r="J391" s="306">
        <f t="shared" ca="1" si="188"/>
        <v>357.31569533893725</v>
      </c>
      <c r="K391" s="307">
        <f t="shared" ca="1" si="189"/>
        <v>1173.4440224256509</v>
      </c>
      <c r="L391" s="304">
        <f t="shared" ca="1" si="174"/>
        <v>1226.6398737616676</v>
      </c>
      <c r="M391" s="306">
        <f t="shared" ca="1" si="190"/>
        <v>-1.4358833582688664</v>
      </c>
      <c r="N391" s="304">
        <f t="shared" ca="1" si="191"/>
        <v>-82.270056301877162</v>
      </c>
      <c r="P391" s="310">
        <f t="shared" ca="1" si="192"/>
        <v>23</v>
      </c>
      <c r="Q391" s="304">
        <f t="shared" ca="1" si="193"/>
        <v>0</v>
      </c>
      <c r="R391" s="306">
        <f t="shared" ca="1" si="194"/>
        <v>0</v>
      </c>
      <c r="S391" s="307">
        <f t="shared" ca="1" si="195"/>
        <v>2.9362999999999984</v>
      </c>
      <c r="T391" s="304">
        <f t="shared" ca="1" si="175"/>
        <v>28.805102999999985</v>
      </c>
      <c r="U391" s="311">
        <f t="shared" ca="1" si="176"/>
        <v>0</v>
      </c>
      <c r="V391" s="306">
        <f t="shared" ca="1" si="177"/>
        <v>1.0892196398517935</v>
      </c>
      <c r="W391" s="304">
        <f t="shared" ca="1" si="178"/>
        <v>11.452914115845029</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5.8843473319839514</v>
      </c>
      <c r="AH391" s="304">
        <f t="shared" ca="1" si="202"/>
        <v>-3.8340340519568366</v>
      </c>
    </row>
    <row r="392" spans="1:34" x14ac:dyDescent="0.2">
      <c r="A392" s="347">
        <f t="shared" ca="1" si="180"/>
        <v>0.1</v>
      </c>
      <c r="B392" s="304">
        <f t="shared" ca="1" si="181"/>
        <v>25.400000000000055</v>
      </c>
      <c r="D392" s="306">
        <f t="shared" ca="1" si="182"/>
        <v>-0.52462744684949036</v>
      </c>
      <c r="E392" s="307">
        <f t="shared" ca="1" si="183"/>
        <v>-5.9449855412055674</v>
      </c>
      <c r="F392" s="304">
        <f t="shared" ca="1" si="184"/>
        <v>5.9680890612599837</v>
      </c>
      <c r="G392" s="306">
        <f t="shared" ca="1" si="185"/>
        <v>9.6028004866028578</v>
      </c>
      <c r="H392" s="307">
        <f t="shared" ca="1" si="186"/>
        <v>-71.726369782923484</v>
      </c>
      <c r="I392" s="304">
        <f t="shared" ca="1" si="187"/>
        <v>72.366331255786207</v>
      </c>
      <c r="J392" s="306">
        <f t="shared" ca="1" si="188"/>
        <v>358.27859852483181</v>
      </c>
      <c r="K392" s="307">
        <f t="shared" ca="1" si="189"/>
        <v>1166.3011103750646</v>
      </c>
      <c r="L392" s="304">
        <f t="shared" ca="1" si="174"/>
        <v>1220.0909122778623</v>
      </c>
      <c r="M392" s="306">
        <f t="shared" ca="1" si="190"/>
        <v>-1.4377067002066122</v>
      </c>
      <c r="N392" s="304">
        <f t="shared" ca="1" si="191"/>
        <v>-82.374526099519201</v>
      </c>
      <c r="P392" s="310">
        <f t="shared" ca="1" si="192"/>
        <v>23</v>
      </c>
      <c r="Q392" s="304">
        <f t="shared" ca="1" si="193"/>
        <v>0</v>
      </c>
      <c r="R392" s="306">
        <f t="shared" ca="1" si="194"/>
        <v>0</v>
      </c>
      <c r="S392" s="307">
        <f t="shared" ca="1" si="195"/>
        <v>2.9362999999999984</v>
      </c>
      <c r="T392" s="304">
        <f t="shared" ca="1" si="175"/>
        <v>28.805102999999985</v>
      </c>
      <c r="U392" s="311">
        <f t="shared" ca="1" si="176"/>
        <v>0</v>
      </c>
      <c r="V392" s="306">
        <f t="shared" ca="1" si="177"/>
        <v>1.090000610852206</v>
      </c>
      <c r="W392" s="304">
        <f t="shared" ca="1" si="178"/>
        <v>11.647776113346284</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5.8203991742998333</v>
      </c>
      <c r="AH392" s="304">
        <f t="shared" ca="1" si="202"/>
        <v>-3.9004577583506577</v>
      </c>
    </row>
    <row r="393" spans="1:34" x14ac:dyDescent="0.2">
      <c r="A393" s="347">
        <f t="shared" ca="1" si="180"/>
        <v>0.1</v>
      </c>
      <c r="B393" s="304">
        <f t="shared" ca="1" si="181"/>
        <v>25.500000000000057</v>
      </c>
      <c r="D393" s="306">
        <f t="shared" ca="1" si="182"/>
        <v>-0.52638552619725865</v>
      </c>
      <c r="E393" s="307">
        <f t="shared" ca="1" si="183"/>
        <v>-5.8782591549124206</v>
      </c>
      <c r="F393" s="304">
        <f t="shared" ca="1" si="184"/>
        <v>5.9017804444507806</v>
      </c>
      <c r="G393" s="306">
        <f t="shared" ca="1" si="185"/>
        <v>9.5501619339831318</v>
      </c>
      <c r="H393" s="307">
        <f t="shared" ca="1" si="186"/>
        <v>-72.314195698414721</v>
      </c>
      <c r="I393" s="304">
        <f t="shared" ca="1" si="187"/>
        <v>72.942089992499689</v>
      </c>
      <c r="J393" s="306">
        <f t="shared" ca="1" si="188"/>
        <v>359.23624664586112</v>
      </c>
      <c r="K393" s="307">
        <f t="shared" ca="1" si="189"/>
        <v>1159.0990821009977</v>
      </c>
      <c r="L393" s="304">
        <f t="shared" ca="1" si="174"/>
        <v>1213.491393884432</v>
      </c>
      <c r="M393" s="306">
        <f t="shared" ca="1" si="190"/>
        <v>-1.4394913474479487</v>
      </c>
      <c r="N393" s="304">
        <f t="shared" ca="1" si="191"/>
        <v>-82.476778854367453</v>
      </c>
      <c r="P393" s="310">
        <f t="shared" ca="1" si="192"/>
        <v>23</v>
      </c>
      <c r="Q393" s="304">
        <f t="shared" ca="1" si="193"/>
        <v>0</v>
      </c>
      <c r="R393" s="306">
        <f t="shared" ca="1" si="194"/>
        <v>0</v>
      </c>
      <c r="S393" s="307">
        <f t="shared" ca="1" si="195"/>
        <v>2.9362999999999984</v>
      </c>
      <c r="T393" s="304">
        <f t="shared" ca="1" si="175"/>
        <v>28.805102999999985</v>
      </c>
      <c r="U393" s="311">
        <f t="shared" ca="1" si="176"/>
        <v>0</v>
      </c>
      <c r="V393" s="306">
        <f t="shared" ca="1" si="177"/>
        <v>1.0907885791768095</v>
      </c>
      <c r="W393" s="304">
        <f t="shared" ca="1" si="178"/>
        <v>11.842411537100149</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5.7564257771418808</v>
      </c>
      <c r="AH393" s="304">
        <f t="shared" ca="1" si="202"/>
        <v>-3.9668208675361134</v>
      </c>
    </row>
    <row r="394" spans="1:34" x14ac:dyDescent="0.2">
      <c r="A394" s="347">
        <f t="shared" ca="1" si="180"/>
        <v>0.1</v>
      </c>
      <c r="B394" s="304">
        <f t="shared" ca="1" si="181"/>
        <v>25.600000000000058</v>
      </c>
      <c r="D394" s="306">
        <f t="shared" ca="1" si="182"/>
        <v>-0.52804660754789323</v>
      </c>
      <c r="E394" s="307">
        <f t="shared" ca="1" si="183"/>
        <v>-5.8116106553937552</v>
      </c>
      <c r="F394" s="304">
        <f t="shared" ca="1" si="184"/>
        <v>5.8355506706418945</v>
      </c>
      <c r="G394" s="306">
        <f t="shared" ca="1" si="185"/>
        <v>9.4973572732283422</v>
      </c>
      <c r="H394" s="307">
        <f t="shared" ca="1" si="186"/>
        <v>-72.895356763954098</v>
      </c>
      <c r="I394" s="304">
        <f t="shared" ca="1" si="187"/>
        <v>73.511446951610822</v>
      </c>
      <c r="J394" s="306">
        <f t="shared" ca="1" si="188"/>
        <v>360.18862260622171</v>
      </c>
      <c r="K394" s="307">
        <f t="shared" ca="1" si="189"/>
        <v>1151.8386044778792</v>
      </c>
      <c r="L394" s="304">
        <f t="shared" ca="1" si="174"/>
        <v>1206.8421664080665</v>
      </c>
      <c r="M394" s="306">
        <f t="shared" ca="1" si="190"/>
        <v>-1.4412385642195635</v>
      </c>
      <c r="N394" s="304">
        <f t="shared" ca="1" si="191"/>
        <v>-82.576887001275452</v>
      </c>
      <c r="P394" s="310">
        <f t="shared" ca="1" si="192"/>
        <v>23</v>
      </c>
      <c r="Q394" s="304">
        <f t="shared" ca="1" si="193"/>
        <v>0</v>
      </c>
      <c r="R394" s="306">
        <f t="shared" ca="1" si="194"/>
        <v>0</v>
      </c>
      <c r="S394" s="307">
        <f t="shared" ca="1" si="195"/>
        <v>2.9362999999999984</v>
      </c>
      <c r="T394" s="304">
        <f t="shared" ca="1" si="175"/>
        <v>28.805102999999985</v>
      </c>
      <c r="U394" s="311">
        <f t="shared" ca="1" si="176"/>
        <v>0</v>
      </c>
      <c r="V394" s="306">
        <f t="shared" ca="1" si="177"/>
        <v>1.0915834855427946</v>
      </c>
      <c r="W394" s="304">
        <f t="shared" ca="1" si="178"/>
        <v>12.036772725012622</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5.6924475250031721</v>
      </c>
      <c r="AH394" s="304">
        <f t="shared" ca="1" si="202"/>
        <v>-4.0331068137111865</v>
      </c>
    </row>
    <row r="395" spans="1:34" x14ac:dyDescent="0.2">
      <c r="A395" s="347">
        <f t="shared" ca="1" si="180"/>
        <v>0.1</v>
      </c>
      <c r="B395" s="304">
        <f t="shared" ca="1" si="181"/>
        <v>25.70000000000006</v>
      </c>
      <c r="D395" s="306">
        <f t="shared" ca="1" si="182"/>
        <v>-0.52961154013928624</v>
      </c>
      <c r="E395" s="307">
        <f t="shared" ca="1" si="183"/>
        <v>-5.7450563473498333</v>
      </c>
      <c r="F395" s="304">
        <f t="shared" ca="1" si="184"/>
        <v>5.769415985840622</v>
      </c>
      <c r="G395" s="306">
        <f t="shared" ca="1" si="185"/>
        <v>9.4443961192144137</v>
      </c>
      <c r="H395" s="307">
        <f t="shared" ca="1" si="186"/>
        <v>-73.469862398689088</v>
      </c>
      <c r="I395" s="304">
        <f t="shared" ca="1" si="187"/>
        <v>74.074403804141014</v>
      </c>
      <c r="J395" s="306">
        <f t="shared" ca="1" si="188"/>
        <v>361.13571027584385</v>
      </c>
      <c r="K395" s="307">
        <f t="shared" ca="1" si="189"/>
        <v>1144.520343519747</v>
      </c>
      <c r="L395" s="304">
        <f t="shared" ca="1" si="174"/>
        <v>1200.1440821697195</v>
      </c>
      <c r="M395" s="306">
        <f t="shared" ca="1" si="190"/>
        <v>-1.4429495596869593</v>
      </c>
      <c r="N395" s="304">
        <f t="shared" ca="1" si="191"/>
        <v>-82.67491982032324</v>
      </c>
      <c r="P395" s="310">
        <f t="shared" ca="1" si="192"/>
        <v>23</v>
      </c>
      <c r="Q395" s="304">
        <f t="shared" ca="1" si="193"/>
        <v>0</v>
      </c>
      <c r="R395" s="306">
        <f t="shared" ca="1" si="194"/>
        <v>0</v>
      </c>
      <c r="S395" s="307">
        <f t="shared" ca="1" si="195"/>
        <v>2.9362999999999984</v>
      </c>
      <c r="T395" s="304">
        <f t="shared" ca="1" si="175"/>
        <v>28.805102999999985</v>
      </c>
      <c r="U395" s="311">
        <f t="shared" ca="1" si="176"/>
        <v>0</v>
      </c>
      <c r="V395" s="306">
        <f t="shared" ca="1" si="177"/>
        <v>1.0923852706957831</v>
      </c>
      <c r="W395" s="304">
        <f t="shared" ca="1" si="178"/>
        <v>12.230813005101396</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5.6284842594475846</v>
      </c>
      <c r="AH395" s="304">
        <f t="shared" ca="1" si="202"/>
        <v>-4.099299364851217</v>
      </c>
    </row>
    <row r="396" spans="1:34" x14ac:dyDescent="0.2">
      <c r="A396" s="347">
        <f t="shared" ca="1" si="180"/>
        <v>0.1</v>
      </c>
      <c r="B396" s="304">
        <f t="shared" ca="1" si="181"/>
        <v>25.800000000000061</v>
      </c>
      <c r="D396" s="306">
        <f t="shared" ca="1" si="182"/>
        <v>-0.53108120334345288</v>
      </c>
      <c r="E396" s="307">
        <f t="shared" ca="1" si="183"/>
        <v>-5.6786121971534502</v>
      </c>
      <c r="F396" s="304">
        <f t="shared" ca="1" si="184"/>
        <v>5.7033923002196385</v>
      </c>
      <c r="G396" s="306">
        <f t="shared" ca="1" si="185"/>
        <v>9.3912879988800686</v>
      </c>
      <c r="H396" s="307">
        <f t="shared" ca="1" si="186"/>
        <v>-74.037723618404428</v>
      </c>
      <c r="I396" s="304">
        <f t="shared" ca="1" si="187"/>
        <v>74.630964142727976</v>
      </c>
      <c r="J396" s="306">
        <f t="shared" ca="1" si="188"/>
        <v>362.07749448174854</v>
      </c>
      <c r="K396" s="307">
        <f t="shared" ca="1" si="189"/>
        <v>1137.1449642188923</v>
      </c>
      <c r="L396" s="304">
        <f t="shared" ca="1" si="174"/>
        <v>1193.3979980117977</v>
      </c>
      <c r="M396" s="306">
        <f t="shared" ca="1" si="190"/>
        <v>-1.4446254908937133</v>
      </c>
      <c r="N396" s="304">
        <f t="shared" ca="1" si="191"/>
        <v>-82.770943605224517</v>
      </c>
      <c r="P396" s="310">
        <f t="shared" ca="1" si="192"/>
        <v>23</v>
      </c>
      <c r="Q396" s="304">
        <f t="shared" ca="1" si="193"/>
        <v>0</v>
      </c>
      <c r="R396" s="306">
        <f t="shared" ca="1" si="194"/>
        <v>0</v>
      </c>
      <c r="S396" s="307">
        <f t="shared" ca="1" si="195"/>
        <v>2.9362999999999984</v>
      </c>
      <c r="T396" s="304">
        <f t="shared" ca="1" si="175"/>
        <v>28.805102999999985</v>
      </c>
      <c r="U396" s="311">
        <f t="shared" ca="1" si="176"/>
        <v>0</v>
      </c>
      <c r="V396" s="306">
        <f t="shared" ca="1" si="177"/>
        <v>1.0931938754239301</v>
      </c>
      <c r="W396" s="304">
        <f t="shared" ca="1" si="178"/>
        <v>12.424486704404769</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5.5645552892252104</v>
      </c>
      <c r="AH396" s="304">
        <f t="shared" ca="1" si="202"/>
        <v>-4.165382626128598</v>
      </c>
    </row>
    <row r="397" spans="1:34" x14ac:dyDescent="0.2">
      <c r="A397" s="347">
        <f t="shared" ca="1" si="180"/>
        <v>0.1</v>
      </c>
      <c r="B397" s="304">
        <f t="shared" ca="1" si="181"/>
        <v>25.900000000000063</v>
      </c>
      <c r="D397" s="306">
        <f t="shared" ca="1" si="182"/>
        <v>-0.53245650531592748</v>
      </c>
      <c r="E397" s="307">
        <f t="shared" ca="1" si="183"/>
        <v>-5.6122938297597447</v>
      </c>
      <c r="F397" s="304">
        <f t="shared" ca="1" si="184"/>
        <v>5.6374951850633588</v>
      </c>
      <c r="G397" s="306">
        <f t="shared" ca="1" si="185"/>
        <v>9.3380423483484751</v>
      </c>
      <c r="H397" s="307">
        <f t="shared" ca="1" si="186"/>
        <v>-74.598953001380409</v>
      </c>
      <c r="I397" s="304">
        <f t="shared" ca="1" si="187"/>
        <v>75.181133429881953</v>
      </c>
      <c r="J397" s="306">
        <f t="shared" ca="1" si="188"/>
        <v>363.01396099911</v>
      </c>
      <c r="K397" s="307">
        <f t="shared" ca="1" si="189"/>
        <v>1129.713130387903</v>
      </c>
      <c r="L397" s="304">
        <f t="shared" ca="1" si="174"/>
        <v>1186.6047753363789</v>
      </c>
      <c r="M397" s="306">
        <f t="shared" ca="1" si="190"/>
        <v>-1.4462674655159911</v>
      </c>
      <c r="N397" s="304">
        <f t="shared" ca="1" si="191"/>
        <v>-82.865021821148616</v>
      </c>
      <c r="P397" s="310">
        <f t="shared" ca="1" si="192"/>
        <v>23</v>
      </c>
      <c r="Q397" s="304">
        <f t="shared" ca="1" si="193"/>
        <v>0</v>
      </c>
      <c r="R397" s="306">
        <f t="shared" ca="1" si="194"/>
        <v>0</v>
      </c>
      <c r="S397" s="307">
        <f t="shared" ca="1" si="195"/>
        <v>2.9362999999999984</v>
      </c>
      <c r="T397" s="304">
        <f t="shared" ca="1" si="175"/>
        <v>28.805102999999985</v>
      </c>
      <c r="U397" s="311">
        <f t="shared" ca="1" si="176"/>
        <v>0</v>
      </c>
      <c r="V397" s="306">
        <f t="shared" ca="1" si="177"/>
        <v>1.0940092405717603</v>
      </c>
      <c r="W397" s="304">
        <f t="shared" ca="1" si="178"/>
        <v>12.617749156779055</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5.5006793997680186</v>
      </c>
      <c r="AH397" s="304">
        <f t="shared" ca="1" si="202"/>
        <v>-4.2313410429468297</v>
      </c>
    </row>
    <row r="398" spans="1:34" x14ac:dyDescent="0.2">
      <c r="A398" s="347">
        <f t="shared" ca="1" si="180"/>
        <v>0.1</v>
      </c>
      <c r="B398" s="304">
        <f t="shared" ca="1" si="181"/>
        <v>26.000000000000064</v>
      </c>
      <c r="D398" s="306">
        <f t="shared" ca="1" si="182"/>
        <v>-0.5337383816620489</v>
      </c>
      <c r="E398" s="307">
        <f t="shared" ca="1" si="183"/>
        <v>-5.546116525999488</v>
      </c>
      <c r="F398" s="304">
        <f t="shared" ca="1" si="184"/>
        <v>5.5717398700965797</v>
      </c>
      <c r="G398" s="306">
        <f t="shared" ca="1" si="185"/>
        <v>9.2846685101822697</v>
      </c>
      <c r="H398" s="307">
        <f t="shared" ca="1" si="186"/>
        <v>-75.153564653980354</v>
      </c>
      <c r="I398" s="304">
        <f t="shared" ca="1" si="187"/>
        <v>75.724918947094139</v>
      </c>
      <c r="J398" s="306">
        <f t="shared" ca="1" si="188"/>
        <v>363.94509654203654</v>
      </c>
      <c r="K398" s="307">
        <f t="shared" ca="1" si="189"/>
        <v>1122.2255045051349</v>
      </c>
      <c r="L398" s="304">
        <f t="shared" ca="1" si="174"/>
        <v>1179.7652801548268</v>
      </c>
      <c r="M398" s="306">
        <f t="shared" ca="1" si="190"/>
        <v>-1.4478765444456194</v>
      </c>
      <c r="N398" s="304">
        <f t="shared" ca="1" si="191"/>
        <v>-82.957215252719749</v>
      </c>
      <c r="P398" s="310">
        <f t="shared" ca="1" si="192"/>
        <v>23</v>
      </c>
      <c r="Q398" s="304">
        <f t="shared" ca="1" si="193"/>
        <v>0</v>
      </c>
      <c r="R398" s="306">
        <f t="shared" ca="1" si="194"/>
        <v>0</v>
      </c>
      <c r="S398" s="307">
        <f t="shared" ca="1" si="195"/>
        <v>2.9362999999999984</v>
      </c>
      <c r="T398" s="304">
        <f t="shared" ca="1" si="175"/>
        <v>28.805102999999985</v>
      </c>
      <c r="U398" s="311">
        <f t="shared" ca="1" si="176"/>
        <v>0</v>
      </c>
      <c r="V398" s="306">
        <f t="shared" ca="1" si="177"/>
        <v>1.0948313070537405</v>
      </c>
      <c r="W398" s="304">
        <f t="shared" ca="1" si="178"/>
        <v>12.810556709606724</v>
      </c>
      <c r="Y398" s="314" t="str">
        <f t="shared" ca="1" si="196"/>
        <v/>
      </c>
      <c r="Z398" s="315" t="str">
        <f t="shared" ca="1" si="197"/>
        <v/>
      </c>
      <c r="AA398" s="316" t="str">
        <f t="shared" ca="1" si="198"/>
        <v/>
      </c>
      <c r="AC398" s="310">
        <f t="shared" ca="1" si="199"/>
        <v>26.000000000000064</v>
      </c>
      <c r="AD398" s="323">
        <f t="shared" ca="1" si="200"/>
        <v>363.94509654203654</v>
      </c>
      <c r="AE398" s="324" t="e">
        <f t="shared" ca="1" si="179"/>
        <v>#N/A</v>
      </c>
      <c r="AG398" s="306">
        <f t="shared" ca="1" si="201"/>
        <v>5.4368748621426262</v>
      </c>
      <c r="AH398" s="304">
        <f t="shared" ca="1" si="202"/>
        <v>-4.2971594035960434</v>
      </c>
    </row>
    <row r="399" spans="1:34" x14ac:dyDescent="0.2">
      <c r="A399" s="347">
        <f t="shared" ca="1" si="180"/>
        <v>0.1</v>
      </c>
      <c r="B399" s="304">
        <f t="shared" ca="1" si="181"/>
        <v>26.100000000000065</v>
      </c>
      <c r="D399" s="306">
        <f t="shared" ca="1" si="182"/>
        <v>-0.53492779412056535</v>
      </c>
      <c r="E399" s="307">
        <f t="shared" ca="1" si="183"/>
        <v>-5.4800952202480078</v>
      </c>
      <c r="F399" s="304">
        <f t="shared" ca="1" si="184"/>
        <v>5.5061412411876756</v>
      </c>
      <c r="G399" s="306">
        <f t="shared" ca="1" si="185"/>
        <v>9.2311757307702127</v>
      </c>
      <c r="H399" s="307">
        <f t="shared" ca="1" si="186"/>
        <v>-75.701574176005153</v>
      </c>
      <c r="I399" s="304">
        <f t="shared" ca="1" si="187"/>
        <v>76.26232974475387</v>
      </c>
      <c r="J399" s="306">
        <f t="shared" ca="1" si="188"/>
        <v>364.87088875408415</v>
      </c>
      <c r="K399" s="307">
        <f t="shared" ca="1" si="189"/>
        <v>1114.6827475636358</v>
      </c>
      <c r="L399" s="304">
        <f t="shared" ca="1" si="174"/>
        <v>1172.8803831491987</v>
      </c>
      <c r="M399" s="306">
        <f t="shared" ca="1" si="190"/>
        <v>-1.4494537442139523</v>
      </c>
      <c r="N399" s="304">
        <f t="shared" ca="1" si="191"/>
        <v>-83.047582142894242</v>
      </c>
      <c r="P399" s="310">
        <f t="shared" ca="1" si="192"/>
        <v>23</v>
      </c>
      <c r="Q399" s="304">
        <f t="shared" ca="1" si="193"/>
        <v>0</v>
      </c>
      <c r="R399" s="306">
        <f t="shared" ca="1" si="194"/>
        <v>0</v>
      </c>
      <c r="S399" s="307">
        <f t="shared" ca="1" si="195"/>
        <v>2.9362999999999984</v>
      </c>
      <c r="T399" s="304">
        <f t="shared" ca="1" si="175"/>
        <v>28.805102999999985</v>
      </c>
      <c r="U399" s="311">
        <f t="shared" ca="1" si="176"/>
        <v>0</v>
      </c>
      <c r="V399" s="306">
        <f t="shared" ca="1" si="177"/>
        <v>1.0956600158675829</v>
      </c>
      <c r="W399" s="304">
        <f t="shared" ca="1" si="178"/>
        <v>13.002866729438226</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5.3731594415288377</v>
      </c>
      <c r="AH399" s="304">
        <f t="shared" ca="1" si="202"/>
        <v>-4.3628228415375574</v>
      </c>
    </row>
    <row r="400" spans="1:34" x14ac:dyDescent="0.2">
      <c r="A400" s="347">
        <f t="shared" ca="1" si="180"/>
        <v>0.1</v>
      </c>
      <c r="B400" s="304">
        <f t="shared" ca="1" si="181"/>
        <v>26.200000000000067</v>
      </c>
      <c r="D400" s="306">
        <f t="shared" ca="1" si="182"/>
        <v>-0.53602572926498249</v>
      </c>
      <c r="E400" s="307">
        <f t="shared" ca="1" si="183"/>
        <v>-5.414244498461664</v>
      </c>
      <c r="F400" s="304">
        <f t="shared" ca="1" si="184"/>
        <v>5.4407138384183051</v>
      </c>
      <c r="G400" s="306">
        <f t="shared" ca="1" si="185"/>
        <v>9.1775731578437139</v>
      </c>
      <c r="H400" s="307">
        <f t="shared" ca="1" si="186"/>
        <v>-76.242998625851314</v>
      </c>
      <c r="I400" s="304">
        <f t="shared" ca="1" si="187"/>
        <v>76.79337659283604</v>
      </c>
      <c r="J400" s="306">
        <f t="shared" ca="1" si="188"/>
        <v>365.79132619851487</v>
      </c>
      <c r="K400" s="307">
        <f t="shared" ca="1" si="189"/>
        <v>1107.0855189235428</v>
      </c>
      <c r="L400" s="304">
        <f t="shared" ca="1" si="174"/>
        <v>1165.9509597458541</v>
      </c>
      <c r="M400" s="306">
        <f t="shared" ca="1" si="190"/>
        <v>-1.4510000392677831</v>
      </c>
      <c r="N400" s="304">
        <f t="shared" ca="1" si="191"/>
        <v>-83.136178323360696</v>
      </c>
      <c r="P400" s="310">
        <f t="shared" ca="1" si="192"/>
        <v>23</v>
      </c>
      <c r="Q400" s="304">
        <f t="shared" ca="1" si="193"/>
        <v>0</v>
      </c>
      <c r="R400" s="306">
        <f t="shared" ca="1" si="194"/>
        <v>0</v>
      </c>
      <c r="S400" s="307">
        <f t="shared" ca="1" si="195"/>
        <v>2.9362999999999984</v>
      </c>
      <c r="T400" s="304">
        <f t="shared" ca="1" si="175"/>
        <v>28.805102999999985</v>
      </c>
      <c r="U400" s="311">
        <f t="shared" ca="1" si="176"/>
        <v>0</v>
      </c>
      <c r="V400" s="306">
        <f t="shared" ca="1" si="177"/>
        <v>1.0964953081072744</v>
      </c>
      <c r="W400" s="304">
        <f t="shared" ca="1" si="178"/>
        <v>13.194637606591263</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5.3095504052853668</v>
      </c>
      <c r="AH400" s="304">
        <f t="shared" ca="1" si="202"/>
        <v>-4.4283168373252844</v>
      </c>
    </row>
    <row r="401" spans="1:34" x14ac:dyDescent="0.2">
      <c r="A401" s="347">
        <f t="shared" ca="1" si="180"/>
        <v>0.1</v>
      </c>
      <c r="B401" s="304">
        <f t="shared" ca="1" si="181"/>
        <v>26.300000000000068</v>
      </c>
      <c r="D401" s="306">
        <f t="shared" ca="1" si="182"/>
        <v>-0.53703319722308451</v>
      </c>
      <c r="E401" s="307">
        <f t="shared" ca="1" si="183"/>
        <v>-5.3485785965735344</v>
      </c>
      <c r="F401" s="304">
        <f t="shared" ca="1" si="184"/>
        <v>5.3754718545113942</v>
      </c>
      <c r="G401" s="306">
        <f t="shared" ca="1" si="185"/>
        <v>9.1238698381214061</v>
      </c>
      <c r="H401" s="307">
        <f t="shared" ca="1" si="186"/>
        <v>-76.777856485508664</v>
      </c>
      <c r="I401" s="304">
        <f t="shared" ca="1" si="187"/>
        <v>77.318071932326063</v>
      </c>
      <c r="J401" s="306">
        <f t="shared" ca="1" si="188"/>
        <v>366.70639834831314</v>
      </c>
      <c r="K401" s="307">
        <f t="shared" ca="1" si="189"/>
        <v>1099.4344761679749</v>
      </c>
      <c r="L401" s="304">
        <f t="shared" ca="1" si="174"/>
        <v>1158.9778902016817</v>
      </c>
      <c r="M401" s="306">
        <f t="shared" ca="1" si="190"/>
        <v>-1.4525163641076575</v>
      </c>
      <c r="N401" s="304">
        <f t="shared" ca="1" si="191"/>
        <v>-83.223057337056346</v>
      </c>
      <c r="P401" s="310">
        <f t="shared" ca="1" si="192"/>
        <v>23</v>
      </c>
      <c r="Q401" s="304">
        <f t="shared" ca="1" si="193"/>
        <v>0</v>
      </c>
      <c r="R401" s="306">
        <f t="shared" ca="1" si="194"/>
        <v>0</v>
      </c>
      <c r="S401" s="307">
        <f t="shared" ca="1" si="195"/>
        <v>2.9362999999999984</v>
      </c>
      <c r="T401" s="304">
        <f t="shared" ca="1" si="175"/>
        <v>28.805102999999985</v>
      </c>
      <c r="U401" s="311">
        <f t="shared" ca="1" si="176"/>
        <v>0</v>
      </c>
      <c r="V401" s="306">
        <f t="shared" ca="1" si="177"/>
        <v>1.0973371249758375</v>
      </c>
      <c r="W401" s="304">
        <f t="shared" ca="1" si="178"/>
        <v>13.385828758732256</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5.2460645306575922</v>
      </c>
      <c r="AH401" s="304">
        <f t="shared" ca="1" si="202"/>
        <v>-4.4936272201720771</v>
      </c>
    </row>
    <row r="402" spans="1:34" x14ac:dyDescent="0.2">
      <c r="A402" s="347">
        <f t="shared" ca="1" si="180"/>
        <v>0.1</v>
      </c>
      <c r="B402" s="304">
        <f t="shared" ca="1" si="181"/>
        <v>26.40000000000007</v>
      </c>
      <c r="D402" s="306">
        <f t="shared" ca="1" si="182"/>
        <v>-0.53795123041509474</v>
      </c>
      <c r="E402" s="307">
        <f t="shared" ca="1" si="183"/>
        <v>-5.2831113992396492</v>
      </c>
      <c r="F402" s="304">
        <f t="shared" ca="1" si="184"/>
        <v>5.3104291336087934</v>
      </c>
      <c r="G402" s="306">
        <f t="shared" ca="1" si="185"/>
        <v>9.0700747150798957</v>
      </c>
      <c r="H402" s="307">
        <f t="shared" ca="1" si="186"/>
        <v>-77.306167625432636</v>
      </c>
      <c r="I402" s="304">
        <f t="shared" ca="1" si="187"/>
        <v>77.83642982735411</v>
      </c>
      <c r="J402" s="306">
        <f t="shared" ca="1" si="188"/>
        <v>367.61609557597319</v>
      </c>
      <c r="K402" s="307">
        <f t="shared" ca="1" si="189"/>
        <v>1091.7302749624278</v>
      </c>
      <c r="L402" s="304">
        <f t="shared" ca="1" si="174"/>
        <v>1151.9620597033831</v>
      </c>
      <c r="M402" s="306">
        <f t="shared" ca="1" si="190"/>
        <v>-1.4540036152981344</v>
      </c>
      <c r="N402" s="304">
        <f t="shared" ca="1" si="191"/>
        <v>-83.308270553346475</v>
      </c>
      <c r="P402" s="310">
        <f t="shared" ca="1" si="192"/>
        <v>23</v>
      </c>
      <c r="Q402" s="304">
        <f t="shared" ca="1" si="193"/>
        <v>0</v>
      </c>
      <c r="R402" s="306">
        <f t="shared" ca="1" si="194"/>
        <v>0</v>
      </c>
      <c r="S402" s="307">
        <f t="shared" ca="1" si="195"/>
        <v>2.9362999999999984</v>
      </c>
      <c r="T402" s="304">
        <f t="shared" ca="1" si="175"/>
        <v>28.805102999999985</v>
      </c>
      <c r="U402" s="311">
        <f t="shared" ca="1" si="176"/>
        <v>0</v>
      </c>
      <c r="V402" s="306">
        <f t="shared" ca="1" si="177"/>
        <v>1.0981854077978099</v>
      </c>
      <c r="W402" s="304">
        <f t="shared" ca="1" si="178"/>
        <v>13.576400633465255</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5.1827181121762447</v>
      </c>
      <c r="AH402" s="304">
        <f t="shared" ca="1" si="202"/>
        <v>-4.558740169169452</v>
      </c>
    </row>
    <row r="403" spans="1:34" x14ac:dyDescent="0.2">
      <c r="A403" s="347">
        <f t="shared" ca="1" si="180"/>
        <v>0.1</v>
      </c>
      <c r="B403" s="304">
        <f t="shared" ca="1" si="181"/>
        <v>26.500000000000071</v>
      </c>
      <c r="D403" s="306">
        <f t="shared" ca="1" si="182"/>
        <v>-0.53878088231090671</v>
      </c>
      <c r="E403" s="307">
        <f t="shared" ca="1" si="183"/>
        <v>-5.2178564389269697</v>
      </c>
      <c r="F403" s="304">
        <f t="shared" ca="1" si="184"/>
        <v>5.2455991703899141</v>
      </c>
      <c r="G403" s="306">
        <f t="shared" ca="1" si="185"/>
        <v>9.0161966268488047</v>
      </c>
      <c r="H403" s="307">
        <f t="shared" ca="1" si="186"/>
        <v>-77.827953269325334</v>
      </c>
      <c r="I403" s="304">
        <f t="shared" ca="1" si="187"/>
        <v>78.348465918014554</v>
      </c>
      <c r="J403" s="306">
        <f t="shared" ca="1" si="188"/>
        <v>368.52040914306963</v>
      </c>
      <c r="K403" s="307">
        <f t="shared" ca="1" si="189"/>
        <v>1083.9735689176898</v>
      </c>
      <c r="L403" s="304">
        <f t="shared" ca="1" si="174"/>
        <v>1144.9043584802746</v>
      </c>
      <c r="M403" s="306">
        <f t="shared" ca="1" si="190"/>
        <v>-1.455462653358794</v>
      </c>
      <c r="N403" s="304">
        <f t="shared" ca="1" si="191"/>
        <v>-83.391867276371229</v>
      </c>
      <c r="P403" s="310">
        <f t="shared" ca="1" si="192"/>
        <v>23</v>
      </c>
      <c r="Q403" s="304">
        <f t="shared" ca="1" si="193"/>
        <v>0</v>
      </c>
      <c r="R403" s="306">
        <f t="shared" ca="1" si="194"/>
        <v>0</v>
      </c>
      <c r="S403" s="307">
        <f t="shared" ca="1" si="195"/>
        <v>2.9362999999999984</v>
      </c>
      <c r="T403" s="304">
        <f t="shared" ca="1" si="175"/>
        <v>28.805102999999985</v>
      </c>
      <c r="U403" s="311">
        <f t="shared" ca="1" si="176"/>
        <v>0</v>
      </c>
      <c r="V403" s="306">
        <f t="shared" ca="1" si="177"/>
        <v>1.0990400980314516</v>
      </c>
      <c r="W403" s="304">
        <f t="shared" ca="1" si="178"/>
        <v>13.766314709954406</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5.1195269687905771</v>
      </c>
      <c r="AH403" s="304">
        <f t="shared" ca="1" si="202"/>
        <v>-4.6236422141692817</v>
      </c>
    </row>
    <row r="404" spans="1:34" x14ac:dyDescent="0.2">
      <c r="A404" s="347">
        <f t="shared" ca="1" si="180"/>
        <v>0.1</v>
      </c>
      <c r="B404" s="304">
        <f t="shared" ca="1" si="181"/>
        <v>26.600000000000072</v>
      </c>
      <c r="D404" s="306">
        <f t="shared" ca="1" si="182"/>
        <v>-0.53952322620682547</v>
      </c>
      <c r="E404" s="307">
        <f t="shared" ca="1" si="183"/>
        <v>-5.1528268953340088</v>
      </c>
      <c r="F404" s="304">
        <f t="shared" ca="1" si="184"/>
        <v>5.180995109522315</v>
      </c>
      <c r="G404" s="306">
        <f t="shared" ca="1" si="185"/>
        <v>8.9622443042281219</v>
      </c>
      <c r="H404" s="307">
        <f t="shared" ca="1" si="186"/>
        <v>-78.343235958858742</v>
      </c>
      <c r="I404" s="304">
        <f t="shared" ca="1" si="187"/>
        <v>78.854197373849956</v>
      </c>
      <c r="J404" s="306">
        <f t="shared" ca="1" si="188"/>
        <v>369.41933118962345</v>
      </c>
      <c r="K404" s="307">
        <f t="shared" ca="1" si="189"/>
        <v>1076.1650094562806</v>
      </c>
      <c r="L404" s="304">
        <f t="shared" ca="1" si="174"/>
        <v>1137.8056819310691</v>
      </c>
      <c r="M404" s="306">
        <f t="shared" ca="1" si="190"/>
        <v>-1.4568943045441107</v>
      </c>
      <c r="N404" s="304">
        <f t="shared" ca="1" si="191"/>
        <v>-83.473894847024781</v>
      </c>
      <c r="P404" s="310">
        <f t="shared" ca="1" si="192"/>
        <v>23</v>
      </c>
      <c r="Q404" s="304">
        <f t="shared" ca="1" si="193"/>
        <v>0</v>
      </c>
      <c r="R404" s="306">
        <f t="shared" ca="1" si="194"/>
        <v>0</v>
      </c>
      <c r="S404" s="307">
        <f t="shared" ca="1" si="195"/>
        <v>2.9362999999999984</v>
      </c>
      <c r="T404" s="304">
        <f t="shared" ca="1" si="175"/>
        <v>28.805102999999985</v>
      </c>
      <c r="U404" s="311">
        <f t="shared" ca="1" si="176"/>
        <v>0</v>
      </c>
      <c r="V404" s="306">
        <f t="shared" ca="1" si="177"/>
        <v>1.0999011372806715</v>
      </c>
      <c r="W404" s="304">
        <f t="shared" ca="1" si="178"/>
        <v>13.95553349960643</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5.0565064507747399</v>
      </c>
      <c r="AH404" s="304">
        <f t="shared" ca="1" si="202"/>
        <v>-4.6883202363363461</v>
      </c>
    </row>
    <row r="405" spans="1:34" x14ac:dyDescent="0.2">
      <c r="A405" s="347">
        <f t="shared" ca="1" si="180"/>
        <v>0.1</v>
      </c>
      <c r="B405" s="304">
        <f t="shared" ca="1" si="181"/>
        <v>26.700000000000074</v>
      </c>
      <c r="D405" s="306">
        <f t="shared" ca="1" si="182"/>
        <v>-0.54017935402226425</v>
      </c>
      <c r="E405" s="307">
        <f t="shared" ca="1" si="183"/>
        <v>-5.0880355951349063</v>
      </c>
      <c r="F405" s="304">
        <f t="shared" ca="1" si="184"/>
        <v>5.1166297454351461</v>
      </c>
      <c r="G405" s="306">
        <f t="shared" ca="1" si="185"/>
        <v>8.9082263688258951</v>
      </c>
      <c r="H405" s="307">
        <f t="shared" ca="1" si="186"/>
        <v>-78.852039518372237</v>
      </c>
      <c r="I405" s="304">
        <f t="shared" ca="1" si="187"/>
        <v>79.353642847982613</v>
      </c>
      <c r="J405" s="306">
        <f t="shared" ca="1" si="188"/>
        <v>370.31285472327613</v>
      </c>
      <c r="K405" s="307">
        <f t="shared" ca="1" si="189"/>
        <v>1068.3052456824191</v>
      </c>
      <c r="L405" s="304">
        <f t="shared" ca="1" si="174"/>
        <v>1130.6669307651462</v>
      </c>
      <c r="M405" s="306">
        <f t="shared" ca="1" si="190"/>
        <v>-1.4582993625196936</v>
      </c>
      <c r="N405" s="304">
        <f t="shared" ca="1" si="191"/>
        <v>-83.554398738996866</v>
      </c>
      <c r="P405" s="310">
        <f t="shared" ca="1" si="192"/>
        <v>23</v>
      </c>
      <c r="Q405" s="304">
        <f t="shared" ca="1" si="193"/>
        <v>0</v>
      </c>
      <c r="R405" s="306">
        <f t="shared" ca="1" si="194"/>
        <v>0</v>
      </c>
      <c r="S405" s="307">
        <f t="shared" ca="1" si="195"/>
        <v>2.9362999999999984</v>
      </c>
      <c r="T405" s="304">
        <f t="shared" ca="1" si="175"/>
        <v>28.805102999999985</v>
      </c>
      <c r="U405" s="311">
        <f t="shared" ca="1" si="176"/>
        <v>0</v>
      </c>
      <c r="V405" s="306">
        <f t="shared" ca="1" si="177"/>
        <v>1.100768467306676</v>
      </c>
      <c r="W405" s="304">
        <f t="shared" ca="1" si="178"/>
        <v>14.144020545840247</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4.9936714464417742</v>
      </c>
      <c r="AH405" s="304">
        <f t="shared" ca="1" si="202"/>
        <v>-4.752761468380764</v>
      </c>
    </row>
    <row r="406" spans="1:34" x14ac:dyDescent="0.2">
      <c r="A406" s="347">
        <f t="shared" ca="1" si="180"/>
        <v>0.1</v>
      </c>
      <c r="B406" s="304">
        <f t="shared" ca="1" si="181"/>
        <v>26.800000000000075</v>
      </c>
      <c r="D406" s="306">
        <f t="shared" ca="1" si="182"/>
        <v>-0.54075037511679258</v>
      </c>
      <c r="E406" s="307">
        <f t="shared" ca="1" si="183"/>
        <v>-5.023495012037527</v>
      </c>
      <c r="F406" s="304">
        <f t="shared" ca="1" si="184"/>
        <v>5.0525155224061278</v>
      </c>
      <c r="G406" s="306">
        <f t="shared" ca="1" si="185"/>
        <v>8.8541513313142151</v>
      </c>
      <c r="H406" s="307">
        <f t="shared" ca="1" si="186"/>
        <v>-79.35438901957599</v>
      </c>
      <c r="I406" s="304">
        <f t="shared" ca="1" si="187"/>
        <v>79.846822431879005</v>
      </c>
      <c r="J406" s="306">
        <f t="shared" ca="1" si="188"/>
        <v>371.20097360828316</v>
      </c>
      <c r="K406" s="307">
        <f t="shared" ca="1" si="189"/>
        <v>1060.3949242555218</v>
      </c>
      <c r="L406" s="304">
        <f t="shared" ca="1" si="174"/>
        <v>1123.4890111588145</v>
      </c>
      <c r="M406" s="306">
        <f t="shared" ca="1" si="190"/>
        <v>-1.4596785899418179</v>
      </c>
      <c r="N406" s="304">
        <f t="shared" ca="1" si="191"/>
        <v>-83.633422649273299</v>
      </c>
      <c r="P406" s="310">
        <f t="shared" ca="1" si="192"/>
        <v>23</v>
      </c>
      <c r="Q406" s="304">
        <f t="shared" ca="1" si="193"/>
        <v>0</v>
      </c>
      <c r="R406" s="306">
        <f t="shared" ca="1" si="194"/>
        <v>0</v>
      </c>
      <c r="S406" s="307">
        <f t="shared" ca="1" si="195"/>
        <v>2.9362999999999984</v>
      </c>
      <c r="T406" s="304">
        <f t="shared" ca="1" si="175"/>
        <v>28.805102999999985</v>
      </c>
      <c r="U406" s="311">
        <f t="shared" ca="1" si="176"/>
        <v>0</v>
      </c>
      <c r="V406" s="306">
        <f t="shared" ca="1" si="177"/>
        <v>1.1016420300393364</v>
      </c>
      <c r="W406" s="304">
        <f t="shared" ca="1" si="178"/>
        <v>14.331740422971153</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4.931036388695655</v>
      </c>
      <c r="AH406" s="304">
        <f t="shared" ca="1" si="202"/>
        <v>-4.8169534944795336</v>
      </c>
    </row>
    <row r="407" spans="1:34" x14ac:dyDescent="0.2">
      <c r="A407" s="347">
        <f t="shared" ca="1" si="180"/>
        <v>0.1</v>
      </c>
      <c r="B407" s="304">
        <f t="shared" ca="1" si="181"/>
        <v>26.900000000000077</v>
      </c>
      <c r="D407" s="306">
        <f t="shared" ca="1" si="182"/>
        <v>-0.54123741512796575</v>
      </c>
      <c r="E407" s="307">
        <f t="shared" ca="1" si="183"/>
        <v>-4.9592172671461014</v>
      </c>
      <c r="F407" s="304">
        <f t="shared" ca="1" si="184"/>
        <v>4.9886645349526608</v>
      </c>
      <c r="G407" s="306">
        <f t="shared" ca="1" si="185"/>
        <v>8.8000275898014184</v>
      </c>
      <c r="H407" s="307">
        <f t="shared" ca="1" si="186"/>
        <v>-79.850310746290603</v>
      </c>
      <c r="I407" s="304">
        <f t="shared" ca="1" si="187"/>
        <v>80.333757610735717</v>
      </c>
      <c r="J407" s="306">
        <f t="shared" ca="1" si="188"/>
        <v>372.08368255433896</v>
      </c>
      <c r="K407" s="307">
        <f t="shared" ca="1" si="189"/>
        <v>1052.4346892672286</v>
      </c>
      <c r="L407" s="304">
        <f t="shared" ca="1" si="174"/>
        <v>1116.2728349271097</v>
      </c>
      <c r="M407" s="306">
        <f t="shared" ca="1" si="190"/>
        <v>-1.461032719946662</v>
      </c>
      <c r="N407" s="304">
        <f t="shared" ca="1" si="191"/>
        <v>-83.711008583462899</v>
      </c>
      <c r="P407" s="310">
        <f t="shared" ca="1" si="192"/>
        <v>23</v>
      </c>
      <c r="Q407" s="304">
        <f t="shared" ca="1" si="193"/>
        <v>0</v>
      </c>
      <c r="R407" s="306">
        <f t="shared" ca="1" si="194"/>
        <v>0</v>
      </c>
      <c r="S407" s="307">
        <f t="shared" ca="1" si="195"/>
        <v>2.9362999999999984</v>
      </c>
      <c r="T407" s="304">
        <f t="shared" ca="1" si="175"/>
        <v>28.805102999999985</v>
      </c>
      <c r="U407" s="311">
        <f t="shared" ca="1" si="176"/>
        <v>0</v>
      </c>
      <c r="V407" s="306">
        <f t="shared" ca="1" si="177"/>
        <v>1.1025217675882761</v>
      </c>
      <c r="W407" s="304">
        <f t="shared" ca="1" si="178"/>
        <v>14.518658734237581</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4.8686152614482907</v>
      </c>
      <c r="AH407" s="304">
        <f t="shared" ca="1" si="202"/>
        <v>-4.880884249896523</v>
      </c>
    </row>
    <row r="408" spans="1:34" x14ac:dyDescent="0.2">
      <c r="A408" s="347">
        <f t="shared" ca="1" si="180"/>
        <v>0.1</v>
      </c>
      <c r="B408" s="304">
        <f t="shared" ca="1" si="181"/>
        <v>27.000000000000078</v>
      </c>
      <c r="D408" s="306">
        <f t="shared" ca="1" si="182"/>
        <v>-0.54164161483029594</v>
      </c>
      <c r="E408" s="307">
        <f t="shared" ca="1" si="183"/>
        <v>-4.8952141296186849</v>
      </c>
      <c r="F408" s="304">
        <f t="shared" ca="1" si="184"/>
        <v>4.9250885285174713</v>
      </c>
      <c r="G408" s="306">
        <f t="shared" ca="1" si="185"/>
        <v>8.7458634283183887</v>
      </c>
      <c r="H408" s="307">
        <f t="shared" ca="1" si="186"/>
        <v>-80.339832159252467</v>
      </c>
      <c r="I408" s="304">
        <f t="shared" ca="1" si="187"/>
        <v>80.814471219476857</v>
      </c>
      <c r="J408" s="306">
        <f t="shared" ca="1" si="188"/>
        <v>372.96097710524498</v>
      </c>
      <c r="K408" s="307">
        <f t="shared" ca="1" si="189"/>
        <v>1044.4251821219514</v>
      </c>
      <c r="L408" s="304">
        <f t="shared" ca="1" si="174"/>
        <v>1109.0193197116857</v>
      </c>
      <c r="M408" s="306">
        <f t="shared" ca="1" si="190"/>
        <v>-1.4623624575551755</v>
      </c>
      <c r="N408" s="304">
        <f t="shared" ca="1" si="191"/>
        <v>-83.787196936290542</v>
      </c>
      <c r="P408" s="310">
        <f t="shared" ca="1" si="192"/>
        <v>23</v>
      </c>
      <c r="Q408" s="304">
        <f t="shared" ca="1" si="193"/>
        <v>0</v>
      </c>
      <c r="R408" s="306">
        <f t="shared" ca="1" si="194"/>
        <v>0</v>
      </c>
      <c r="S408" s="307">
        <f t="shared" ca="1" si="195"/>
        <v>2.9362999999999984</v>
      </c>
      <c r="T408" s="304">
        <f t="shared" ca="1" si="175"/>
        <v>28.805102999999985</v>
      </c>
      <c r="U408" s="311">
        <f t="shared" ca="1" si="176"/>
        <v>0</v>
      </c>
      <c r="V408" s="306">
        <f t="shared" ca="1" si="177"/>
        <v>1.1034076222536782</v>
      </c>
      <c r="W408" s="304">
        <f t="shared" ca="1" si="178"/>
        <v>14.704742108998445</v>
      </c>
      <c r="Y408" s="314" t="str">
        <f t="shared" ca="1" si="196"/>
        <v/>
      </c>
      <c r="Z408" s="315" t="str">
        <f t="shared" ca="1" si="197"/>
        <v/>
      </c>
      <c r="AA408" s="316" t="str">
        <f t="shared" ca="1" si="198"/>
        <v/>
      </c>
      <c r="AC408" s="310">
        <f t="shared" ca="1" si="199"/>
        <v>27.000000000000078</v>
      </c>
      <c r="AD408" s="323">
        <f t="shared" ca="1" si="200"/>
        <v>372.96097710524498</v>
      </c>
      <c r="AE408" s="324" t="e">
        <f t="shared" ca="1" si="179"/>
        <v>#N/A</v>
      </c>
      <c r="AG408" s="306">
        <f t="shared" ca="1" si="201"/>
        <v>4.8064216059251406</v>
      </c>
      <c r="AH408" s="304">
        <f t="shared" ca="1" si="202"/>
        <v>-4.9445420203104549</v>
      </c>
    </row>
    <row r="409" spans="1:34" x14ac:dyDescent="0.2">
      <c r="A409" s="347">
        <f t="shared" ca="1" si="180"/>
        <v>0.1</v>
      </c>
      <c r="B409" s="304">
        <f t="shared" ca="1" si="181"/>
        <v>27.10000000000008</v>
      </c>
      <c r="D409" s="306">
        <f t="shared" ca="1" si="182"/>
        <v>-0.54196412901574875</v>
      </c>
      <c r="E409" s="307">
        <f t="shared" ca="1" si="183"/>
        <v>-4.8314970176097694</v>
      </c>
      <c r="F409" s="304">
        <f t="shared" ca="1" si="184"/>
        <v>4.8617989004392088</v>
      </c>
      <c r="G409" s="306">
        <f t="shared" ca="1" si="185"/>
        <v>8.6916670154168134</v>
      </c>
      <c r="H409" s="307">
        <f t="shared" ca="1" si="186"/>
        <v>-80.822981861013446</v>
      </c>
      <c r="I409" s="304">
        <f t="shared" ca="1" si="187"/>
        <v>81.288987399355605</v>
      </c>
      <c r="J409" s="306">
        <f t="shared" ca="1" si="188"/>
        <v>373.83285362743175</v>
      </c>
      <c r="K409" s="307">
        <f t="shared" ca="1" si="189"/>
        <v>1036.367041420938</v>
      </c>
      <c r="L409" s="304">
        <f t="shared" ca="1" si="174"/>
        <v>1101.7293891853922</v>
      </c>
      <c r="M409" s="306">
        <f t="shared" ca="1" si="190"/>
        <v>-1.463668480999071</v>
      </c>
      <c r="N409" s="304">
        <f t="shared" ca="1" si="191"/>
        <v>-83.862026567570894</v>
      </c>
      <c r="P409" s="310">
        <f t="shared" ca="1" si="192"/>
        <v>23</v>
      </c>
      <c r="Q409" s="304">
        <f t="shared" ca="1" si="193"/>
        <v>0</v>
      </c>
      <c r="R409" s="306">
        <f t="shared" ca="1" si="194"/>
        <v>0</v>
      </c>
      <c r="S409" s="307">
        <f t="shared" ca="1" si="195"/>
        <v>2.9362999999999984</v>
      </c>
      <c r="T409" s="304">
        <f t="shared" ca="1" si="175"/>
        <v>28.805102999999985</v>
      </c>
      <c r="U409" s="311">
        <f t="shared" ca="1" si="176"/>
        <v>0</v>
      </c>
      <c r="V409" s="306">
        <f t="shared" ca="1" si="177"/>
        <v>1.1042995365368096</v>
      </c>
      <c r="W409" s="304">
        <f t="shared" ca="1" si="178"/>
        <v>14.889958199129577</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4.7444685268802598</v>
      </c>
      <c r="AH409" s="304">
        <f t="shared" ca="1" si="202"/>
        <v>-5.0079154408604207</v>
      </c>
    </row>
    <row r="410" spans="1:34" x14ac:dyDescent="0.2">
      <c r="A410" s="347">
        <f t="shared" ca="1" si="180"/>
        <v>0.1</v>
      </c>
      <c r="B410" s="304">
        <f t="shared" ca="1" si="181"/>
        <v>27.200000000000081</v>
      </c>
      <c r="D410" s="306">
        <f t="shared" ca="1" si="182"/>
        <v>-0.54220612539610613</v>
      </c>
      <c r="E410" s="307">
        <f t="shared" ca="1" si="183"/>
        <v>-4.768076999488188</v>
      </c>
      <c r="F410" s="304">
        <f t="shared" ca="1" si="184"/>
        <v>4.7988067011982611</v>
      </c>
      <c r="G410" s="306">
        <f t="shared" ca="1" si="185"/>
        <v>8.6374464028772024</v>
      </c>
      <c r="H410" s="307">
        <f t="shared" ca="1" si="186"/>
        <v>-81.299789560962267</v>
      </c>
      <c r="I410" s="304">
        <f t="shared" ca="1" si="187"/>
        <v>81.757331555153669</v>
      </c>
      <c r="J410" s="306">
        <f t="shared" ca="1" si="188"/>
        <v>374.69930929834646</v>
      </c>
      <c r="K410" s="307">
        <f t="shared" ca="1" si="189"/>
        <v>1028.2609028498391</v>
      </c>
      <c r="L410" s="304">
        <f t="shared" ca="1" si="174"/>
        <v>1094.4039732741398</v>
      </c>
      <c r="M410" s="306">
        <f t="shared" ca="1" si="190"/>
        <v>-1.4649514429730321</v>
      </c>
      <c r="N410" s="304">
        <f t="shared" ca="1" si="191"/>
        <v>-83.935534873954637</v>
      </c>
      <c r="P410" s="310">
        <f t="shared" ca="1" si="192"/>
        <v>23</v>
      </c>
      <c r="Q410" s="304">
        <f t="shared" ca="1" si="193"/>
        <v>0</v>
      </c>
      <c r="R410" s="306">
        <f t="shared" ca="1" si="194"/>
        <v>0</v>
      </c>
      <c r="S410" s="307">
        <f t="shared" ca="1" si="195"/>
        <v>2.9362999999999984</v>
      </c>
      <c r="T410" s="304">
        <f t="shared" ca="1" si="175"/>
        <v>28.805102999999985</v>
      </c>
      <c r="U410" s="311">
        <f t="shared" ca="1" si="176"/>
        <v>0</v>
      </c>
      <c r="V410" s="306">
        <f t="shared" ca="1" si="177"/>
        <v>1.1051974531502655</v>
      </c>
      <c r="W410" s="304">
        <f t="shared" ca="1" si="178"/>
        <v>15.074275674647764</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4.6827686987389452</v>
      </c>
      <c r="AH410" s="304">
        <f t="shared" ca="1" si="202"/>
        <v>-5.0709934949186337</v>
      </c>
    </row>
    <row r="411" spans="1:34" x14ac:dyDescent="0.2">
      <c r="A411" s="347">
        <f t="shared" ca="1" si="180"/>
        <v>0.1</v>
      </c>
      <c r="B411" s="304">
        <f t="shared" ca="1" si="181"/>
        <v>27.300000000000082</v>
      </c>
      <c r="D411" s="306">
        <f t="shared" ca="1" si="182"/>
        <v>-0.54236878352749873</v>
      </c>
      <c r="E411" s="307">
        <f t="shared" ca="1" si="183"/>
        <v>-4.7049647953204667</v>
      </c>
      <c r="F411" s="304">
        <f t="shared" ca="1" si="184"/>
        <v>4.7361226359280497</v>
      </c>
      <c r="G411" s="306">
        <f t="shared" ca="1" si="185"/>
        <v>8.5832095245244524</v>
      </c>
      <c r="H411" s="307">
        <f t="shared" ca="1" si="186"/>
        <v>-81.770286040494312</v>
      </c>
      <c r="I411" s="304">
        <f t="shared" ca="1" si="187"/>
        <v>82.219530312974584</v>
      </c>
      <c r="J411" s="306">
        <f t="shared" ca="1" si="188"/>
        <v>375.56034209471653</v>
      </c>
      <c r="K411" s="307">
        <f t="shared" ca="1" si="189"/>
        <v>1020.1073990697663</v>
      </c>
      <c r="L411" s="304">
        <f t="shared" ca="1" si="174"/>
        <v>1087.0440083967089</v>
      </c>
      <c r="M411" s="306">
        <f t="shared" ca="1" si="190"/>
        <v>-1.4662119718178537</v>
      </c>
      <c r="N411" s="304">
        <f t="shared" ca="1" si="191"/>
        <v>-84.007757856717419</v>
      </c>
      <c r="P411" s="310">
        <f t="shared" ca="1" si="192"/>
        <v>23</v>
      </c>
      <c r="Q411" s="304">
        <f t="shared" ca="1" si="193"/>
        <v>0</v>
      </c>
      <c r="R411" s="306">
        <f t="shared" ca="1" si="194"/>
        <v>0</v>
      </c>
      <c r="S411" s="307">
        <f t="shared" ca="1" si="195"/>
        <v>2.9362999999999984</v>
      </c>
      <c r="T411" s="304">
        <f t="shared" ca="1" si="175"/>
        <v>28.805102999999985</v>
      </c>
      <c r="U411" s="311">
        <f t="shared" ca="1" si="176"/>
        <v>0</v>
      </c>
      <c r="V411" s="306">
        <f t="shared" ca="1" si="177"/>
        <v>1.1061013150279371</v>
      </c>
      <c r="W411" s="304">
        <f t="shared" ca="1" si="178"/>
        <v>15.257664218591314</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4.6213343716837656</v>
      </c>
      <c r="AH411" s="304">
        <f t="shared" ca="1" si="202"/>
        <v>-5.1337655126001334</v>
      </c>
    </row>
    <row r="412" spans="1:34" x14ac:dyDescent="0.2">
      <c r="A412" s="347">
        <f t="shared" ca="1" si="180"/>
        <v>0.1</v>
      </c>
      <c r="B412" s="304">
        <f t="shared" ca="1" si="181"/>
        <v>27.400000000000084</v>
      </c>
      <c r="D412" s="306">
        <f t="shared" ca="1" si="182"/>
        <v>-0.5424532937574299</v>
      </c>
      <c r="E412" s="307">
        <f t="shared" ca="1" si="183"/>
        <v>-4.6421707786096649</v>
      </c>
      <c r="F412" s="304">
        <f t="shared" ca="1" si="184"/>
        <v>4.6737570661819543</v>
      </c>
      <c r="G412" s="306">
        <f t="shared" ca="1" si="185"/>
        <v>8.5289641951487098</v>
      </c>
      <c r="H412" s="307">
        <f t="shared" ca="1" si="186"/>
        <v>-82.234503118355278</v>
      </c>
      <c r="I412" s="304">
        <f t="shared" ca="1" si="187"/>
        <v>82.675611478627189</v>
      </c>
      <c r="J412" s="306">
        <f t="shared" ca="1" si="188"/>
        <v>376.4159507807002</v>
      </c>
      <c r="K412" s="307">
        <f t="shared" ca="1" si="189"/>
        <v>1011.9071596118238</v>
      </c>
      <c r="L412" s="304">
        <f t="shared" ca="1" si="174"/>
        <v>1079.6504377231583</v>
      </c>
      <c r="M412" s="306">
        <f t="shared" ca="1" si="190"/>
        <v>-1.4674506726388947</v>
      </c>
      <c r="N412" s="304">
        <f t="shared" ca="1" si="191"/>
        <v>-84.07873018584246</v>
      </c>
      <c r="P412" s="310">
        <f t="shared" ca="1" si="192"/>
        <v>23</v>
      </c>
      <c r="Q412" s="304">
        <f t="shared" ca="1" si="193"/>
        <v>0</v>
      </c>
      <c r="R412" s="306">
        <f t="shared" ca="1" si="194"/>
        <v>0</v>
      </c>
      <c r="S412" s="307">
        <f t="shared" ca="1" si="195"/>
        <v>2.9362999999999984</v>
      </c>
      <c r="T412" s="304">
        <f t="shared" ca="1" si="175"/>
        <v>28.805102999999985</v>
      </c>
      <c r="U412" s="311">
        <f t="shared" ca="1" si="176"/>
        <v>0</v>
      </c>
      <c r="V412" s="306">
        <f t="shared" ca="1" si="177"/>
        <v>1.1070110653346916</v>
      </c>
      <c r="W412" s="304">
        <f t="shared" ca="1" si="178"/>
        <v>15.440094521185609</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4.5601773776975918</v>
      </c>
      <c r="AH412" s="304">
        <f t="shared" ca="1" si="202"/>
        <v>-5.1962211690192834</v>
      </c>
    </row>
    <row r="413" spans="1:34" x14ac:dyDescent="0.2">
      <c r="A413" s="347">
        <f t="shared" ca="1" si="180"/>
        <v>0.1</v>
      </c>
      <c r="B413" s="304">
        <f t="shared" ca="1" si="181"/>
        <v>27.500000000000085</v>
      </c>
      <c r="D413" s="306">
        <f t="shared" ca="1" si="182"/>
        <v>-0.54246085619454065</v>
      </c>
      <c r="E413" s="307">
        <f t="shared" ca="1" si="183"/>
        <v>-4.5797049782798647</v>
      </c>
      <c r="F413" s="304">
        <f t="shared" ca="1" si="184"/>
        <v>4.6117200119461597</v>
      </c>
      <c r="G413" s="306">
        <f t="shared" ca="1" si="185"/>
        <v>8.4747181095292561</v>
      </c>
      <c r="H413" s="307">
        <f t="shared" ca="1" si="186"/>
        <v>-82.692473616183264</v>
      </c>
      <c r="I413" s="304">
        <f t="shared" ca="1" si="187"/>
        <v>83.125603996597519</v>
      </c>
      <c r="J413" s="306">
        <f t="shared" ca="1" si="188"/>
        <v>377.2661348959341</v>
      </c>
      <c r="K413" s="307">
        <f t="shared" ca="1" si="189"/>
        <v>1003.6608107750968</v>
      </c>
      <c r="L413" s="304">
        <f t="shared" ca="1" si="174"/>
        <v>1072.2242114525495</v>
      </c>
      <c r="M413" s="306">
        <f t="shared" ca="1" si="190"/>
        <v>-1.4686681283639138</v>
      </c>
      <c r="N413" s="304">
        <f t="shared" ca="1" si="191"/>
        <v>-84.148485260630096</v>
      </c>
      <c r="P413" s="310">
        <f t="shared" ca="1" si="192"/>
        <v>23</v>
      </c>
      <c r="Q413" s="304">
        <f t="shared" ca="1" si="193"/>
        <v>0</v>
      </c>
      <c r="R413" s="306">
        <f t="shared" ca="1" si="194"/>
        <v>0</v>
      </c>
      <c r="S413" s="307">
        <f t="shared" ca="1" si="195"/>
        <v>2.9362999999999984</v>
      </c>
      <c r="T413" s="304">
        <f t="shared" ca="1" si="175"/>
        <v>28.805102999999985</v>
      </c>
      <c r="U413" s="311">
        <f t="shared" ca="1" si="176"/>
        <v>0</v>
      </c>
      <c r="V413" s="306">
        <f t="shared" ca="1" si="177"/>
        <v>1.1079266474757814</v>
      </c>
      <c r="W413" s="304">
        <f t="shared" ca="1" si="178"/>
        <v>15.621538273322761</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4.4993091365754543</v>
      </c>
      <c r="AH413" s="304">
        <f t="shared" ca="1" si="202"/>
        <v>-5.2583504823027676</v>
      </c>
    </row>
    <row r="414" spans="1:34" x14ac:dyDescent="0.2">
      <c r="A414" s="347">
        <f t="shared" ca="1" si="180"/>
        <v>0.1</v>
      </c>
      <c r="B414" s="304">
        <f t="shared" ca="1" si="181"/>
        <v>27.600000000000087</v>
      </c>
      <c r="D414" s="306">
        <f t="shared" ca="1" si="182"/>
        <v>-0.54239267970136229</v>
      </c>
      <c r="E414" s="307">
        <f t="shared" ca="1" si="183"/>
        <v>-4.5175770808962987</v>
      </c>
      <c r="F414" s="304">
        <f t="shared" ca="1" si="184"/>
        <v>4.550021153888534</v>
      </c>
      <c r="G414" s="306">
        <f t="shared" ca="1" si="185"/>
        <v>8.4204788415591203</v>
      </c>
      <c r="H414" s="307">
        <f t="shared" ca="1" si="186"/>
        <v>-83.144231324272894</v>
      </c>
      <c r="I414" s="304">
        <f t="shared" ca="1" si="187"/>
        <v>83.569537909607632</v>
      </c>
      <c r="J414" s="306">
        <f t="shared" ca="1" si="188"/>
        <v>378.11089474348853</v>
      </c>
      <c r="K414" s="307">
        <f t="shared" ca="1" si="189"/>
        <v>995.36897552807397</v>
      </c>
      <c r="L414" s="304">
        <f t="shared" ca="1" si="174"/>
        <v>1064.7662871107109</v>
      </c>
      <c r="M414" s="306">
        <f t="shared" ca="1" si="190"/>
        <v>-1.4698649007440607</v>
      </c>
      <c r="N414" s="304">
        <f t="shared" ca="1" si="191"/>
        <v>-84.217055267050341</v>
      </c>
      <c r="P414" s="310">
        <f t="shared" ca="1" si="192"/>
        <v>23</v>
      </c>
      <c r="Q414" s="304">
        <f t="shared" ca="1" si="193"/>
        <v>0</v>
      </c>
      <c r="R414" s="306">
        <f t="shared" ca="1" si="194"/>
        <v>0</v>
      </c>
      <c r="S414" s="307">
        <f t="shared" ca="1" si="195"/>
        <v>2.9362999999999984</v>
      </c>
      <c r="T414" s="304">
        <f t="shared" ca="1" si="175"/>
        <v>28.805102999999985</v>
      </c>
      <c r="U414" s="311">
        <f t="shared" ca="1" si="176"/>
        <v>0</v>
      </c>
      <c r="V414" s="306">
        <f t="shared" ca="1" si="177"/>
        <v>1.1088480051059713</v>
      </c>
      <c r="W414" s="304">
        <f t="shared" ca="1" si="178"/>
        <v>15.801968159383955</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4.4387406619151033</v>
      </c>
      <c r="AH414" s="304">
        <f t="shared" ca="1" si="202"/>
        <v>-5.3201438113689914</v>
      </c>
    </row>
    <row r="415" spans="1:34" x14ac:dyDescent="0.2">
      <c r="A415" s="347">
        <f t="shared" ca="1" si="180"/>
        <v>0.1</v>
      </c>
      <c r="B415" s="304">
        <f t="shared" ca="1" si="181"/>
        <v>27.700000000000088</v>
      </c>
      <c r="D415" s="306">
        <f t="shared" ca="1" si="182"/>
        <v>-0.54224998091028187</v>
      </c>
      <c r="E415" s="307">
        <f t="shared" ca="1" si="183"/>
        <v>-4.4557964331112609</v>
      </c>
      <c r="F415" s="304">
        <f t="shared" ca="1" si="184"/>
        <v>4.4886698358338002</v>
      </c>
      <c r="G415" s="306">
        <f t="shared" ca="1" si="185"/>
        <v>8.3662538434680922</v>
      </c>
      <c r="H415" s="307">
        <f t="shared" ca="1" si="186"/>
        <v>-83.589810967584015</v>
      </c>
      <c r="I415" s="304">
        <f t="shared" ca="1" si="187"/>
        <v>84.007444318761259</v>
      </c>
      <c r="J415" s="306">
        <f t="shared" ca="1" si="188"/>
        <v>378.9502313777399</v>
      </c>
      <c r="K415" s="307">
        <f t="shared" ca="1" si="189"/>
        <v>987.03227341348111</v>
      </c>
      <c r="L415" s="304">
        <f t="shared" ca="1" si="174"/>
        <v>1057.2776298688191</v>
      </c>
      <c r="M415" s="306">
        <f t="shared" ca="1" si="190"/>
        <v>-1.4710415313015428</v>
      </c>
      <c r="N415" s="304">
        <f t="shared" ca="1" si="191"/>
        <v>-84.28447123204019</v>
      </c>
      <c r="P415" s="310">
        <f t="shared" ca="1" si="192"/>
        <v>23</v>
      </c>
      <c r="Q415" s="304">
        <f t="shared" ca="1" si="193"/>
        <v>0</v>
      </c>
      <c r="R415" s="306">
        <f t="shared" ca="1" si="194"/>
        <v>0</v>
      </c>
      <c r="S415" s="307">
        <f t="shared" ca="1" si="195"/>
        <v>2.9362999999999984</v>
      </c>
      <c r="T415" s="304">
        <f t="shared" ca="1" si="175"/>
        <v>28.805102999999985</v>
      </c>
      <c r="U415" s="311">
        <f t="shared" ca="1" si="176"/>
        <v>0</v>
      </c>
      <c r="V415" s="306">
        <f t="shared" ca="1" si="177"/>
        <v>1.1097750821383898</v>
      </c>
      <c r="W415" s="304">
        <f t="shared" ca="1" si="178"/>
        <v>15.981357849433211</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4.3784825670947622</v>
      </c>
      <c r="AH415" s="304">
        <f t="shared" ca="1" si="202"/>
        <v>-5.3815918534836236</v>
      </c>
    </row>
    <row r="416" spans="1:34" x14ac:dyDescent="0.2">
      <c r="A416" s="347">
        <f t="shared" ca="1" si="180"/>
        <v>0.1</v>
      </c>
      <c r="B416" s="304">
        <f t="shared" ca="1" si="181"/>
        <v>27.80000000000009</v>
      </c>
      <c r="D416" s="306">
        <f t="shared" ca="1" si="182"/>
        <v>-0.54203398326288987</v>
      </c>
      <c r="E416" s="307">
        <f t="shared" ca="1" si="183"/>
        <v>-4.3943720443259213</v>
      </c>
      <c r="F416" s="304">
        <f t="shared" ca="1" si="184"/>
        <v>4.4276750674552678</v>
      </c>
      <c r="G416" s="306">
        <f t="shared" ca="1" si="185"/>
        <v>8.3120504451418036</v>
      </c>
      <c r="H416" s="307">
        <f t="shared" ca="1" si="186"/>
        <v>-84.029248172016608</v>
      </c>
      <c r="I416" s="304">
        <f t="shared" ca="1" si="187"/>
        <v>84.439355344276152</v>
      </c>
      <c r="J416" s="306">
        <f t="shared" ca="1" si="188"/>
        <v>379.78414659217037</v>
      </c>
      <c r="K416" s="307">
        <f t="shared" ca="1" si="189"/>
        <v>978.65132045650103</v>
      </c>
      <c r="L416" s="304">
        <f t="shared" ca="1" si="174"/>
        <v>1049.7592128836004</v>
      </c>
      <c r="M416" s="306">
        <f t="shared" ca="1" si="190"/>
        <v>-1.4721985422272301</v>
      </c>
      <c r="N416" s="304">
        <f t="shared" ca="1" si="191"/>
        <v>-84.350763074932587</v>
      </c>
      <c r="P416" s="310">
        <f t="shared" ca="1" si="192"/>
        <v>23</v>
      </c>
      <c r="Q416" s="304">
        <f t="shared" ca="1" si="193"/>
        <v>0</v>
      </c>
      <c r="R416" s="306">
        <f t="shared" ca="1" si="194"/>
        <v>0</v>
      </c>
      <c r="S416" s="307">
        <f t="shared" ca="1" si="195"/>
        <v>2.9362999999999984</v>
      </c>
      <c r="T416" s="304">
        <f t="shared" ca="1" si="175"/>
        <v>28.805102999999985</v>
      </c>
      <c r="U416" s="311">
        <f t="shared" ca="1" si="176"/>
        <v>0</v>
      </c>
      <c r="V416" s="306">
        <f t="shared" ca="1" si="177"/>
        <v>1.1107078227531049</v>
      </c>
      <c r="W416" s="304">
        <f t="shared" ca="1" si="178"/>
        <v>16.15968199081113</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4.3185450712450093</v>
      </c>
      <c r="AH416" s="304">
        <f t="shared" ca="1" si="202"/>
        <v>-5.4426856416010692</v>
      </c>
    </row>
    <row r="417" spans="1:34" x14ac:dyDescent="0.2">
      <c r="A417" s="347">
        <f t="shared" ca="1" si="180"/>
        <v>0.1</v>
      </c>
      <c r="B417" s="304">
        <f t="shared" ca="1" si="181"/>
        <v>27.900000000000091</v>
      </c>
      <c r="D417" s="306">
        <f t="shared" ca="1" si="182"/>
        <v>-0.54174591607288958</v>
      </c>
      <c r="E417" s="307">
        <f t="shared" ca="1" si="183"/>
        <v>-4.3333125895581972</v>
      </c>
      <c r="F417" s="304">
        <f t="shared" ca="1" si="184"/>
        <v>4.3670455271734028</v>
      </c>
      <c r="G417" s="306">
        <f t="shared" ca="1" si="185"/>
        <v>8.2578758535345145</v>
      </c>
      <c r="H417" s="307">
        <f t="shared" ca="1" si="186"/>
        <v>-84.462579430972426</v>
      </c>
      <c r="I417" s="304">
        <f t="shared" ca="1" si="187"/>
        <v>84.865304086804016</v>
      </c>
      <c r="J417" s="306">
        <f t="shared" ca="1" si="188"/>
        <v>380.6126429071042</v>
      </c>
      <c r="K417" s="307">
        <f t="shared" ca="1" si="189"/>
        <v>970.2267290763516</v>
      </c>
      <c r="L417" s="304">
        <f t="shared" ca="1" si="174"/>
        <v>1042.2120176599994</v>
      </c>
      <c r="M417" s="306">
        <f t="shared" ca="1" si="190"/>
        <v>-1.473336437231245</v>
      </c>
      <c r="N417" s="304">
        <f t="shared" ca="1" si="191"/>
        <v>-84.41595965619166</v>
      </c>
      <c r="P417" s="310">
        <f t="shared" ca="1" si="192"/>
        <v>23</v>
      </c>
      <c r="Q417" s="304">
        <f t="shared" ca="1" si="193"/>
        <v>0</v>
      </c>
      <c r="R417" s="306">
        <f t="shared" ca="1" si="194"/>
        <v>0</v>
      </c>
      <c r="S417" s="307">
        <f t="shared" ca="1" si="195"/>
        <v>2.9362999999999984</v>
      </c>
      <c r="T417" s="304">
        <f t="shared" ca="1" si="175"/>
        <v>28.805102999999985</v>
      </c>
      <c r="U417" s="311">
        <f t="shared" ca="1" si="176"/>
        <v>0</v>
      </c>
      <c r="V417" s="306">
        <f t="shared" ca="1" si="177"/>
        <v>1.1116461714054267</v>
      </c>
      <c r="W417" s="304">
        <f t="shared" ca="1" si="178"/>
        <v>16.336916199156967</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4.2589380052205694</v>
      </c>
      <c r="AH417" s="304">
        <f t="shared" ca="1" si="202"/>
        <v>-5.503416541501597</v>
      </c>
    </row>
    <row r="418" spans="1:34" x14ac:dyDescent="0.2">
      <c r="A418" s="347">
        <f t="shared" ca="1" si="180"/>
        <v>0.1</v>
      </c>
      <c r="B418" s="304">
        <f t="shared" ca="1" si="181"/>
        <v>28.000000000000092</v>
      </c>
      <c r="D418" s="306">
        <f t="shared" ca="1" si="182"/>
        <v>-0.54138701361268793</v>
      </c>
      <c r="E418" s="307">
        <f t="shared" ca="1" si="183"/>
        <v>-4.2726264125069573</v>
      </c>
      <c r="F418" s="304">
        <f t="shared" ca="1" si="184"/>
        <v>4.3067895652516546</v>
      </c>
      <c r="G418" s="306">
        <f t="shared" ca="1" si="185"/>
        <v>8.203737152173245</v>
      </c>
      <c r="H418" s="307">
        <f t="shared" ca="1" si="186"/>
        <v>-84.889842072223118</v>
      </c>
      <c r="I418" s="304">
        <f t="shared" ca="1" si="187"/>
        <v>85.285324589339112</v>
      </c>
      <c r="J418" s="306">
        <f t="shared" ca="1" si="188"/>
        <v>381.43572355738957</v>
      </c>
      <c r="K418" s="307">
        <f t="shared" ca="1" si="189"/>
        <v>961.75910800119186</v>
      </c>
      <c r="L418" s="304">
        <f t="shared" ca="1" si="174"/>
        <v>1034.6370344371969</v>
      </c>
      <c r="M418" s="306">
        <f t="shared" ca="1" si="190"/>
        <v>-1.474455702349369</v>
      </c>
      <c r="N418" s="304">
        <f t="shared" ca="1" si="191"/>
        <v>-84.480088823616384</v>
      </c>
      <c r="P418" s="310">
        <f t="shared" ca="1" si="192"/>
        <v>23</v>
      </c>
      <c r="Q418" s="304">
        <f t="shared" ca="1" si="193"/>
        <v>0</v>
      </c>
      <c r="R418" s="306">
        <f t="shared" ca="1" si="194"/>
        <v>0</v>
      </c>
      <c r="S418" s="307">
        <f t="shared" ca="1" si="195"/>
        <v>2.9362999999999984</v>
      </c>
      <c r="T418" s="304">
        <f t="shared" ca="1" si="175"/>
        <v>28.805102999999985</v>
      </c>
      <c r="U418" s="311">
        <f t="shared" ca="1" si="176"/>
        <v>0</v>
      </c>
      <c r="V418" s="306">
        <f t="shared" ca="1" si="177"/>
        <v>1.1125900728339395</v>
      </c>
      <c r="W418" s="304">
        <f t="shared" ca="1" si="178"/>
        <v>16.51303704888722</v>
      </c>
      <c r="Y418" s="314" t="str">
        <f t="shared" ca="1" si="196"/>
        <v/>
      </c>
      <c r="Z418" s="315" t="str">
        <f t="shared" ca="1" si="197"/>
        <v/>
      </c>
      <c r="AA418" s="316" t="str">
        <f t="shared" ca="1" si="198"/>
        <v/>
      </c>
      <c r="AC418" s="310">
        <f t="shared" ca="1" si="199"/>
        <v>28.000000000000092</v>
      </c>
      <c r="AD418" s="323">
        <f t="shared" ca="1" si="200"/>
        <v>381.43572355738957</v>
      </c>
      <c r="AE418" s="324" t="e">
        <f t="shared" ca="1" si="179"/>
        <v>#N/A</v>
      </c>
      <c r="AG418" s="306">
        <f t="shared" ca="1" si="201"/>
        <v>4.1996708175765427</v>
      </c>
      <c r="AH418" s="304">
        <f t="shared" ca="1" si="202"/>
        <v>-5.5637762487337721</v>
      </c>
    </row>
    <row r="419" spans="1:34" x14ac:dyDescent="0.2">
      <c r="A419" s="347">
        <f t="shared" ca="1" si="180"/>
        <v>0.1</v>
      </c>
      <c r="B419" s="304">
        <f t="shared" ca="1" si="181"/>
        <v>28.100000000000094</v>
      </c>
      <c r="D419" s="306">
        <f t="shared" ca="1" si="182"/>
        <v>-0.54095851422377195</v>
      </c>
      <c r="E419" s="307">
        <f t="shared" ca="1" si="183"/>
        <v>-4.2123215288028364</v>
      </c>
      <c r="F419" s="304">
        <f t="shared" ca="1" si="184"/>
        <v>4.2469152070799643</v>
      </c>
      <c r="G419" s="306">
        <f t="shared" ca="1" si="185"/>
        <v>8.1496413007508686</v>
      </c>
      <c r="H419" s="307">
        <f t="shared" ca="1" si="186"/>
        <v>-85.311074225103397</v>
      </c>
      <c r="I419" s="304">
        <f t="shared" ca="1" si="187"/>
        <v>85.699451799716925</v>
      </c>
      <c r="J419" s="306">
        <f t="shared" ca="1" si="188"/>
        <v>382.25339248003576</v>
      </c>
      <c r="K419" s="307">
        <f t="shared" ca="1" si="189"/>
        <v>953.24906218632555</v>
      </c>
      <c r="L419" s="304">
        <f t="shared" ca="1" si="174"/>
        <v>1027.0352625989067</v>
      </c>
      <c r="M419" s="306">
        <f t="shared" ca="1" si="190"/>
        <v>-1.4755568067079086</v>
      </c>
      <c r="N419" s="304">
        <f t="shared" ca="1" si="191"/>
        <v>-84.543177456164159</v>
      </c>
      <c r="P419" s="310">
        <f t="shared" ca="1" si="192"/>
        <v>23</v>
      </c>
      <c r="Q419" s="304">
        <f t="shared" ca="1" si="193"/>
        <v>0</v>
      </c>
      <c r="R419" s="306">
        <f t="shared" ca="1" si="194"/>
        <v>0</v>
      </c>
      <c r="S419" s="307">
        <f t="shared" ca="1" si="195"/>
        <v>2.9362999999999984</v>
      </c>
      <c r="T419" s="304">
        <f t="shared" ca="1" si="175"/>
        <v>28.805102999999985</v>
      </c>
      <c r="U419" s="311">
        <f t="shared" ca="1" si="176"/>
        <v>0</v>
      </c>
      <c r="V419" s="306">
        <f t="shared" ca="1" si="177"/>
        <v>1.1135394720682614</v>
      </c>
      <c r="W419" s="304">
        <f t="shared" ca="1" si="178"/>
        <v>16.688022063158581</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4.1407525805526495</v>
      </c>
      <c r="AH419" s="304">
        <f t="shared" ca="1" si="202"/>
        <v>-5.6237567853718042</v>
      </c>
    </row>
    <row r="420" spans="1:34" x14ac:dyDescent="0.2">
      <c r="A420" s="347">
        <f t="shared" ca="1" si="180"/>
        <v>0.1</v>
      </c>
      <c r="B420" s="304">
        <f t="shared" ca="1" si="181"/>
        <v>28.200000000000095</v>
      </c>
      <c r="D420" s="306">
        <f t="shared" ca="1" si="182"/>
        <v>-0.54046165945095459</v>
      </c>
      <c r="E420" s="307">
        <f t="shared" ca="1" si="183"/>
        <v>-4.1524056294361253</v>
      </c>
      <c r="F420" s="304">
        <f t="shared" ca="1" si="184"/>
        <v>4.1874301566365624</v>
      </c>
      <c r="G420" s="306">
        <f t="shared" ca="1" si="185"/>
        <v>8.0955951348057731</v>
      </c>
      <c r="H420" s="307">
        <f t="shared" ca="1" si="186"/>
        <v>-85.726314788047006</v>
      </c>
      <c r="I420" s="304">
        <f t="shared" ca="1" si="187"/>
        <v>86.10772153370462</v>
      </c>
      <c r="J420" s="306">
        <f t="shared" ca="1" si="188"/>
        <v>383.06565430181359</v>
      </c>
      <c r="K420" s="307">
        <f t="shared" ca="1" si="189"/>
        <v>944.69719273566807</v>
      </c>
      <c r="L420" s="304">
        <f t="shared" ca="1" si="174"/>
        <v>1019.4077111089206</v>
      </c>
      <c r="M420" s="306">
        <f t="shared" ca="1" si="190"/>
        <v>-1.4766402032494841</v>
      </c>
      <c r="N420" s="304">
        <f t="shared" ca="1" si="191"/>
        <v>-84.605251505535506</v>
      </c>
      <c r="P420" s="310">
        <f t="shared" ca="1" si="192"/>
        <v>23</v>
      </c>
      <c r="Q420" s="304">
        <f t="shared" ca="1" si="193"/>
        <v>0</v>
      </c>
      <c r="R420" s="306">
        <f t="shared" ca="1" si="194"/>
        <v>0</v>
      </c>
      <c r="S420" s="307">
        <f t="shared" ca="1" si="195"/>
        <v>2.9362999999999984</v>
      </c>
      <c r="T420" s="304">
        <f t="shared" ca="1" si="175"/>
        <v>28.805102999999985</v>
      </c>
      <c r="U420" s="311">
        <f t="shared" ca="1" si="176"/>
        <v>0</v>
      </c>
      <c r="V420" s="306">
        <f t="shared" ca="1" si="177"/>
        <v>1.1144943144365376</v>
      </c>
      <c r="W420" s="304">
        <f t="shared" ca="1" si="178"/>
        <v>16.861849703342955</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4.0821919960681017</v>
      </c>
      <c r="AH420" s="304">
        <f t="shared" ca="1" si="202"/>
        <v>-5.6833504965972788</v>
      </c>
    </row>
    <row r="421" spans="1:34" x14ac:dyDescent="0.2">
      <c r="A421" s="347">
        <f t="shared" ca="1" si="180"/>
        <v>0.1</v>
      </c>
      <c r="B421" s="304">
        <f t="shared" ca="1" si="181"/>
        <v>28.300000000000097</v>
      </c>
      <c r="D421" s="306">
        <f t="shared" ca="1" si="182"/>
        <v>-0.53989769320052905</v>
      </c>
      <c r="E421" s="307">
        <f t="shared" ca="1" si="183"/>
        <v>-4.0928860843521697</v>
      </c>
      <c r="F421" s="304">
        <f t="shared" ca="1" si="184"/>
        <v>4.1283418001186494</v>
      </c>
      <c r="G421" s="306">
        <f t="shared" ca="1" si="185"/>
        <v>8.0416053654857205</v>
      </c>
      <c r="H421" s="307">
        <f t="shared" ca="1" si="186"/>
        <v>-86.135603396482225</v>
      </c>
      <c r="I421" s="304">
        <f t="shared" ca="1" si="187"/>
        <v>86.510170438684767</v>
      </c>
      <c r="J421" s="306">
        <f t="shared" ca="1" si="188"/>
        <v>383.8725143268282</v>
      </c>
      <c r="K421" s="307">
        <f t="shared" ca="1" si="189"/>
        <v>936.10409682644161</v>
      </c>
      <c r="L421" s="304">
        <f t="shared" ca="1" si="174"/>
        <v>1011.7553989729182</v>
      </c>
      <c r="M421" s="306">
        <f t="shared" ca="1" si="190"/>
        <v>-1.4777063294220387</v>
      </c>
      <c r="N421" s="304">
        <f t="shared" ca="1" si="191"/>
        <v>-84.666336035651327</v>
      </c>
      <c r="P421" s="310">
        <f t="shared" ca="1" si="192"/>
        <v>23</v>
      </c>
      <c r="Q421" s="304">
        <f t="shared" ca="1" si="193"/>
        <v>0</v>
      </c>
      <c r="R421" s="306">
        <f t="shared" ca="1" si="194"/>
        <v>0</v>
      </c>
      <c r="S421" s="307">
        <f t="shared" ca="1" si="195"/>
        <v>2.9362999999999984</v>
      </c>
      <c r="T421" s="304">
        <f t="shared" ca="1" si="175"/>
        <v>28.805102999999985</v>
      </c>
      <c r="U421" s="311">
        <f t="shared" ca="1" si="176"/>
        <v>0</v>
      </c>
      <c r="V421" s="306">
        <f t="shared" ca="1" si="177"/>
        <v>1.1154545455726679</v>
      </c>
      <c r="W421" s="304">
        <f t="shared" ca="1" si="178"/>
        <v>17.034499358041597</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4.0239974017289146</v>
      </c>
      <c r="AH421" s="304">
        <f t="shared" ca="1" si="202"/>
        <v>-5.7425500471147242</v>
      </c>
    </row>
    <row r="422" spans="1:34" x14ac:dyDescent="0.2">
      <c r="A422" s="347">
        <f t="shared" ca="1" si="180"/>
        <v>0.1</v>
      </c>
      <c r="B422" s="304">
        <f t="shared" ca="1" si="181"/>
        <v>28.400000000000098</v>
      </c>
      <c r="D422" s="306">
        <f t="shared" ca="1" si="182"/>
        <v>-0.53926786092235646</v>
      </c>
      <c r="E422" s="307">
        <f t="shared" ca="1" si="183"/>
        <v>-4.0337699462050347</v>
      </c>
      <c r="F422" s="304">
        <f t="shared" ca="1" si="184"/>
        <v>4.0696572097328714</v>
      </c>
      <c r="G422" s="306">
        <f t="shared" ca="1" si="185"/>
        <v>7.987678579393485</v>
      </c>
      <c r="H422" s="307">
        <f t="shared" ca="1" si="186"/>
        <v>-86.538980391102726</v>
      </c>
      <c r="I422" s="304">
        <f t="shared" ca="1" si="187"/>
        <v>86.906835957934661</v>
      </c>
      <c r="J422" s="306">
        <f t="shared" ca="1" si="188"/>
        <v>384.67397852407214</v>
      </c>
      <c r="K422" s="307">
        <f t="shared" ca="1" si="189"/>
        <v>927.4703676370624</v>
      </c>
      <c r="L422" s="304">
        <f t="shared" ca="1" si="174"/>
        <v>1004.0793557276068</v>
      </c>
      <c r="M422" s="306">
        <f t="shared" ca="1" si="190"/>
        <v>-1.4787556078332138</v>
      </c>
      <c r="N422" s="304">
        <f t="shared" ca="1" si="191"/>
        <v>-84.726455260145855</v>
      </c>
      <c r="P422" s="310">
        <f t="shared" ca="1" si="192"/>
        <v>23</v>
      </c>
      <c r="Q422" s="304">
        <f t="shared" ca="1" si="193"/>
        <v>0</v>
      </c>
      <c r="R422" s="306">
        <f t="shared" ca="1" si="194"/>
        <v>0</v>
      </c>
      <c r="S422" s="307">
        <f t="shared" ca="1" si="195"/>
        <v>2.9362999999999984</v>
      </c>
      <c r="T422" s="304">
        <f t="shared" ca="1" si="175"/>
        <v>28.805102999999985</v>
      </c>
      <c r="U422" s="311">
        <f t="shared" ca="1" si="176"/>
        <v>0</v>
      </c>
      <c r="V422" s="306">
        <f t="shared" ca="1" si="177"/>
        <v>1.1164201114232724</v>
      </c>
      <c r="W422" s="304">
        <f t="shared" ca="1" si="178"/>
        <v>17.205951331665602</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3.9661767768487532</v>
      </c>
      <c r="AH422" s="304">
        <f t="shared" ca="1" si="202"/>
        <v>-5.8013484174102121</v>
      </c>
    </row>
    <row r="423" spans="1:34" x14ac:dyDescent="0.2">
      <c r="A423" s="347">
        <f t="shared" ca="1" si="180"/>
        <v>0.1</v>
      </c>
      <c r="B423" s="304">
        <f t="shared" ca="1" si="181"/>
        <v>28.500000000000099</v>
      </c>
      <c r="D423" s="306">
        <f t="shared" ca="1" si="182"/>
        <v>-0.53857340881589577</v>
      </c>
      <c r="E423" s="307">
        <f t="shared" ca="1" si="183"/>
        <v>-3.9750639542600279</v>
      </c>
      <c r="F423" s="304">
        <f t="shared" ca="1" si="184"/>
        <v>4.0113831476363542</v>
      </c>
      <c r="G423" s="306">
        <f t="shared" ca="1" si="185"/>
        <v>7.9338212385118956</v>
      </c>
      <c r="H423" s="307">
        <f t="shared" ca="1" si="186"/>
        <v>-86.936486786528732</v>
      </c>
      <c r="I423" s="304">
        <f t="shared" ca="1" si="187"/>
        <v>87.297756295502509</v>
      </c>
      <c r="J423" s="306">
        <f t="shared" ca="1" si="188"/>
        <v>385.47005351496739</v>
      </c>
      <c r="K423" s="307">
        <f t="shared" ca="1" si="189"/>
        <v>918.79659427818081</v>
      </c>
      <c r="L423" s="304">
        <f t="shared" ca="1" si="174"/>
        <v>996.38062195830355</v>
      </c>
      <c r="M423" s="306">
        <f t="shared" ca="1" si="190"/>
        <v>-1.4797884468720985</v>
      </c>
      <c r="N423" s="304">
        <f t="shared" ca="1" si="191"/>
        <v>-84.785632577990299</v>
      </c>
      <c r="P423" s="310">
        <f t="shared" ca="1" si="192"/>
        <v>23</v>
      </c>
      <c r="Q423" s="304">
        <f t="shared" ca="1" si="193"/>
        <v>0</v>
      </c>
      <c r="R423" s="306">
        <f t="shared" ca="1" si="194"/>
        <v>0</v>
      </c>
      <c r="S423" s="307">
        <f t="shared" ca="1" si="195"/>
        <v>2.9362999999999984</v>
      </c>
      <c r="T423" s="304">
        <f t="shared" ca="1" si="175"/>
        <v>28.805102999999985</v>
      </c>
      <c r="U423" s="311">
        <f t="shared" ca="1" si="176"/>
        <v>0</v>
      </c>
      <c r="V423" s="306">
        <f t="shared" ca="1" si="177"/>
        <v>1.1173909582543931</v>
      </c>
      <c r="W423" s="304">
        <f t="shared" ca="1" si="178"/>
        <v>17.376186832608852</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3.9087377484836816</v>
      </c>
      <c r="AH423" s="304">
        <f t="shared" ca="1" si="202"/>
        <v>-5.8597388998622799</v>
      </c>
    </row>
    <row r="424" spans="1:34" x14ac:dyDescent="0.2">
      <c r="A424" s="347">
        <f t="shared" ca="1" si="180"/>
        <v>0.1</v>
      </c>
      <c r="B424" s="304">
        <f t="shared" ca="1" si="181"/>
        <v>28.600000000000101</v>
      </c>
      <c r="D424" s="306">
        <f t="shared" ca="1" si="182"/>
        <v>-0.53781558306010613</v>
      </c>
      <c r="E424" s="307">
        <f t="shared" ca="1" si="183"/>
        <v>-3.9167745384361705</v>
      </c>
      <c r="F424" s="304">
        <f t="shared" ca="1" si="184"/>
        <v>3.9535260700195414</v>
      </c>
      <c r="G424" s="306">
        <f t="shared" ca="1" si="185"/>
        <v>7.8800396802058845</v>
      </c>
      <c r="H424" s="307">
        <f t="shared" ca="1" si="186"/>
        <v>-87.328164240372345</v>
      </c>
      <c r="I424" s="304">
        <f t="shared" ca="1" si="187"/>
        <v>87.682970381682821</v>
      </c>
      <c r="J424" s="306">
        <f t="shared" ca="1" si="188"/>
        <v>386.26074656090327</v>
      </c>
      <c r="K424" s="307">
        <f t="shared" ca="1" si="189"/>
        <v>910.08336172683573</v>
      </c>
      <c r="L424" s="304">
        <f t="shared" ca="1" si="174"/>
        <v>988.66024984612636</v>
      </c>
      <c r="M424" s="306">
        <f t="shared" ca="1" si="190"/>
        <v>-1.4808052413002206</v>
      </c>
      <c r="N424" s="304">
        <f t="shared" ca="1" si="191"/>
        <v>-84.843890607354112</v>
      </c>
      <c r="P424" s="310">
        <f t="shared" ca="1" si="192"/>
        <v>23</v>
      </c>
      <c r="Q424" s="304">
        <f t="shared" ca="1" si="193"/>
        <v>0</v>
      </c>
      <c r="R424" s="306">
        <f t="shared" ca="1" si="194"/>
        <v>0</v>
      </c>
      <c r="S424" s="307">
        <f t="shared" ca="1" si="195"/>
        <v>2.9362999999999984</v>
      </c>
      <c r="T424" s="304">
        <f t="shared" ca="1" si="175"/>
        <v>28.805102999999985</v>
      </c>
      <c r="U424" s="311">
        <f t="shared" ca="1" si="176"/>
        <v>0</v>
      </c>
      <c r="V424" s="306">
        <f t="shared" ca="1" si="177"/>
        <v>1.1183670326579411</v>
      </c>
      <c r="W424" s="304">
        <f t="shared" ca="1" si="178"/>
        <v>17.545187961039915</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3.8516875974807414</v>
      </c>
      <c r="AH424" s="304">
        <f t="shared" ca="1" si="202"/>
        <v>-5.9177150947140484</v>
      </c>
    </row>
    <row r="425" spans="1:34" x14ac:dyDescent="0.2">
      <c r="A425" s="347">
        <f t="shared" ca="1" si="180"/>
        <v>0.1</v>
      </c>
      <c r="B425" s="304">
        <f t="shared" ca="1" si="181"/>
        <v>28.700000000000102</v>
      </c>
      <c r="D425" s="306">
        <f t="shared" ca="1" si="182"/>
        <v>-0.53699562906722431</v>
      </c>
      <c r="E425" s="307">
        <f t="shared" ca="1" si="183"/>
        <v>-3.8589078234794654</v>
      </c>
      <c r="F425" s="304">
        <f t="shared" ca="1" si="184"/>
        <v>3.8960921313218875</v>
      </c>
      <c r="G425" s="306">
        <f t="shared" ca="1" si="185"/>
        <v>7.8263401172991625</v>
      </c>
      <c r="H425" s="307">
        <f t="shared" ca="1" si="186"/>
        <v>-87.714055022720288</v>
      </c>
      <c r="I425" s="304">
        <f t="shared" ca="1" si="187"/>
        <v>88.062517839092294</v>
      </c>
      <c r="J425" s="306">
        <f t="shared" ca="1" si="188"/>
        <v>387.04606555077851</v>
      </c>
      <c r="K425" s="307">
        <f t="shared" ca="1" si="189"/>
        <v>901.33125076368106</v>
      </c>
      <c r="L425" s="304">
        <f t="shared" ca="1" si="174"/>
        <v>980.91930374601111</v>
      </c>
      <c r="M425" s="306">
        <f t="shared" ca="1" si="190"/>
        <v>-1.4818063728135389</v>
      </c>
      <c r="N425" s="304">
        <f t="shared" ca="1" si="191"/>
        <v>-84.901251217804784</v>
      </c>
      <c r="P425" s="310">
        <f t="shared" ca="1" si="192"/>
        <v>23</v>
      </c>
      <c r="Q425" s="304">
        <f t="shared" ca="1" si="193"/>
        <v>0</v>
      </c>
      <c r="R425" s="306">
        <f t="shared" ca="1" si="194"/>
        <v>0</v>
      </c>
      <c r="S425" s="307">
        <f t="shared" ca="1" si="195"/>
        <v>2.9362999999999984</v>
      </c>
      <c r="T425" s="304">
        <f t="shared" ca="1" si="175"/>
        <v>28.805102999999985</v>
      </c>
      <c r="U425" s="311">
        <f t="shared" ca="1" si="176"/>
        <v>0</v>
      </c>
      <c r="V425" s="306">
        <f t="shared" ca="1" si="177"/>
        <v>1.1193482815578872</v>
      </c>
      <c r="W425" s="304">
        <f t="shared" ca="1" si="178"/>
        <v>17.712937696338194</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3.7950332645395868</v>
      </c>
      <c r="AH425" s="304">
        <f t="shared" ca="1" si="202"/>
        <v>-5.9752709059155826</v>
      </c>
    </row>
    <row r="426" spans="1:34" x14ac:dyDescent="0.2">
      <c r="A426" s="347">
        <f t="shared" ca="1" si="180"/>
        <v>0.1</v>
      </c>
      <c r="B426" s="304">
        <f t="shared" ca="1" si="181"/>
        <v>28.800000000000104</v>
      </c>
      <c r="D426" s="306">
        <f t="shared" ca="1" si="182"/>
        <v>-0.53611479076027124</v>
      </c>
      <c r="E426" s="307">
        <f t="shared" ca="1" si="183"/>
        <v>-3.801469633258324</v>
      </c>
      <c r="F426" s="304">
        <f t="shared" ca="1" si="184"/>
        <v>3.8390871885719275</v>
      </c>
      <c r="G426" s="306">
        <f t="shared" ca="1" si="185"/>
        <v>7.7727286382231355</v>
      </c>
      <c r="H426" s="307">
        <f t="shared" ca="1" si="186"/>
        <v>-88.094201986046116</v>
      </c>
      <c r="I426" s="304">
        <f t="shared" ca="1" si="187"/>
        <v>88.436438949347945</v>
      </c>
      <c r="J426" s="306">
        <f t="shared" ca="1" si="188"/>
        <v>387.82601898855461</v>
      </c>
      <c r="K426" s="307">
        <f t="shared" ca="1" si="189"/>
        <v>892.54083791324274</v>
      </c>
      <c r="L426" s="304">
        <f t="shared" ca="1" si="174"/>
        <v>973.15886079683014</v>
      </c>
      <c r="M426" s="306">
        <f t="shared" ca="1" si="190"/>
        <v>-1.4827922105770694</v>
      </c>
      <c r="N426" s="304">
        <f t="shared" ca="1" si="191"/>
        <v>-84.95773556093971</v>
      </c>
      <c r="P426" s="310">
        <f t="shared" ca="1" si="192"/>
        <v>23</v>
      </c>
      <c r="Q426" s="304">
        <f t="shared" ca="1" si="193"/>
        <v>0</v>
      </c>
      <c r="R426" s="306">
        <f t="shared" ca="1" si="194"/>
        <v>0</v>
      </c>
      <c r="S426" s="307">
        <f t="shared" ca="1" si="195"/>
        <v>2.9362999999999984</v>
      </c>
      <c r="T426" s="304">
        <f t="shared" ca="1" si="175"/>
        <v>28.805102999999985</v>
      </c>
      <c r="U426" s="311">
        <f t="shared" ca="1" si="176"/>
        <v>0</v>
      </c>
      <c r="V426" s="306">
        <f t="shared" ca="1" si="177"/>
        <v>1.1203346522161997</v>
      </c>
      <c r="W426" s="304">
        <f t="shared" ca="1" si="178"/>
        <v>17.879419884199677</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3.7387813562861689</v>
      </c>
      <c r="AH426" s="304">
        <f t="shared" ca="1" si="202"/>
        <v>-6.0324005368450786</v>
      </c>
    </row>
    <row r="427" spans="1:34" x14ac:dyDescent="0.2">
      <c r="A427" s="347">
        <f t="shared" ca="1" si="180"/>
        <v>0.1</v>
      </c>
      <c r="B427" s="304">
        <f t="shared" ca="1" si="181"/>
        <v>28.900000000000105</v>
      </c>
      <c r="D427" s="306">
        <f t="shared" ca="1" si="182"/>
        <v>-0.53517430987423753</v>
      </c>
      <c r="E427" s="307">
        <f t="shared" ca="1" si="183"/>
        <v>-3.7444654951724194</v>
      </c>
      <c r="F427" s="304">
        <f t="shared" ca="1" si="184"/>
        <v>3.7825168058431942</v>
      </c>
      <c r="G427" s="306">
        <f t="shared" ca="1" si="185"/>
        <v>7.7192112072357117</v>
      </c>
      <c r="H427" s="307">
        <f t="shared" ca="1" si="186"/>
        <v>-88.468648535563361</v>
      </c>
      <c r="I427" s="304">
        <f t="shared" ca="1" si="187"/>
        <v>88.804774620348823</v>
      </c>
      <c r="J427" s="306">
        <f t="shared" ca="1" si="188"/>
        <v>388.60061598082757</v>
      </c>
      <c r="K427" s="307">
        <f t="shared" ca="1" si="189"/>
        <v>883.71269538716228</v>
      </c>
      <c r="L427" s="304">
        <f t="shared" ca="1" si="174"/>
        <v>965.3800115649392</v>
      </c>
      <c r="M427" s="306">
        <f t="shared" ca="1" si="190"/>
        <v>-1.483763111733686</v>
      </c>
      <c r="N427" s="304">
        <f t="shared" ca="1" si="191"/>
        <v>-85.013364099538208</v>
      </c>
      <c r="P427" s="310">
        <f t="shared" ca="1" si="192"/>
        <v>23</v>
      </c>
      <c r="Q427" s="304">
        <f t="shared" ca="1" si="193"/>
        <v>0</v>
      </c>
      <c r="R427" s="306">
        <f t="shared" ca="1" si="194"/>
        <v>0</v>
      </c>
      <c r="S427" s="307">
        <f t="shared" ca="1" si="195"/>
        <v>2.9362999999999984</v>
      </c>
      <c r="T427" s="304">
        <f t="shared" ca="1" si="175"/>
        <v>28.805102999999985</v>
      </c>
      <c r="U427" s="311">
        <f t="shared" ca="1" si="176"/>
        <v>0</v>
      </c>
      <c r="V427" s="306">
        <f t="shared" ca="1" si="177"/>
        <v>1.1213260922385329</v>
      </c>
      <c r="W427" s="304">
        <f t="shared" ca="1" si="178"/>
        <v>18.044619223436854</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3.682938151356896</v>
      </c>
      <c r="AH427" s="304">
        <f t="shared" ca="1" si="202"/>
        <v>-6.0890984859175452</v>
      </c>
    </row>
    <row r="428" spans="1:34" x14ac:dyDescent="0.2">
      <c r="A428" s="347">
        <f t="shared" ca="1" si="180"/>
        <v>0.1</v>
      </c>
      <c r="B428" s="304">
        <f t="shared" ca="1" si="181"/>
        <v>29.000000000000107</v>
      </c>
      <c r="D428" s="306">
        <f t="shared" ca="1" si="182"/>
        <v>-0.53417542528078144</v>
      </c>
      <c r="E428" s="307">
        <f t="shared" ca="1" si="183"/>
        <v>-3.6879006446665441</v>
      </c>
      <c r="F428" s="304">
        <f t="shared" ca="1" si="184"/>
        <v>3.7263862588177594</v>
      </c>
      <c r="G428" s="306">
        <f t="shared" ca="1" si="185"/>
        <v>7.6657936647076337</v>
      </c>
      <c r="H428" s="307">
        <f t="shared" ca="1" si="186"/>
        <v>-88.837438600030012</v>
      </c>
      <c r="I428" s="304">
        <f t="shared" ca="1" si="187"/>
        <v>89.167566354162517</v>
      </c>
      <c r="J428" s="306">
        <f t="shared" ca="1" si="188"/>
        <v>389.36986622442475</v>
      </c>
      <c r="K428" s="307">
        <f t="shared" ca="1" si="189"/>
        <v>874.8473910303826</v>
      </c>
      <c r="L428" s="304">
        <f t="shared" ca="1" si="174"/>
        <v>957.58386072254461</v>
      </c>
      <c r="M428" s="306">
        <f t="shared" ca="1" si="190"/>
        <v>-1.4847194218885282</v>
      </c>
      <c r="N428" s="304">
        <f t="shared" ca="1" si="191"/>
        <v>-85.068156635316171</v>
      </c>
      <c r="P428" s="310">
        <f t="shared" ca="1" si="192"/>
        <v>23</v>
      </c>
      <c r="Q428" s="304">
        <f t="shared" ca="1" si="193"/>
        <v>0</v>
      </c>
      <c r="R428" s="306">
        <f t="shared" ca="1" si="194"/>
        <v>0</v>
      </c>
      <c r="S428" s="307">
        <f t="shared" ca="1" si="195"/>
        <v>2.9362999999999984</v>
      </c>
      <c r="T428" s="304">
        <f t="shared" ca="1" si="175"/>
        <v>28.805102999999985</v>
      </c>
      <c r="U428" s="311">
        <f t="shared" ca="1" si="176"/>
        <v>0</v>
      </c>
      <c r="V428" s="306">
        <f t="shared" ca="1" si="177"/>
        <v>1.1223225495796718</v>
      </c>
      <c r="W428" s="304">
        <f t="shared" ca="1" si="178"/>
        <v>18.208521252497032</v>
      </c>
      <c r="Y428" s="314" t="str">
        <f t="shared" ca="1" si="196"/>
        <v/>
      </c>
      <c r="Z428" s="315" t="str">
        <f t="shared" ca="1" si="197"/>
        <v/>
      </c>
      <c r="AA428" s="316" t="str">
        <f t="shared" ca="1" si="198"/>
        <v/>
      </c>
      <c r="AC428" s="310">
        <f t="shared" ca="1" si="199"/>
        <v>29.000000000000107</v>
      </c>
      <c r="AD428" s="323">
        <f t="shared" ca="1" si="200"/>
        <v>389.36986622442475</v>
      </c>
      <c r="AE428" s="324" t="e">
        <f t="shared" ca="1" si="179"/>
        <v>#N/A</v>
      </c>
      <c r="AG428" s="306">
        <f t="shared" ca="1" si="201"/>
        <v>3.627509606491464</v>
      </c>
      <c r="AH428" s="304">
        <f t="shared" ca="1" si="202"/>
        <v>-6.1453595420893175</v>
      </c>
    </row>
    <row r="429" spans="1:34" x14ac:dyDescent="0.2">
      <c r="A429" s="347">
        <f t="shared" ca="1" si="180"/>
        <v>0.1</v>
      </c>
      <c r="B429" s="304">
        <f t="shared" ca="1" si="181"/>
        <v>29.100000000000108</v>
      </c>
      <c r="D429" s="306">
        <f t="shared" ca="1" si="182"/>
        <v>-0.53311937233631401</v>
      </c>
      <c r="E429" s="307">
        <f t="shared" ca="1" si="183"/>
        <v>-3.6317800298411651</v>
      </c>
      <c r="F429" s="304">
        <f t="shared" ca="1" si="184"/>
        <v>3.6707005394492973</v>
      </c>
      <c r="G429" s="306">
        <f t="shared" ca="1" si="185"/>
        <v>7.6124817274740026</v>
      </c>
      <c r="H429" s="307">
        <f t="shared" ca="1" si="186"/>
        <v>-89.200616603014126</v>
      </c>
      <c r="I429" s="304">
        <f t="shared" ca="1" si="187"/>
        <v>89.524856215517289</v>
      </c>
      <c r="J429" s="306">
        <f t="shared" ca="1" si="188"/>
        <v>390.13377999403383</v>
      </c>
      <c r="K429" s="307">
        <f t="shared" ca="1" si="189"/>
        <v>865.94548827023038</v>
      </c>
      <c r="L429" s="304">
        <f t="shared" ca="1" si="174"/>
        <v>949.77152776233561</v>
      </c>
      <c r="M429" s="306">
        <f t="shared" ca="1" si="190"/>
        <v>-1.4856614755703679</v>
      </c>
      <c r="N429" s="304">
        <f t="shared" ca="1" si="191"/>
        <v>-85.122132335360334</v>
      </c>
      <c r="P429" s="310">
        <f t="shared" ca="1" si="192"/>
        <v>23</v>
      </c>
      <c r="Q429" s="304">
        <f t="shared" ca="1" si="193"/>
        <v>0</v>
      </c>
      <c r="R429" s="306">
        <f t="shared" ca="1" si="194"/>
        <v>0</v>
      </c>
      <c r="S429" s="307">
        <f t="shared" ca="1" si="195"/>
        <v>2.9362999999999984</v>
      </c>
      <c r="T429" s="304">
        <f t="shared" ca="1" si="175"/>
        <v>28.805102999999985</v>
      </c>
      <c r="U429" s="311">
        <f t="shared" ca="1" si="176"/>
        <v>0</v>
      </c>
      <c r="V429" s="306">
        <f t="shared" ca="1" si="177"/>
        <v>1.1233239725487303</v>
      </c>
      <c r="W429" s="304">
        <f t="shared" ca="1" si="178"/>
        <v>18.371112335722479</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3.5725013626321811</v>
      </c>
      <c r="AH429" s="304">
        <f t="shared" ca="1" si="202"/>
        <v>-6.2011787802666767</v>
      </c>
    </row>
    <row r="430" spans="1:34" x14ac:dyDescent="0.2">
      <c r="A430" s="347">
        <f t="shared" ca="1" si="180"/>
        <v>0.1</v>
      </c>
      <c r="B430" s="304">
        <f t="shared" ca="1" si="181"/>
        <v>29.200000000000109</v>
      </c>
      <c r="D430" s="306">
        <f t="shared" ca="1" si="182"/>
        <v>-0.53200738225327826</v>
      </c>
      <c r="E430" s="307">
        <f t="shared" ca="1" si="183"/>
        <v>-3.5761083161516272</v>
      </c>
      <c r="F430" s="304">
        <f t="shared" ca="1" si="184"/>
        <v>3.6154643607178336</v>
      </c>
      <c r="G430" s="306">
        <f t="shared" ca="1" si="185"/>
        <v>7.5592809892486752</v>
      </c>
      <c r="H430" s="307">
        <f t="shared" ca="1" si="186"/>
        <v>-89.558227434629288</v>
      </c>
      <c r="I430" s="304">
        <f t="shared" ca="1" si="187"/>
        <v>89.876686800900728</v>
      </c>
      <c r="J430" s="306">
        <f t="shared" ca="1" si="188"/>
        <v>390.89236812986996</v>
      </c>
      <c r="K430" s="307">
        <f t="shared" ca="1" si="189"/>
        <v>857.00754606834823</v>
      </c>
      <c r="L430" s="304">
        <f t="shared" ca="1" si="174"/>
        <v>941.94414774989173</v>
      </c>
      <c r="M430" s="306">
        <f t="shared" ca="1" si="190"/>
        <v>-1.4865895966711931</v>
      </c>
      <c r="N430" s="304">
        <f t="shared" ca="1" si="191"/>
        <v>-85.17530975731465</v>
      </c>
      <c r="P430" s="310">
        <f t="shared" ca="1" si="192"/>
        <v>23</v>
      </c>
      <c r="Q430" s="304">
        <f t="shared" ca="1" si="193"/>
        <v>0</v>
      </c>
      <c r="R430" s="306">
        <f t="shared" ca="1" si="194"/>
        <v>0</v>
      </c>
      <c r="S430" s="307">
        <f t="shared" ca="1" si="195"/>
        <v>2.9362999999999984</v>
      </c>
      <c r="T430" s="304">
        <f t="shared" ca="1" si="175"/>
        <v>28.805102999999985</v>
      </c>
      <c r="U430" s="311">
        <f t="shared" ca="1" si="176"/>
        <v>0</v>
      </c>
      <c r="V430" s="306">
        <f t="shared" ca="1" si="177"/>
        <v>1.1243303098141109</v>
      </c>
      <c r="W430" s="304">
        <f t="shared" ca="1" si="178"/>
        <v>18.532379649375716</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3.5179187510274801</v>
      </c>
      <c r="AH430" s="304">
        <f t="shared" ca="1" si="202"/>
        <v>-6.2565515566265333</v>
      </c>
    </row>
    <row r="431" spans="1:34" x14ac:dyDescent="0.2">
      <c r="A431" s="347">
        <f t="shared" ca="1" si="180"/>
        <v>0.1</v>
      </c>
      <c r="B431" s="304">
        <f t="shared" ca="1" si="181"/>
        <v>29.300000000000111</v>
      </c>
      <c r="D431" s="306">
        <f t="shared" ca="1" si="182"/>
        <v>-0.5308406814944574</v>
      </c>
      <c r="E431" s="307">
        <f t="shared" ca="1" si="183"/>
        <v>-3.5208898911880038</v>
      </c>
      <c r="F431" s="304">
        <f t="shared" ca="1" si="184"/>
        <v>3.5606821614684137</v>
      </c>
      <c r="G431" s="306">
        <f t="shared" ca="1" si="185"/>
        <v>7.5061969210992299</v>
      </c>
      <c r="H431" s="307">
        <f t="shared" ca="1" si="186"/>
        <v>-89.910316423748085</v>
      </c>
      <c r="I431" s="304">
        <f t="shared" ca="1" si="187"/>
        <v>90.223101208264964</v>
      </c>
      <c r="J431" s="306">
        <f t="shared" ca="1" si="188"/>
        <v>391.64564202538736</v>
      </c>
      <c r="K431" s="307">
        <f t="shared" ca="1" si="189"/>
        <v>848.03411887542939</v>
      </c>
      <c r="L431" s="304">
        <f t="shared" ca="1" si="174"/>
        <v>934.10287211543448</v>
      </c>
      <c r="M431" s="306">
        <f t="shared" ca="1" si="190"/>
        <v>-1.4875040988652002</v>
      </c>
      <c r="N431" s="304">
        <f t="shared" ca="1" si="191"/>
        <v>-85.227706873386722</v>
      </c>
      <c r="P431" s="310">
        <f t="shared" ca="1" si="192"/>
        <v>23</v>
      </c>
      <c r="Q431" s="304">
        <f t="shared" ca="1" si="193"/>
        <v>0</v>
      </c>
      <c r="R431" s="306">
        <f t="shared" ca="1" si="194"/>
        <v>0</v>
      </c>
      <c r="S431" s="307">
        <f t="shared" ca="1" si="195"/>
        <v>2.9362999999999984</v>
      </c>
      <c r="T431" s="304">
        <f t="shared" ca="1" si="175"/>
        <v>28.805102999999985</v>
      </c>
      <c r="U431" s="311">
        <f t="shared" ca="1" si="176"/>
        <v>0</v>
      </c>
      <c r="V431" s="306">
        <f t="shared" ca="1" si="177"/>
        <v>1.1253415104082307</v>
      </c>
      <c r="W431" s="304">
        <f t="shared" ca="1" si="178"/>
        <v>18.692311167452136</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3.4637667993369057</v>
      </c>
      <c r="AH431" s="304">
        <f t="shared" ca="1" si="202"/>
        <v>-6.3114735038571421</v>
      </c>
    </row>
    <row r="432" spans="1:34" x14ac:dyDescent="0.2">
      <c r="A432" s="347">
        <f t="shared" ca="1" si="180"/>
        <v>0.1</v>
      </c>
      <c r="B432" s="304">
        <f t="shared" ca="1" si="181"/>
        <v>29.400000000000112</v>
      </c>
      <c r="D432" s="306">
        <f t="shared" ca="1" si="182"/>
        <v>-0.52962049119006038</v>
      </c>
      <c r="E432" s="307">
        <f t="shared" ca="1" si="183"/>
        <v>-3.4661288695279939</v>
      </c>
      <c r="F432" s="304">
        <f t="shared" ca="1" si="184"/>
        <v>3.5063581113263105</v>
      </c>
      <c r="G432" s="306">
        <f t="shared" ca="1" si="185"/>
        <v>7.4532348719802242</v>
      </c>
      <c r="H432" s="307">
        <f t="shared" ca="1" si="186"/>
        <v>-90.256929310700883</v>
      </c>
      <c r="I432" s="304">
        <f t="shared" ca="1" si="187"/>
        <v>90.564143007339055</v>
      </c>
      <c r="J432" s="306">
        <f t="shared" ca="1" si="188"/>
        <v>392.39361361504132</v>
      </c>
      <c r="K432" s="307">
        <f t="shared" ca="1" si="189"/>
        <v>839.02575658870694</v>
      </c>
      <c r="L432" s="304">
        <f t="shared" ca="1" si="174"/>
        <v>926.24886948655569</v>
      </c>
      <c r="M432" s="306">
        <f t="shared" ca="1" si="190"/>
        <v>-1.488405286008299</v>
      </c>
      <c r="N432" s="304">
        <f t="shared" ca="1" si="191"/>
        <v>-85.279341093237733</v>
      </c>
      <c r="P432" s="310">
        <f t="shared" ca="1" si="192"/>
        <v>23</v>
      </c>
      <c r="Q432" s="304">
        <f t="shared" ca="1" si="193"/>
        <v>0</v>
      </c>
      <c r="R432" s="306">
        <f t="shared" ca="1" si="194"/>
        <v>0</v>
      </c>
      <c r="S432" s="307">
        <f t="shared" ca="1" si="195"/>
        <v>2.9362999999999984</v>
      </c>
      <c r="T432" s="304">
        <f t="shared" ca="1" si="175"/>
        <v>28.805102999999985</v>
      </c>
      <c r="U432" s="311">
        <f t="shared" ca="1" si="176"/>
        <v>0</v>
      </c>
      <c r="V432" s="306">
        <f t="shared" ca="1" si="177"/>
        <v>1.12635752373201</v>
      </c>
      <c r="W432" s="304">
        <f t="shared" ca="1" si="178"/>
        <v>18.850895647302099</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3.4100502377349491</v>
      </c>
      <c r="AH432" s="304">
        <f t="shared" ca="1" si="202"/>
        <v>-6.3659405263263791</v>
      </c>
    </row>
    <row r="433" spans="1:34" x14ac:dyDescent="0.2">
      <c r="A433" s="347">
        <f t="shared" ca="1" si="180"/>
        <v>0.1</v>
      </c>
      <c r="B433" s="304">
        <f t="shared" ca="1" si="181"/>
        <v>29.500000000000114</v>
      </c>
      <c r="D433" s="306">
        <f t="shared" ca="1" si="182"/>
        <v>-0.5283480265774021</v>
      </c>
      <c r="E433" s="307">
        <f t="shared" ca="1" si="183"/>
        <v>-3.411829097655267</v>
      </c>
      <c r="F433" s="304">
        <f t="shared" ca="1" si="184"/>
        <v>3.4524961156814338</v>
      </c>
      <c r="G433" s="306">
        <f t="shared" ca="1" si="185"/>
        <v>7.4004000693224841</v>
      </c>
      <c r="H433" s="307">
        <f t="shared" ca="1" si="186"/>
        <v>-90.598112220466405</v>
      </c>
      <c r="I433" s="304">
        <f t="shared" ca="1" si="187"/>
        <v>90.899856210547725</v>
      </c>
      <c r="J433" s="306">
        <f t="shared" ca="1" si="188"/>
        <v>393.13629536210647</v>
      </c>
      <c r="K433" s="307">
        <f t="shared" ca="1" si="189"/>
        <v>829.98300451214857</v>
      </c>
      <c r="L433" s="304">
        <f t="shared" ca="1" si="174"/>
        <v>918.38332656361672</v>
      </c>
      <c r="M433" s="306">
        <f t="shared" ca="1" si="190"/>
        <v>-1.4892934525191819</v>
      </c>
      <c r="N433" s="304">
        <f t="shared" ca="1" si="191"/>
        <v>-85.330229285816188</v>
      </c>
      <c r="P433" s="310">
        <f t="shared" ca="1" si="192"/>
        <v>23</v>
      </c>
      <c r="Q433" s="304">
        <f t="shared" ca="1" si="193"/>
        <v>0</v>
      </c>
      <c r="R433" s="306">
        <f t="shared" ca="1" si="194"/>
        <v>0</v>
      </c>
      <c r="S433" s="307">
        <f t="shared" ca="1" si="195"/>
        <v>2.9362999999999984</v>
      </c>
      <c r="T433" s="304">
        <f t="shared" ca="1" si="175"/>
        <v>28.805102999999985</v>
      </c>
      <c r="U433" s="311">
        <f t="shared" ca="1" si="176"/>
        <v>0</v>
      </c>
      <c r="V433" s="306">
        <f t="shared" ca="1" si="177"/>
        <v>1.1273782995591364</v>
      </c>
      <c r="W433" s="304">
        <f t="shared" ca="1" si="178"/>
        <v>19.008122615083668</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3.3567735050106942</v>
      </c>
      <c r="AH433" s="304">
        <f t="shared" ca="1" si="202"/>
        <v>-6.4199487951851344</v>
      </c>
    </row>
    <row r="434" spans="1:34" x14ac:dyDescent="0.2">
      <c r="A434" s="347">
        <f t="shared" ca="1" si="180"/>
        <v>0.1</v>
      </c>
      <c r="B434" s="304">
        <f t="shared" ca="1" si="181"/>
        <v>29.600000000000115</v>
      </c>
      <c r="D434" s="306">
        <f t="shared" ca="1" si="182"/>
        <v>-0.52702449646288485</v>
      </c>
      <c r="E434" s="307">
        <f t="shared" ca="1" si="183"/>
        <v>-3.3579941589359859</v>
      </c>
      <c r="F434" s="304">
        <f t="shared" ca="1" si="184"/>
        <v>3.3990998207349188</v>
      </c>
      <c r="G434" s="306">
        <f t="shared" ca="1" si="185"/>
        <v>7.3476976196761958</v>
      </c>
      <c r="H434" s="307">
        <f t="shared" ca="1" si="186"/>
        <v>-90.933911636360008</v>
      </c>
      <c r="I434" s="304">
        <f t="shared" ca="1" si="187"/>
        <v>91.230285244536674</v>
      </c>
      <c r="J434" s="306">
        <f t="shared" ca="1" si="188"/>
        <v>393.87370024655638</v>
      </c>
      <c r="K434" s="307">
        <f t="shared" ca="1" si="189"/>
        <v>820.90640331930729</v>
      </c>
      <c r="L434" s="304">
        <f t="shared" ca="1" si="174"/>
        <v>910.50744903957559</v>
      </c>
      <c r="M434" s="306">
        <f t="shared" ca="1" si="190"/>
        <v>-1.4901688837429334</v>
      </c>
      <c r="N434" s="304">
        <f t="shared" ca="1" si="191"/>
        <v>-85.380387800191116</v>
      </c>
      <c r="P434" s="310">
        <f t="shared" ca="1" si="192"/>
        <v>23</v>
      </c>
      <c r="Q434" s="304">
        <f t="shared" ca="1" si="193"/>
        <v>0</v>
      </c>
      <c r="R434" s="306">
        <f t="shared" ca="1" si="194"/>
        <v>0</v>
      </c>
      <c r="S434" s="307">
        <f t="shared" ca="1" si="195"/>
        <v>2.9362999999999984</v>
      </c>
      <c r="T434" s="304">
        <f t="shared" ca="1" si="175"/>
        <v>28.805102999999985</v>
      </c>
      <c r="U434" s="311">
        <f t="shared" ca="1" si="176"/>
        <v>0</v>
      </c>
      <c r="V434" s="306">
        <f t="shared" ca="1" si="177"/>
        <v>1.1284037880400986</v>
      </c>
      <c r="W434" s="304">
        <f t="shared" ca="1" si="178"/>
        <v>19.163982351066785</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3.3039407546603528</v>
      </c>
      <c r="AH434" s="304">
        <f t="shared" ca="1" si="202"/>
        <v>-6.4734947434130294</v>
      </c>
    </row>
    <row r="435" spans="1:34" x14ac:dyDescent="0.2">
      <c r="A435" s="347">
        <f t="shared" ca="1" si="180"/>
        <v>0.1</v>
      </c>
      <c r="B435" s="304">
        <f t="shared" ca="1" si="181"/>
        <v>29.700000000000117</v>
      </c>
      <c r="D435" s="306">
        <f t="shared" ca="1" si="182"/>
        <v>-0.52565110270604476</v>
      </c>
      <c r="E435" s="307">
        <f t="shared" ca="1" si="183"/>
        <v>-3.304627378646388</v>
      </c>
      <c r="F435" s="304">
        <f t="shared" ca="1" si="184"/>
        <v>3.3461726186010456</v>
      </c>
      <c r="G435" s="306">
        <f t="shared" ca="1" si="185"/>
        <v>7.2951325094055912</v>
      </c>
      <c r="H435" s="307">
        <f t="shared" ca="1" si="186"/>
        <v>-91.264374374224644</v>
      </c>
      <c r="I435" s="304">
        <f t="shared" ca="1" si="187"/>
        <v>91.555474922302807</v>
      </c>
      <c r="J435" s="306">
        <f t="shared" ca="1" si="188"/>
        <v>394.60584175301045</v>
      </c>
      <c r="K435" s="307">
        <f t="shared" ca="1" si="189"/>
        <v>811.79648901877806</v>
      </c>
      <c r="L435" s="304">
        <f t="shared" ca="1" si="174"/>
        <v>902.6224625660592</v>
      </c>
      <c r="M435" s="306">
        <f t="shared" ca="1" si="190"/>
        <v>-1.4910318562981038</v>
      </c>
      <c r="N435" s="304">
        <f t="shared" ca="1" si="191"/>
        <v>-85.429832485437998</v>
      </c>
      <c r="P435" s="310">
        <f t="shared" ca="1" si="192"/>
        <v>23</v>
      </c>
      <c r="Q435" s="304">
        <f t="shared" ca="1" si="193"/>
        <v>0</v>
      </c>
      <c r="R435" s="306">
        <f t="shared" ca="1" si="194"/>
        <v>0</v>
      </c>
      <c r="S435" s="307">
        <f t="shared" ca="1" si="195"/>
        <v>2.9362999999999984</v>
      </c>
      <c r="T435" s="304">
        <f t="shared" ca="1" si="175"/>
        <v>28.805102999999985</v>
      </c>
      <c r="U435" s="311">
        <f t="shared" ca="1" si="176"/>
        <v>0</v>
      </c>
      <c r="V435" s="306">
        <f t="shared" ca="1" si="177"/>
        <v>1.1294339397060009</v>
      </c>
      <c r="W435" s="304">
        <f t="shared" ca="1" si="178"/>
        <v>19.318465874808858</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3.2515558609695079</v>
      </c>
      <c r="AH435" s="304">
        <f t="shared" ca="1" si="202"/>
        <v>-6.5265750608135393</v>
      </c>
    </row>
    <row r="436" spans="1:34" x14ac:dyDescent="0.2">
      <c r="A436" s="347">
        <f t="shared" ca="1" si="180"/>
        <v>0.1</v>
      </c>
      <c r="B436" s="304">
        <f t="shared" ca="1" si="181"/>
        <v>29.800000000000118</v>
      </c>
      <c r="D436" s="306">
        <f t="shared" ca="1" si="182"/>
        <v>-0.5242290397253746</v>
      </c>
      <c r="E436" s="307">
        <f t="shared" ca="1" si="183"/>
        <v>-3.251731829044572</v>
      </c>
      <c r="F436" s="304">
        <f t="shared" ca="1" si="184"/>
        <v>3.293717652457925</v>
      </c>
      <c r="G436" s="306">
        <f t="shared" ca="1" si="185"/>
        <v>7.2427096054330535</v>
      </c>
      <c r="H436" s="307">
        <f t="shared" ca="1" si="186"/>
        <v>-91.589547557129094</v>
      </c>
      <c r="I436" s="304">
        <f t="shared" ca="1" si="187"/>
        <v>91.875470415929001</v>
      </c>
      <c r="J436" s="306">
        <f t="shared" ca="1" si="188"/>
        <v>395.33273385875236</v>
      </c>
      <c r="K436" s="307">
        <f t="shared" ca="1" si="189"/>
        <v>802.65379292221041</v>
      </c>
      <c r="L436" s="304">
        <f t="shared" ca="1" si="174"/>
        <v>894.72961376755927</v>
      </c>
      <c r="M436" s="306">
        <f t="shared" ca="1" si="190"/>
        <v>-1.4918826384081127</v>
      </c>
      <c r="N436" s="304">
        <f t="shared" ca="1" si="191"/>
        <v>-85.478578709626746</v>
      </c>
      <c r="P436" s="310">
        <f t="shared" ca="1" si="192"/>
        <v>23</v>
      </c>
      <c r="Q436" s="304">
        <f t="shared" ca="1" si="193"/>
        <v>0</v>
      </c>
      <c r="R436" s="306">
        <f t="shared" ca="1" si="194"/>
        <v>0</v>
      </c>
      <c r="S436" s="307">
        <f t="shared" ca="1" si="195"/>
        <v>2.9362999999999984</v>
      </c>
      <c r="T436" s="304">
        <f t="shared" ca="1" si="175"/>
        <v>28.805102999999985</v>
      </c>
      <c r="U436" s="311">
        <f t="shared" ca="1" si="176"/>
        <v>0</v>
      </c>
      <c r="V436" s="306">
        <f t="shared" ca="1" si="177"/>
        <v>1.1304687054721601</v>
      </c>
      <c r="W436" s="304">
        <f t="shared" ca="1" si="178"/>
        <v>19.471564930221454</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3.19962242508198</v>
      </c>
      <c r="AH436" s="304">
        <f t="shared" ca="1" si="202"/>
        <v>-6.5791866889653203</v>
      </c>
    </row>
    <row r="437" spans="1:34" x14ac:dyDescent="0.2">
      <c r="A437" s="347">
        <f t="shared" ca="1" si="180"/>
        <v>0.1</v>
      </c>
      <c r="B437" s="304">
        <f t="shared" ca="1" si="181"/>
        <v>29.900000000000119</v>
      </c>
      <c r="D437" s="306">
        <f t="shared" ca="1" si="182"/>
        <v>-0.52275949402562494</v>
      </c>
      <c r="E437" s="307">
        <f t="shared" ca="1" si="183"/>
        <v>-3.1993103344797316</v>
      </c>
      <c r="F437" s="304">
        <f t="shared" ca="1" si="184"/>
        <v>3.2417378217404842</v>
      </c>
      <c r="G437" s="306">
        <f t="shared" ca="1" si="185"/>
        <v>7.1904336560304909</v>
      </c>
      <c r="H437" s="307">
        <f t="shared" ca="1" si="186"/>
        <v>-91.909478590577066</v>
      </c>
      <c r="I437" s="304">
        <f t="shared" ca="1" si="187"/>
        <v>92.190317229921277</v>
      </c>
      <c r="J437" s="306">
        <f t="shared" ca="1" si="188"/>
        <v>396.05439102182555</v>
      </c>
      <c r="K437" s="307">
        <f t="shared" ca="1" si="189"/>
        <v>793.47884161482511</v>
      </c>
      <c r="L437" s="304">
        <f t="shared" ca="1" si="174"/>
        <v>886.83017130568669</v>
      </c>
      <c r="M437" s="306">
        <f t="shared" ca="1" si="190"/>
        <v>-1.4927214902178019</v>
      </c>
      <c r="N437" s="304">
        <f t="shared" ca="1" si="191"/>
        <v>-85.526641377958853</v>
      </c>
      <c r="P437" s="310">
        <f t="shared" ca="1" si="192"/>
        <v>23</v>
      </c>
      <c r="Q437" s="304">
        <f t="shared" ca="1" si="193"/>
        <v>0</v>
      </c>
      <c r="R437" s="306">
        <f t="shared" ca="1" si="194"/>
        <v>0</v>
      </c>
      <c r="S437" s="307">
        <f t="shared" ca="1" si="195"/>
        <v>2.9362999999999984</v>
      </c>
      <c r="T437" s="304">
        <f t="shared" ca="1" si="175"/>
        <v>28.805102999999985</v>
      </c>
      <c r="U437" s="311">
        <f t="shared" ca="1" si="176"/>
        <v>0</v>
      </c>
      <c r="V437" s="306">
        <f t="shared" ca="1" si="177"/>
        <v>1.1315080366414845</v>
      </c>
      <c r="W437" s="304">
        <f t="shared" ca="1" si="178"/>
        <v>19.623271970546728</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3.1481437810520152</v>
      </c>
      <c r="AH437" s="304">
        <f t="shared" ca="1" si="202"/>
        <v>-6.6313268161364523</v>
      </c>
    </row>
    <row r="438" spans="1:34" x14ac:dyDescent="0.2">
      <c r="A438" s="347">
        <f t="shared" ca="1" si="180"/>
        <v>0.1</v>
      </c>
      <c r="B438" s="304">
        <f t="shared" ca="1" si="181"/>
        <v>30.000000000000121</v>
      </c>
      <c r="D438" s="306">
        <f t="shared" ca="1" si="182"/>
        <v>-0.52124364374626553</v>
      </c>
      <c r="E438" s="307">
        <f t="shared" ca="1" si="183"/>
        <v>-3.1473654765324488</v>
      </c>
      <c r="F438" s="304">
        <f t="shared" ca="1" si="184"/>
        <v>3.1902357873696752</v>
      </c>
      <c r="G438" s="306">
        <f t="shared" ca="1" si="185"/>
        <v>7.1383092916558644</v>
      </c>
      <c r="H438" s="307">
        <f t="shared" ca="1" si="186"/>
        <v>-92.224215138230306</v>
      </c>
      <c r="I438" s="304">
        <f t="shared" ca="1" si="187"/>
        <v>92.500061175146953</v>
      </c>
      <c r="J438" s="306">
        <f t="shared" ca="1" si="188"/>
        <v>396.77082816920989</v>
      </c>
      <c r="K438" s="307">
        <f t="shared" ca="1" si="189"/>
        <v>784.27215692838479</v>
      </c>
      <c r="L438" s="304">
        <f t="shared" ca="1" si="174"/>
        <v>878.9254269954771</v>
      </c>
      <c r="M438" s="306">
        <f t="shared" ca="1" si="190"/>
        <v>-1.4935486640958973</v>
      </c>
      <c r="N438" s="304">
        <f t="shared" ca="1" si="191"/>
        <v>-85.574034950097186</v>
      </c>
      <c r="P438" s="310">
        <f t="shared" ca="1" si="192"/>
        <v>23</v>
      </c>
      <c r="Q438" s="304">
        <f t="shared" ca="1" si="193"/>
        <v>0</v>
      </c>
      <c r="R438" s="306">
        <f t="shared" ca="1" si="194"/>
        <v>0</v>
      </c>
      <c r="S438" s="307">
        <f t="shared" ca="1" si="195"/>
        <v>2.9362999999999984</v>
      </c>
      <c r="T438" s="304">
        <f t="shared" ca="1" si="175"/>
        <v>28.805102999999985</v>
      </c>
      <c r="U438" s="311">
        <f t="shared" ca="1" si="176"/>
        <v>0</v>
      </c>
      <c r="V438" s="306">
        <f t="shared" ca="1" si="177"/>
        <v>1.132551884907645</v>
      </c>
      <c r="W438" s="304">
        <f t="shared" ca="1" si="178"/>
        <v>19.773580143262013</v>
      </c>
      <c r="Y438" s="314" t="str">
        <f t="shared" ca="1" si="196"/>
        <v/>
      </c>
      <c r="Z438" s="315" t="str">
        <f t="shared" ca="1" si="197"/>
        <v/>
      </c>
      <c r="AA438" s="316" t="str">
        <f t="shared" ca="1" si="198"/>
        <v/>
      </c>
      <c r="AC438" s="310">
        <f t="shared" ca="1" si="199"/>
        <v>30.000000000000121</v>
      </c>
      <c r="AD438" s="323">
        <f t="shared" ca="1" si="200"/>
        <v>396.77082816920989</v>
      </c>
      <c r="AE438" s="324" t="e">
        <f t="shared" ca="1" si="179"/>
        <v>#N/A</v>
      </c>
      <c r="AG438" s="306">
        <f t="shared" ca="1" si="201"/>
        <v>3.0971230018766605</v>
      </c>
      <c r="AH438" s="304">
        <f t="shared" ca="1" si="202"/>
        <v>-6.6829928721679455</v>
      </c>
    </row>
    <row r="439" spans="1:34" x14ac:dyDescent="0.2">
      <c r="A439" s="347">
        <f t="shared" ca="1" si="180"/>
        <v>0.1</v>
      </c>
      <c r="B439" s="304">
        <f t="shared" ca="1" si="181"/>
        <v>30.100000000000122</v>
      </c>
      <c r="D439" s="306">
        <f t="shared" ca="1" si="182"/>
        <v>-0.51968265823080928</v>
      </c>
      <c r="E439" s="307">
        <f t="shared" ca="1" si="183"/>
        <v>-3.0958995991797442</v>
      </c>
      <c r="F439" s="304">
        <f t="shared" ca="1" si="184"/>
        <v>3.1392139770119432</v>
      </c>
      <c r="G439" s="306">
        <f t="shared" ca="1" si="185"/>
        <v>7.086341025832783</v>
      </c>
      <c r="H439" s="307">
        <f t="shared" ca="1" si="186"/>
        <v>-92.533805098148278</v>
      </c>
      <c r="I439" s="304">
        <f t="shared" ca="1" si="187"/>
        <v>92.804748343371386</v>
      </c>
      <c r="J439" s="306">
        <f t="shared" ca="1" si="188"/>
        <v>397.48206068508432</v>
      </c>
      <c r="K439" s="307">
        <f t="shared" ca="1" si="189"/>
        <v>775.03425591656583</v>
      </c>
      <c r="L439" s="304">
        <f t="shared" ca="1" si="174"/>
        <v>871.01669697578461</v>
      </c>
      <c r="M439" s="306">
        <f t="shared" ca="1" si="190"/>
        <v>-1.4943644049241107</v>
      </c>
      <c r="N439" s="304">
        <f t="shared" ca="1" si="191"/>
        <v>-85.620773456730319</v>
      </c>
      <c r="P439" s="310">
        <f t="shared" ca="1" si="192"/>
        <v>23</v>
      </c>
      <c r="Q439" s="304">
        <f t="shared" ca="1" si="193"/>
        <v>0</v>
      </c>
      <c r="R439" s="306">
        <f t="shared" ca="1" si="194"/>
        <v>0</v>
      </c>
      <c r="S439" s="307">
        <f t="shared" ca="1" si="195"/>
        <v>2.9362999999999984</v>
      </c>
      <c r="T439" s="304">
        <f t="shared" ca="1" si="175"/>
        <v>28.805102999999985</v>
      </c>
      <c r="U439" s="311">
        <f t="shared" ca="1" si="176"/>
        <v>0</v>
      </c>
      <c r="V439" s="306">
        <f t="shared" ca="1" si="177"/>
        <v>1.1336002023580389</v>
      </c>
      <c r="W439" s="304">
        <f t="shared" ca="1" si="178"/>
        <v>19.922483274930109</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3.0465629055050689</v>
      </c>
      <c r="AH439" s="304">
        <f t="shared" ca="1" si="202"/>
        <v>-6.7341825233327741</v>
      </c>
    </row>
    <row r="440" spans="1:34" x14ac:dyDescent="0.2">
      <c r="A440" s="347">
        <f t="shared" ca="1" si="180"/>
        <v>0.1</v>
      </c>
      <c r="B440" s="304">
        <f t="shared" ca="1" si="181"/>
        <v>30.200000000000124</v>
      </c>
      <c r="D440" s="306">
        <f t="shared" ca="1" si="182"/>
        <v>-0.51807769761663791</v>
      </c>
      <c r="E440" s="307">
        <f t="shared" ca="1" si="183"/>
        <v>-3.0449148139788429</v>
      </c>
      <c r="F440" s="304">
        <f t="shared" ca="1" si="184"/>
        <v>3.0886745903632464</v>
      </c>
      <c r="G440" s="306">
        <f t="shared" ca="1" si="185"/>
        <v>7.0345332560711196</v>
      </c>
      <c r="H440" s="307">
        <f t="shared" ca="1" si="186"/>
        <v>-92.838296579546167</v>
      </c>
      <c r="I440" s="304">
        <f t="shared" ca="1" si="187"/>
        <v>93.104425082390918</v>
      </c>
      <c r="J440" s="306">
        <f t="shared" ca="1" si="188"/>
        <v>398.18810439917951</v>
      </c>
      <c r="K440" s="307">
        <f t="shared" ca="1" si="189"/>
        <v>765.7656508326811</v>
      </c>
      <c r="L440" s="304">
        <f t="shared" ca="1" si="174"/>
        <v>863.10532293585788</v>
      </c>
      <c r="M440" s="306">
        <f t="shared" ca="1" si="190"/>
        <v>-1.4951689503735583</v>
      </c>
      <c r="N440" s="304">
        <f t="shared" ca="1" si="191"/>
        <v>-85.666870515410125</v>
      </c>
      <c r="P440" s="310">
        <f t="shared" ca="1" si="192"/>
        <v>23</v>
      </c>
      <c r="Q440" s="304">
        <f t="shared" ca="1" si="193"/>
        <v>0</v>
      </c>
      <c r="R440" s="306">
        <f t="shared" ca="1" si="194"/>
        <v>0</v>
      </c>
      <c r="S440" s="307">
        <f t="shared" ca="1" si="195"/>
        <v>2.9362999999999984</v>
      </c>
      <c r="T440" s="304">
        <f t="shared" ca="1" si="175"/>
        <v>28.805102999999985</v>
      </c>
      <c r="U440" s="311">
        <f t="shared" ca="1" si="176"/>
        <v>0</v>
      </c>
      <c r="V440" s="306">
        <f t="shared" ca="1" si="177"/>
        <v>1.1346529414765483</v>
      </c>
      <c r="W440" s="304">
        <f t="shared" ca="1" si="178"/>
        <v>20.069975856012203</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2.9964660608215024</v>
      </c>
      <c r="AH440" s="304">
        <f t="shared" ca="1" si="202"/>
        <v>-6.7848936671764193</v>
      </c>
    </row>
    <row r="441" spans="1:34" x14ac:dyDescent="0.2">
      <c r="A441" s="347">
        <f t="shared" ca="1" si="180"/>
        <v>0.1</v>
      </c>
      <c r="B441" s="304">
        <f t="shared" ca="1" si="181"/>
        <v>30.300000000000125</v>
      </c>
      <c r="D441" s="306">
        <f t="shared" ca="1" si="182"/>
        <v>-0.51642991244498959</v>
      </c>
      <c r="E441" s="307">
        <f t="shared" ca="1" si="183"/>
        <v>-2.9944130052638807</v>
      </c>
      <c r="F441" s="304">
        <f t="shared" ca="1" si="184"/>
        <v>3.0386196044522262</v>
      </c>
      <c r="G441" s="306">
        <f t="shared" ca="1" si="185"/>
        <v>6.9828902648266205</v>
      </c>
      <c r="H441" s="307">
        <f t="shared" ca="1" si="186"/>
        <v>-93.13773788007255</v>
      </c>
      <c r="I441" s="304">
        <f t="shared" ca="1" si="187"/>
        <v>93.399137971759203</v>
      </c>
      <c r="J441" s="306">
        <f t="shared" ca="1" si="188"/>
        <v>398.88897557522438</v>
      </c>
      <c r="K441" s="307">
        <f t="shared" ca="1" si="189"/>
        <v>756.46684910970021</v>
      </c>
      <c r="L441" s="304">
        <f t="shared" ca="1" si="174"/>
        <v>855.19267340021679</v>
      </c>
      <c r="M441" s="306">
        <f t="shared" ca="1" si="190"/>
        <v>-1.4959625311691351</v>
      </c>
      <c r="N441" s="304">
        <f t="shared" ca="1" si="191"/>
        <v>-85.712339345699306</v>
      </c>
      <c r="P441" s="310">
        <f t="shared" ca="1" si="192"/>
        <v>23</v>
      </c>
      <c r="Q441" s="304">
        <f t="shared" ca="1" si="193"/>
        <v>0</v>
      </c>
      <c r="R441" s="306">
        <f t="shared" ca="1" si="194"/>
        <v>0</v>
      </c>
      <c r="S441" s="307">
        <f t="shared" ca="1" si="195"/>
        <v>2.9362999999999984</v>
      </c>
      <c r="T441" s="304">
        <f t="shared" ca="1" si="175"/>
        <v>28.805102999999985</v>
      </c>
      <c r="U441" s="311">
        <f t="shared" ca="1" si="176"/>
        <v>0</v>
      </c>
      <c r="V441" s="306">
        <f t="shared" ca="1" si="177"/>
        <v>1.1357100551461021</v>
      </c>
      <c r="W441" s="304">
        <f t="shared" ca="1" si="178"/>
        <v>20.216053025659981</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2.9468347935989261</v>
      </c>
      <c r="AH441" s="304">
        <f t="shared" ca="1" si="202"/>
        <v>-6.8351244273446898</v>
      </c>
    </row>
    <row r="442" spans="1:34" x14ac:dyDescent="0.2">
      <c r="A442" s="347">
        <f t="shared" ca="1" si="180"/>
        <v>0.1</v>
      </c>
      <c r="B442" s="304">
        <f t="shared" ca="1" si="181"/>
        <v>30.400000000000126</v>
      </c>
      <c r="D442" s="306">
        <f t="shared" ca="1" si="182"/>
        <v>-0.51474044329077573</v>
      </c>
      <c r="E442" s="307">
        <f t="shared" ca="1" si="183"/>
        <v>-2.9443958353498534</v>
      </c>
      <c r="F442" s="304">
        <f t="shared" ca="1" si="184"/>
        <v>2.9890507789572172</v>
      </c>
      <c r="G442" s="306">
        <f t="shared" ca="1" si="185"/>
        <v>6.9314162204975425</v>
      </c>
      <c r="H442" s="307">
        <f t="shared" ca="1" si="186"/>
        <v>-93.43217746360753</v>
      </c>
      <c r="I442" s="304">
        <f t="shared" ca="1" si="187"/>
        <v>93.688933799103665</v>
      </c>
      <c r="J442" s="306">
        <f t="shared" ca="1" si="188"/>
        <v>399.58469089949057</v>
      </c>
      <c r="K442" s="307">
        <f t="shared" ca="1" si="189"/>
        <v>747.13835334251621</v>
      </c>
      <c r="L442" s="304">
        <f t="shared" ca="1" si="174"/>
        <v>847.28014507399382</v>
      </c>
      <c r="M442" s="306">
        <f t="shared" ca="1" si="190"/>
        <v>-1.4967453713424561</v>
      </c>
      <c r="N442" s="304">
        <f t="shared" ca="1" si="191"/>
        <v>-85.757192783663896</v>
      </c>
      <c r="P442" s="310">
        <f t="shared" ca="1" si="192"/>
        <v>23</v>
      </c>
      <c r="Q442" s="304">
        <f t="shared" ca="1" si="193"/>
        <v>0</v>
      </c>
      <c r="R442" s="306">
        <f t="shared" ca="1" si="194"/>
        <v>0</v>
      </c>
      <c r="S442" s="307">
        <f t="shared" ca="1" si="195"/>
        <v>2.9362999999999984</v>
      </c>
      <c r="T442" s="304">
        <f t="shared" ca="1" si="175"/>
        <v>28.805102999999985</v>
      </c>
      <c r="U442" s="311">
        <f t="shared" ca="1" si="176"/>
        <v>0</v>
      </c>
      <c r="V442" s="306">
        <f t="shared" ca="1" si="177"/>
        <v>1.1367714966510423</v>
      </c>
      <c r="W442" s="304">
        <f t="shared" ca="1" si="178"/>
        <v>20.360710556502465</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2.8976711924199634</v>
      </c>
      <c r="AH442" s="304">
        <f t="shared" ca="1" si="202"/>
        <v>-6.8848731484044521</v>
      </c>
    </row>
    <row r="443" spans="1:34" x14ac:dyDescent="0.2">
      <c r="A443" s="347">
        <f t="shared" ca="1" si="180"/>
        <v>0.1</v>
      </c>
      <c r="B443" s="304">
        <f t="shared" ca="1" si="181"/>
        <v>30.500000000000128</v>
      </c>
      <c r="D443" s="306">
        <f t="shared" ca="1" si="182"/>
        <v>-0.51301042041181855</v>
      </c>
      <c r="E443" s="307">
        <f t="shared" ca="1" si="183"/>
        <v>-2.8948647497384954</v>
      </c>
      <c r="F443" s="304">
        <f t="shared" ca="1" si="184"/>
        <v>2.9399696615321784</v>
      </c>
      <c r="G443" s="306">
        <f t="shared" ca="1" si="185"/>
        <v>6.8801151784563608</v>
      </c>
      <c r="H443" s="307">
        <f t="shared" ca="1" si="186"/>
        <v>-93.721663938581386</v>
      </c>
      <c r="I443" s="304">
        <f t="shared" ca="1" si="187"/>
        <v>93.973859537028758</v>
      </c>
      <c r="J443" s="306">
        <f t="shared" ca="1" si="188"/>
        <v>400.27526746943829</v>
      </c>
      <c r="K443" s="307">
        <f t="shared" ca="1" si="189"/>
        <v>737.78066127240675</v>
      </c>
      <c r="L443" s="304">
        <f t="shared" ca="1" si="174"/>
        <v>839.36916425091533</v>
      </c>
      <c r="M443" s="306">
        <f t="shared" ca="1" si="190"/>
        <v>-1.4975176884739283</v>
      </c>
      <c r="N443" s="304">
        <f t="shared" ca="1" si="191"/>
        <v>-85.801443295742899</v>
      </c>
      <c r="P443" s="310">
        <f t="shared" ca="1" si="192"/>
        <v>23</v>
      </c>
      <c r="Q443" s="304">
        <f t="shared" ca="1" si="193"/>
        <v>0</v>
      </c>
      <c r="R443" s="306">
        <f t="shared" ca="1" si="194"/>
        <v>0</v>
      </c>
      <c r="S443" s="307">
        <f t="shared" ca="1" si="195"/>
        <v>2.9362999999999984</v>
      </c>
      <c r="T443" s="304">
        <f t="shared" ca="1" si="175"/>
        <v>28.805102999999985</v>
      </c>
      <c r="U443" s="311">
        <f t="shared" ca="1" si="176"/>
        <v>0</v>
      </c>
      <c r="V443" s="306">
        <f t="shared" ca="1" si="177"/>
        <v>1.1378372196792979</v>
      </c>
      <c r="W443" s="304">
        <f t="shared" ca="1" si="178"/>
        <v>20.503944839442795</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2.8489771145622305</v>
      </c>
      <c r="AH443" s="304">
        <f t="shared" ca="1" si="202"/>
        <v>-6.93413839066256</v>
      </c>
    </row>
    <row r="444" spans="1:34" x14ac:dyDescent="0.2">
      <c r="A444" s="347">
        <f t="shared" ca="1" si="180"/>
        <v>0.1</v>
      </c>
      <c r="B444" s="304">
        <f t="shared" ca="1" si="181"/>
        <v>30.600000000000129</v>
      </c>
      <c r="D444" s="306">
        <f t="shared" ca="1" si="182"/>
        <v>-0.51124096341718051</v>
      </c>
      <c r="E444" s="307">
        <f t="shared" ca="1" si="183"/>
        <v>-2.8458209823208591</v>
      </c>
      <c r="F444" s="304">
        <f t="shared" ca="1" si="184"/>
        <v>2.8913775931367707</v>
      </c>
      <c r="G444" s="306">
        <f t="shared" ca="1" si="185"/>
        <v>6.8289910821146425</v>
      </c>
      <c r="H444" s="307">
        <f t="shared" ca="1" si="186"/>
        <v>-94.006246036813479</v>
      </c>
      <c r="I444" s="304">
        <f t="shared" ca="1" si="187"/>
        <v>94.253962320602255</v>
      </c>
      <c r="J444" s="306">
        <f t="shared" ca="1" si="188"/>
        <v>400.96072278246686</v>
      </c>
      <c r="K444" s="307">
        <f t="shared" ca="1" si="189"/>
        <v>728.39426577363702</v>
      </c>
      <c r="L444" s="304">
        <f t="shared" ca="1" si="174"/>
        <v>831.46118828611236</v>
      </c>
      <c r="M444" s="306">
        <f t="shared" ca="1" si="190"/>
        <v>-1.498279693924496</v>
      </c>
      <c r="N444" s="304">
        <f t="shared" ca="1" si="191"/>
        <v>-85.845102992026398</v>
      </c>
      <c r="P444" s="310">
        <f t="shared" ca="1" si="192"/>
        <v>23</v>
      </c>
      <c r="Q444" s="304">
        <f t="shared" ca="1" si="193"/>
        <v>0</v>
      </c>
      <c r="R444" s="306">
        <f t="shared" ca="1" si="194"/>
        <v>0</v>
      </c>
      <c r="S444" s="307">
        <f t="shared" ca="1" si="195"/>
        <v>2.9362999999999984</v>
      </c>
      <c r="T444" s="304">
        <f t="shared" ca="1" si="175"/>
        <v>28.805102999999985</v>
      </c>
      <c r="U444" s="311">
        <f t="shared" ca="1" si="176"/>
        <v>0</v>
      </c>
      <c r="V444" s="306">
        <f t="shared" ca="1" si="177"/>
        <v>1.1389071783243696</v>
      </c>
      <c r="W444" s="304">
        <f t="shared" ca="1" si="178"/>
        <v>20.64575286847943</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2.8007541918449705</v>
      </c>
      <c r="AH444" s="304">
        <f t="shared" ca="1" si="202"/>
        <v>-6.9829189249881845</v>
      </c>
    </row>
    <row r="445" spans="1:34" x14ac:dyDescent="0.2">
      <c r="A445" s="347">
        <f t="shared" ca="1" si="180"/>
        <v>0.1</v>
      </c>
      <c r="B445" s="304">
        <f t="shared" ca="1" si="181"/>
        <v>30.700000000000131</v>
      </c>
      <c r="D445" s="306">
        <f t="shared" ca="1" si="182"/>
        <v>-0.50943318095417323</v>
      </c>
      <c r="E445" s="307">
        <f t="shared" ca="1" si="183"/>
        <v>-2.7972655605716454</v>
      </c>
      <c r="F445" s="304">
        <f t="shared" ca="1" si="184"/>
        <v>2.843275713366062</v>
      </c>
      <c r="G445" s="306">
        <f t="shared" ca="1" si="185"/>
        <v>6.7780477640192247</v>
      </c>
      <c r="H445" s="307">
        <f t="shared" ca="1" si="186"/>
        <v>-94.28597259287065</v>
      </c>
      <c r="I445" s="304">
        <f t="shared" ca="1" si="187"/>
        <v>94.529289425420316</v>
      </c>
      <c r="J445" s="306">
        <f t="shared" ca="1" si="188"/>
        <v>401.64107472477355</v>
      </c>
      <c r="K445" s="307">
        <f t="shared" ca="1" si="189"/>
        <v>718.97965484215285</v>
      </c>
      <c r="L445" s="304">
        <f t="shared" ca="1" si="174"/>
        <v>823.55770713594347</v>
      </c>
      <c r="M445" s="306">
        <f t="shared" ca="1" si="190"/>
        <v>-1.4990315930575662</v>
      </c>
      <c r="N445" s="304">
        <f t="shared" ca="1" si="191"/>
        <v>-85.888183638970858</v>
      </c>
      <c r="P445" s="310">
        <f t="shared" ca="1" si="192"/>
        <v>23</v>
      </c>
      <c r="Q445" s="304">
        <f t="shared" ca="1" si="193"/>
        <v>0</v>
      </c>
      <c r="R445" s="306">
        <f t="shared" ca="1" si="194"/>
        <v>0</v>
      </c>
      <c r="S445" s="307">
        <f t="shared" ca="1" si="195"/>
        <v>2.9362999999999984</v>
      </c>
      <c r="T445" s="304">
        <f t="shared" ca="1" si="175"/>
        <v>28.805102999999985</v>
      </c>
      <c r="U445" s="311">
        <f t="shared" ca="1" si="176"/>
        <v>0</v>
      </c>
      <c r="V445" s="306">
        <f t="shared" ca="1" si="177"/>
        <v>1.1399813270871375</v>
      </c>
      <c r="W445" s="304">
        <f t="shared" ca="1" si="178"/>
        <v>20.786132225565769</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2.7530038364341074</v>
      </c>
      <c r="AH445" s="304">
        <f t="shared" ca="1" si="202"/>
        <v>-7.0312137276434434</v>
      </c>
    </row>
    <row r="446" spans="1:34" x14ac:dyDescent="0.2">
      <c r="A446" s="347">
        <f t="shared" ca="1" si="180"/>
        <v>0.1</v>
      </c>
      <c r="B446" s="304">
        <f t="shared" ca="1" si="181"/>
        <v>30.800000000000132</v>
      </c>
      <c r="D446" s="306">
        <f t="shared" ca="1" si="182"/>
        <v>-0.50758817041366933</v>
      </c>
      <c r="E446" s="307">
        <f t="shared" ca="1" si="183"/>
        <v>-2.7491993107304848</v>
      </c>
      <c r="F446" s="304">
        <f t="shared" ca="1" si="184"/>
        <v>2.7956649657755612</v>
      </c>
      <c r="G446" s="306">
        <f t="shared" ca="1" si="185"/>
        <v>6.7272889469778576</v>
      </c>
      <c r="H446" s="307">
        <f t="shared" ca="1" si="186"/>
        <v>-94.560892523943693</v>
      </c>
      <c r="I446" s="304">
        <f t="shared" ca="1" si="187"/>
        <v>94.799888246247207</v>
      </c>
      <c r="J446" s="306">
        <f t="shared" ca="1" si="188"/>
        <v>402.31634156032339</v>
      </c>
      <c r="K446" s="307">
        <f t="shared" ca="1" si="189"/>
        <v>709.53731158631217</v>
      </c>
      <c r="L446" s="304">
        <f t="shared" ca="1" si="174"/>
        <v>815.66024496699254</v>
      </c>
      <c r="M446" s="306">
        <f t="shared" ca="1" si="190"/>
        <v>-1.4997735854515912</v>
      </c>
      <c r="N446" s="304">
        <f t="shared" ca="1" si="191"/>
        <v>-85.930696671579298</v>
      </c>
      <c r="P446" s="310">
        <f t="shared" ca="1" si="192"/>
        <v>23</v>
      </c>
      <c r="Q446" s="304">
        <f t="shared" ca="1" si="193"/>
        <v>0</v>
      </c>
      <c r="R446" s="306">
        <f t="shared" ca="1" si="194"/>
        <v>0</v>
      </c>
      <c r="S446" s="307">
        <f t="shared" ca="1" si="195"/>
        <v>2.9362999999999984</v>
      </c>
      <c r="T446" s="304">
        <f t="shared" ca="1" si="175"/>
        <v>28.805102999999985</v>
      </c>
      <c r="U446" s="311">
        <f t="shared" ca="1" si="176"/>
        <v>0</v>
      </c>
      <c r="V446" s="306">
        <f t="shared" ca="1" si="177"/>
        <v>1.1410596208774832</v>
      </c>
      <c r="W446" s="304">
        <f t="shared" ca="1" si="178"/>
        <v>20.925081065521297</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2.7057272466027644</v>
      </c>
      <c r="AH446" s="304">
        <f t="shared" ca="1" si="202"/>
        <v>-7.0790219751271266</v>
      </c>
    </row>
    <row r="447" spans="1:34" x14ac:dyDescent="0.2">
      <c r="A447" s="347">
        <f t="shared" ca="1" si="180"/>
        <v>0.1</v>
      </c>
      <c r="B447" s="304">
        <f t="shared" ca="1" si="181"/>
        <v>30.900000000000134</v>
      </c>
      <c r="D447" s="306">
        <f t="shared" ca="1" si="182"/>
        <v>-0.50570701765333581</v>
      </c>
      <c r="E447" s="307">
        <f t="shared" ca="1" si="183"/>
        <v>-2.7016228629656585</v>
      </c>
      <c r="F447" s="304">
        <f t="shared" ca="1" si="184"/>
        <v>2.7485461031975782</v>
      </c>
      <c r="G447" s="306">
        <f t="shared" ca="1" si="185"/>
        <v>6.6767182452125242</v>
      </c>
      <c r="H447" s="307">
        <f t="shared" ca="1" si="186"/>
        <v>-94.831054810240261</v>
      </c>
      <c r="I447" s="304">
        <f t="shared" ca="1" si="187"/>
        <v>95.065806276225032</v>
      </c>
      <c r="J447" s="306">
        <f t="shared" ca="1" si="188"/>
        <v>402.9865419199329</v>
      </c>
      <c r="K447" s="307">
        <f t="shared" ca="1" si="189"/>
        <v>700.06771421960298</v>
      </c>
      <c r="L447" s="304">
        <f t="shared" ca="1" si="174"/>
        <v>807.77036183636096</v>
      </c>
      <c r="M447" s="306">
        <f t="shared" ca="1" si="190"/>
        <v>-1.5005058651037679</v>
      </c>
      <c r="N447" s="304">
        <f t="shared" ca="1" si="191"/>
        <v>-85.972653205072334</v>
      </c>
      <c r="P447" s="310">
        <f t="shared" ca="1" si="192"/>
        <v>23</v>
      </c>
      <c r="Q447" s="304">
        <f t="shared" ca="1" si="193"/>
        <v>0</v>
      </c>
      <c r="R447" s="306">
        <f t="shared" ca="1" si="194"/>
        <v>0</v>
      </c>
      <c r="S447" s="307">
        <f t="shared" ca="1" si="195"/>
        <v>2.9362999999999984</v>
      </c>
      <c r="T447" s="304">
        <f t="shared" ca="1" si="175"/>
        <v>28.805102999999985</v>
      </c>
      <c r="U447" s="311">
        <f t="shared" ca="1" si="176"/>
        <v>0</v>
      </c>
      <c r="V447" s="306">
        <f t="shared" ca="1" si="177"/>
        <v>1.1421420150157375</v>
      </c>
      <c r="W447" s="304">
        <f t="shared" ca="1" si="178"/>
        <v>21.062598101007115</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2.6589254124446144</v>
      </c>
      <c r="AH447" s="304">
        <f t="shared" ca="1" si="202"/>
        <v>-7.1263430390359668</v>
      </c>
    </row>
    <row r="448" spans="1:34" x14ac:dyDescent="0.2">
      <c r="A448" s="347">
        <f t="shared" ca="1" si="180"/>
        <v>0.1</v>
      </c>
      <c r="B448" s="304">
        <f t="shared" ca="1" si="181"/>
        <v>31.000000000000135</v>
      </c>
      <c r="D448" s="306">
        <f t="shared" ca="1" si="182"/>
        <v>-0.50379079673835703</v>
      </c>
      <c r="E448" s="307">
        <f t="shared" ca="1" si="183"/>
        <v>-2.6545366565158846</v>
      </c>
      <c r="F448" s="304">
        <f t="shared" ca="1" si="184"/>
        <v>2.7019196930450762</v>
      </c>
      <c r="G448" s="306">
        <f t="shared" ca="1" si="185"/>
        <v>6.6263391655386883</v>
      </c>
      <c r="H448" s="307">
        <f t="shared" ca="1" si="186"/>
        <v>-95.096508475891852</v>
      </c>
      <c r="I448" s="304">
        <f t="shared" ca="1" si="187"/>
        <v>95.327091086648196</v>
      </c>
      <c r="J448" s="306">
        <f t="shared" ca="1" si="188"/>
        <v>403.65169479047046</v>
      </c>
      <c r="K448" s="307">
        <f t="shared" ca="1" si="189"/>
        <v>690.57133605529634</v>
      </c>
      <c r="L448" s="304">
        <f t="shared" ca="1" si="174"/>
        <v>799.88965544530959</v>
      </c>
      <c r="M448" s="306">
        <f t="shared" ca="1" si="190"/>
        <v>-1.5012286206252743</v>
      </c>
      <c r="N448" s="304">
        <f t="shared" ca="1" si="191"/>
        <v>-86.014064046074424</v>
      </c>
      <c r="P448" s="310">
        <f t="shared" ca="1" si="192"/>
        <v>23</v>
      </c>
      <c r="Q448" s="304">
        <f t="shared" ca="1" si="193"/>
        <v>0</v>
      </c>
      <c r="R448" s="306">
        <f t="shared" ca="1" si="194"/>
        <v>0</v>
      </c>
      <c r="S448" s="307">
        <f t="shared" ca="1" si="195"/>
        <v>2.9362999999999984</v>
      </c>
      <c r="T448" s="304">
        <f t="shared" ca="1" si="175"/>
        <v>28.805102999999985</v>
      </c>
      <c r="U448" s="311">
        <f t="shared" ca="1" si="176"/>
        <v>0</v>
      </c>
      <c r="V448" s="306">
        <f t="shared" ca="1" si="177"/>
        <v>1.1432284652339599</v>
      </c>
      <c r="W448" s="304">
        <f t="shared" ca="1" si="178"/>
        <v>21.198682587577792</v>
      </c>
      <c r="Y448" s="314" t="str">
        <f t="shared" ca="1" si="196"/>
        <v/>
      </c>
      <c r="Z448" s="315" t="str">
        <f t="shared" ca="1" si="197"/>
        <v/>
      </c>
      <c r="AA448" s="316" t="str">
        <f t="shared" ca="1" si="198"/>
        <v/>
      </c>
      <c r="AC448" s="310">
        <f t="shared" ca="1" si="199"/>
        <v>31.000000000000135</v>
      </c>
      <c r="AD448" s="323">
        <f t="shared" ca="1" si="200"/>
        <v>403.65169479047046</v>
      </c>
      <c r="AE448" s="324" t="e">
        <f t="shared" ca="1" si="179"/>
        <v>#N/A</v>
      </c>
      <c r="AG448" s="306">
        <f t="shared" ca="1" si="201"/>
        <v>2.6125991215372579</v>
      </c>
      <c r="AH448" s="304">
        <f t="shared" ca="1" si="202"/>
        <v>-7.1731764809478342</v>
      </c>
    </row>
    <row r="449" spans="1:34" x14ac:dyDescent="0.2">
      <c r="A449" s="347">
        <f t="shared" ca="1" si="180"/>
        <v>0.1</v>
      </c>
      <c r="B449" s="304">
        <f t="shared" ca="1" si="181"/>
        <v>31.100000000000136</v>
      </c>
      <c r="D449" s="306">
        <f t="shared" ca="1" si="182"/>
        <v>-0.50184056969928348</v>
      </c>
      <c r="E449" s="307">
        <f t="shared" ca="1" si="183"/>
        <v>-2.6079409448060451</v>
      </c>
      <c r="F449" s="304">
        <f t="shared" ca="1" si="184"/>
        <v>2.6557861225994741</v>
      </c>
      <c r="G449" s="306">
        <f t="shared" ca="1" si="185"/>
        <v>6.5761551085687602</v>
      </c>
      <c r="H449" s="307">
        <f t="shared" ca="1" si="186"/>
        <v>-95.357302570372454</v>
      </c>
      <c r="I449" s="304">
        <f t="shared" ca="1" si="187"/>
        <v>95.583790307298003</v>
      </c>
      <c r="J449" s="306">
        <f t="shared" ca="1" si="188"/>
        <v>404.31181950417584</v>
      </c>
      <c r="K449" s="307">
        <f t="shared" ca="1" si="189"/>
        <v>681.04864550298316</v>
      </c>
      <c r="L449" s="304">
        <f t="shared" ca="1" si="174"/>
        <v>792.01976296821363</v>
      </c>
      <c r="M449" s="306">
        <f t="shared" ca="1" si="190"/>
        <v>-1.5019420354284547</v>
      </c>
      <c r="N449" s="304">
        <f t="shared" ca="1" si="191"/>
        <v>-86.054939703338817</v>
      </c>
      <c r="P449" s="310">
        <f t="shared" ca="1" si="192"/>
        <v>23</v>
      </c>
      <c r="Q449" s="304">
        <f t="shared" ca="1" si="193"/>
        <v>0</v>
      </c>
      <c r="R449" s="306">
        <f t="shared" ca="1" si="194"/>
        <v>0</v>
      </c>
      <c r="S449" s="307">
        <f t="shared" ca="1" si="195"/>
        <v>2.9362999999999984</v>
      </c>
      <c r="T449" s="304">
        <f t="shared" ca="1" si="175"/>
        <v>28.805102999999985</v>
      </c>
      <c r="U449" s="311">
        <f t="shared" ca="1" si="176"/>
        <v>0</v>
      </c>
      <c r="V449" s="306">
        <f t="shared" ca="1" si="177"/>
        <v>1.1443189276770485</v>
      </c>
      <c r="W449" s="304">
        <f t="shared" ca="1" si="178"/>
        <v>21.333334308821311</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2.5667489645531578</v>
      </c>
      <c r="AH449" s="304">
        <f t="shared" ca="1" si="202"/>
        <v>-7.2195220473309281</v>
      </c>
    </row>
    <row r="450" spans="1:34" x14ac:dyDescent="0.2">
      <c r="A450" s="347">
        <f t="shared" ca="1" si="180"/>
        <v>0.1</v>
      </c>
      <c r="B450" s="304">
        <f t="shared" ca="1" si="181"/>
        <v>31.200000000000138</v>
      </c>
      <c r="D450" s="306">
        <f t="shared" ca="1" si="182"/>
        <v>-0.4998573863065694</v>
      </c>
      <c r="E450" s="307">
        <f t="shared" ca="1" si="183"/>
        <v>-2.5618358005328465</v>
      </c>
      <c r="F450" s="304">
        <f t="shared" ca="1" si="184"/>
        <v>2.6101456042790039</v>
      </c>
      <c r="G450" s="306">
        <f t="shared" ca="1" si="185"/>
        <v>6.5261693699381036</v>
      </c>
      <c r="H450" s="307">
        <f t="shared" ca="1" si="186"/>
        <v>-95.613486150425743</v>
      </c>
      <c r="I450" s="304">
        <f t="shared" ca="1" si="187"/>
        <v>95.835951607331438</v>
      </c>
      <c r="J450" s="306">
        <f t="shared" ca="1" si="188"/>
        <v>404.96693572810119</v>
      </c>
      <c r="K450" s="307">
        <f t="shared" ca="1" si="189"/>
        <v>671.5001060669432</v>
      </c>
      <c r="L450" s="304">
        <f t="shared" ca="1" si="174"/>
        <v>784.16236295866952</v>
      </c>
      <c r="M450" s="306">
        <f t="shared" ca="1" si="190"/>
        <v>-1.5026462879063318</v>
      </c>
      <c r="N450" s="304">
        <f t="shared" ca="1" si="191"/>
        <v>-86.095290398032802</v>
      </c>
      <c r="P450" s="310">
        <f t="shared" ca="1" si="192"/>
        <v>23</v>
      </c>
      <c r="Q450" s="304">
        <f t="shared" ca="1" si="193"/>
        <v>0</v>
      </c>
      <c r="R450" s="306">
        <f t="shared" ca="1" si="194"/>
        <v>0</v>
      </c>
      <c r="S450" s="307">
        <f t="shared" ca="1" si="195"/>
        <v>2.9362999999999984</v>
      </c>
      <c r="T450" s="304">
        <f t="shared" ca="1" si="175"/>
        <v>28.805102999999985</v>
      </c>
      <c r="U450" s="311">
        <f t="shared" ca="1" si="176"/>
        <v>0</v>
      </c>
      <c r="V450" s="306">
        <f t="shared" ca="1" si="177"/>
        <v>1.1454133589036841</v>
      </c>
      <c r="W450" s="304">
        <f t="shared" ca="1" si="178"/>
        <v>21.466553561597614</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2.5213753408155668</v>
      </c>
      <c r="AH450" s="304">
        <f t="shared" ca="1" si="202"/>
        <v>-7.2653796644829622</v>
      </c>
    </row>
    <row r="451" spans="1:34" x14ac:dyDescent="0.2">
      <c r="A451" s="347">
        <f t="shared" ca="1" si="180"/>
        <v>0.1</v>
      </c>
      <c r="B451" s="304">
        <f t="shared" ca="1" si="181"/>
        <v>31.300000000000139</v>
      </c>
      <c r="D451" s="306">
        <f t="shared" ca="1" si="182"/>
        <v>-0.49784228386141349</v>
      </c>
      <c r="E451" s="307">
        <f t="shared" ca="1" si="183"/>
        <v>-2.5162211207167884</v>
      </c>
      <c r="F451" s="304">
        <f t="shared" ca="1" si="184"/>
        <v>2.5649981808846567</v>
      </c>
      <c r="G451" s="306">
        <f t="shared" ca="1" si="185"/>
        <v>6.4763851415519627</v>
      </c>
      <c r="H451" s="307">
        <f t="shared" ca="1" si="186"/>
        <v>-95.865108262497415</v>
      </c>
      <c r="I451" s="304">
        <f t="shared" ca="1" si="187"/>
        <v>96.083622676718775</v>
      </c>
      <c r="J451" s="306">
        <f t="shared" ca="1" si="188"/>
        <v>405.61706345367571</v>
      </c>
      <c r="K451" s="307">
        <f t="shared" ca="1" si="189"/>
        <v>661.9261763462971</v>
      </c>
      <c r="L451" s="304">
        <f t="shared" ca="1" si="174"/>
        <v>776.31917733443402</v>
      </c>
      <c r="M451" s="306">
        <f t="shared" ca="1" si="190"/>
        <v>-1.5033415516048121</v>
      </c>
      <c r="N451" s="304">
        <f t="shared" ca="1" si="191"/>
        <v>-86.135126073604383</v>
      </c>
      <c r="P451" s="310">
        <f t="shared" ca="1" si="192"/>
        <v>23</v>
      </c>
      <c r="Q451" s="304">
        <f t="shared" ca="1" si="193"/>
        <v>0</v>
      </c>
      <c r="R451" s="306">
        <f t="shared" ca="1" si="194"/>
        <v>0</v>
      </c>
      <c r="S451" s="307">
        <f t="shared" ca="1" si="195"/>
        <v>2.9362999999999984</v>
      </c>
      <c r="T451" s="304">
        <f t="shared" ca="1" si="175"/>
        <v>28.805102999999985</v>
      </c>
      <c r="U451" s="311">
        <f t="shared" ca="1" si="176"/>
        <v>0</v>
      </c>
      <c r="V451" s="306">
        <f t="shared" ca="1" si="177"/>
        <v>1.1465117158871199</v>
      </c>
      <c r="W451" s="304">
        <f t="shared" ca="1" si="178"/>
        <v>21.598341141386612</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2.4764784637972008</v>
      </c>
      <c r="AH451" s="304">
        <f t="shared" ca="1" si="202"/>
        <v>-7.3107494335039425</v>
      </c>
    </row>
    <row r="452" spans="1:34" x14ac:dyDescent="0.2">
      <c r="A452" s="347">
        <f t="shared" ca="1" si="180"/>
        <v>0.1</v>
      </c>
      <c r="B452" s="304">
        <f t="shared" ca="1" si="181"/>
        <v>31.400000000000141</v>
      </c>
      <c r="D452" s="306">
        <f t="shared" ca="1" si="182"/>
        <v>-0.49579628700246337</v>
      </c>
      <c r="E452" s="307">
        <f t="shared" ca="1" si="183"/>
        <v>-2.471096631716736</v>
      </c>
      <c r="F452" s="304">
        <f t="shared" ca="1" si="184"/>
        <v>2.5203437308207044</v>
      </c>
      <c r="G452" s="306">
        <f t="shared" ca="1" si="185"/>
        <v>6.4268055128517165</v>
      </c>
      <c r="H452" s="307">
        <f t="shared" ca="1" si="186"/>
        <v>-96.112217925669086</v>
      </c>
      <c r="I452" s="304">
        <f t="shared" ca="1" si="187"/>
        <v>96.326851208224014</v>
      </c>
      <c r="J452" s="306">
        <f t="shared" ca="1" si="188"/>
        <v>406.2622229863959</v>
      </c>
      <c r="K452" s="307">
        <f t="shared" ca="1" si="189"/>
        <v>652.32731003688878</v>
      </c>
      <c r="L452" s="304">
        <f t="shared" ref="L452:L515" ca="1" si="203">SQRT(pos_x^2+pos_z^2)</f>
        <v>768.49197344267122</v>
      </c>
      <c r="M452" s="306">
        <f t="shared" ca="1" si="190"/>
        <v>-1.5040279953879236</v>
      </c>
      <c r="N452" s="304">
        <f t="shared" ca="1" si="191"/>
        <v>-86.174456405249671</v>
      </c>
      <c r="P452" s="310">
        <f t="shared" ca="1" si="192"/>
        <v>23</v>
      </c>
      <c r="Q452" s="304">
        <f t="shared" ca="1" si="193"/>
        <v>0</v>
      </c>
      <c r="R452" s="306">
        <f t="shared" ca="1" si="194"/>
        <v>0</v>
      </c>
      <c r="S452" s="307">
        <f t="shared" ca="1" si="195"/>
        <v>2.9362999999999984</v>
      </c>
      <c r="T452" s="304">
        <f t="shared" ref="T452:T515" ca="1" si="204">m*g</f>
        <v>28.805102999999985</v>
      </c>
      <c r="U452" s="311">
        <f t="shared" ref="U452:U515" ca="1" si="205">IF(pos_xz&lt;L_rampe,Poids*COS(Beta),0)</f>
        <v>0</v>
      </c>
      <c r="V452" s="306">
        <f t="shared" ref="V452:V515" ca="1" si="206">Rho_moyen*(20000-Alt_rampe-pos_z)/(20000+Alt_rampe+pos_z)</f>
        <v>1.1476139560158112</v>
      </c>
      <c r="W452" s="304">
        <f t="shared" ref="W452:W515" ca="1" si="207">1/2*Rho*Sref*Cx*vit_xz^2</f>
        <v>21.728698327755176</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2.4320583665592723</v>
      </c>
      <c r="AH452" s="304">
        <f t="shared" ca="1" si="202"/>
        <v>-7.3556316253062102</v>
      </c>
    </row>
    <row r="453" spans="1:34" x14ac:dyDescent="0.2">
      <c r="A453" s="347">
        <f t="shared" ref="A453:A516" ca="1" si="209">IF(B452+0.01&lt;=T_ini+ROUNDUP(Temps_fin_propu,0), 0.01, IF(K452&gt;0, 0.1, 0.0001))</f>
        <v>0.1</v>
      </c>
      <c r="B453" s="304">
        <f t="shared" ref="B453:B516" ca="1" si="210">B452+pas</f>
        <v>31.500000000000142</v>
      </c>
      <c r="D453" s="306">
        <f t="shared" ref="D453:D516" ca="1" si="211">IF(AND(L452&lt;L_rampe,Poussee&lt;Poids*SIN(M452)),0,(-W452+Poussee)/m*COS(M452)-U452/m*SIN(M452))</f>
        <v>-0.49372040752800406</v>
      </c>
      <c r="E453" s="307">
        <f t="shared" ref="E453:E516" ca="1" si="212">IF(AND(L452&lt;L_rampe,Poussee&lt;Poids*SIN(M452)),0,(-W452+Poussee)/m*SIN(M452)+U452/m*COS(M452)-Poids/m)</f>
        <v>-2.4264618942038219</v>
      </c>
      <c r="F453" s="304">
        <f t="shared" ref="F453:F516" ca="1" si="213">SQRT(acc_x^2+acc_z^2)</f>
        <v>2.4761819732872659</v>
      </c>
      <c r="G453" s="306">
        <f t="shared" ref="G453:G516" ca="1" si="214">G452+acc_x*pas</f>
        <v>6.3774334720989163</v>
      </c>
      <c r="H453" s="307">
        <f t="shared" ref="H453:H516" ca="1" si="215">H452+acc_z*pas</f>
        <v>-96.35486411508947</v>
      </c>
      <c r="I453" s="304">
        <f t="shared" ref="I453:I516" ca="1" si="216">SQRT(vit_x^2+vit_z^2)</f>
        <v>96.565684879922031</v>
      </c>
      <c r="J453" s="306">
        <f t="shared" ref="J453:J516" ca="1" si="217">J452+0.5*(vit_x+G452)*pas*(K452&gt;=0)</f>
        <v>406.90243493564344</v>
      </c>
      <c r="K453" s="307">
        <f t="shared" ref="K453:K516" ca="1" si="218">K452+0.5*(vit_z+H452)*pas</f>
        <v>642.7039559348508</v>
      </c>
      <c r="L453" s="304">
        <f t="shared" ca="1" si="203"/>
        <v>760.6825662067339</v>
      </c>
      <c r="M453" s="306">
        <f t="shared" ref="M453:M516" ca="1" si="219">IF(AND(L452&gt;L_rampe,G453&gt;0),ATAN2(G453,H453),$M$4)</f>
        <v>-1.5047057835964148</v>
      </c>
      <c r="N453" s="304">
        <f t="shared" ref="N453:N516" ca="1" si="220">DEGREES(Beta)</f>
        <v>-86.213290808999943</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2.9362999999999984</v>
      </c>
      <c r="T453" s="304">
        <f t="shared" ca="1" si="204"/>
        <v>28.805102999999985</v>
      </c>
      <c r="U453" s="311">
        <f t="shared" ca="1" si="205"/>
        <v>0</v>
      </c>
      <c r="V453" s="306">
        <f t="shared" ca="1" si="206"/>
        <v>1.1487200370938964</v>
      </c>
      <c r="W453" s="304">
        <f t="shared" ca="1" si="207"/>
        <v>21.857626869952373</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2.3881149071288368</v>
      </c>
      <c r="AH453" s="304">
        <f t="shared" ref="AH453:AH516" ca="1" si="231">IF(AND(L452&lt;L_rampe,Poussee&lt;Poids*SIN(M452)), g*SIN(M452), (-W452+Poussee)/m)</f>
        <v>-7.4000266756650168</v>
      </c>
    </row>
    <row r="454" spans="1:34" x14ac:dyDescent="0.2">
      <c r="A454" s="347">
        <f t="shared" ca="1" si="209"/>
        <v>0.1</v>
      </c>
      <c r="B454" s="304">
        <f t="shared" ca="1" si="210"/>
        <v>31.600000000000144</v>
      </c>
      <c r="D454" s="306">
        <f t="shared" ca="1" si="211"/>
        <v>-0.49161564423318144</v>
      </c>
      <c r="E454" s="307">
        <f t="shared" ca="1" si="212"/>
        <v>-2.3823163080915126</v>
      </c>
      <c r="F454" s="304">
        <f t="shared" ca="1" si="213"/>
        <v>2.4325124734425478</v>
      </c>
      <c r="G454" s="306">
        <f t="shared" ca="1" si="214"/>
        <v>6.3282719076755978</v>
      </c>
      <c r="H454" s="307">
        <f t="shared" ca="1" si="215"/>
        <v>-96.593095745898623</v>
      </c>
      <c r="I454" s="304">
        <f t="shared" ca="1" si="216"/>
        <v>96.800171338246173</v>
      </c>
      <c r="J454" s="306">
        <f t="shared" ca="1" si="217"/>
        <v>407.53772020463219</v>
      </c>
      <c r="K454" s="307">
        <f t="shared" ca="1" si="218"/>
        <v>633.05655794180143</v>
      </c>
      <c r="L454" s="304">
        <f t="shared" ca="1" si="203"/>
        <v>752.89282035540123</v>
      </c>
      <c r="M454" s="306">
        <f t="shared" ca="1" si="219"/>
        <v>-1.5053750762000166</v>
      </c>
      <c r="N454" s="304">
        <f t="shared" ca="1" si="220"/>
        <v>-86.251638450445654</v>
      </c>
      <c r="P454" s="310">
        <f t="shared" ca="1" si="221"/>
        <v>23</v>
      </c>
      <c r="Q454" s="304">
        <f t="shared" ca="1" si="222"/>
        <v>0</v>
      </c>
      <c r="R454" s="306">
        <f t="shared" ca="1" si="223"/>
        <v>0</v>
      </c>
      <c r="S454" s="307">
        <f t="shared" ca="1" si="224"/>
        <v>2.9362999999999984</v>
      </c>
      <c r="T454" s="304">
        <f t="shared" ca="1" si="204"/>
        <v>28.805102999999985</v>
      </c>
      <c r="U454" s="311">
        <f t="shared" ca="1" si="205"/>
        <v>0</v>
      </c>
      <c r="V454" s="306">
        <f t="shared" ca="1" si="206"/>
        <v>1.1498299173415283</v>
      </c>
      <c r="W454" s="304">
        <f t="shared" ca="1" si="207"/>
        <v>21.985128972641874</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2.3446477738124036</v>
      </c>
      <c r="AH454" s="304">
        <f t="shared" ca="1" si="231"/>
        <v>-7.4439351803127698</v>
      </c>
    </row>
    <row r="455" spans="1:34" x14ac:dyDescent="0.2">
      <c r="A455" s="347">
        <f t="shared" ca="1" si="209"/>
        <v>0.1</v>
      </c>
      <c r="B455" s="304">
        <f t="shared" ca="1" si="210"/>
        <v>31.700000000000145</v>
      </c>
      <c r="D455" s="306">
        <f t="shared" ca="1" si="211"/>
        <v>-0.48948298276188762</v>
      </c>
      <c r="E455" s="307">
        <f t="shared" ca="1" si="212"/>
        <v>-2.3386591174187714</v>
      </c>
      <c r="F455" s="304">
        <f t="shared" ca="1" si="213"/>
        <v>2.3893346475325346</v>
      </c>
      <c r="G455" s="306">
        <f t="shared" ca="1" si="214"/>
        <v>6.2793236093994089</v>
      </c>
      <c r="H455" s="307">
        <f t="shared" ca="1" si="215"/>
        <v>-96.826961657640496</v>
      </c>
      <c r="I455" s="304">
        <f t="shared" ca="1" si="216"/>
        <v>97.030358181559563</v>
      </c>
      <c r="J455" s="306">
        <f t="shared" ca="1" si="217"/>
        <v>408.16809998048592</v>
      </c>
      <c r="K455" s="307">
        <f t="shared" ca="1" si="218"/>
        <v>623.38555507162448</v>
      </c>
      <c r="L455" s="304">
        <f t="shared" ca="1" si="203"/>
        <v>745.12465273512282</v>
      </c>
      <c r="M455" s="306">
        <f t="shared" ca="1" si="219"/>
        <v>-1.5060360289436676</v>
      </c>
      <c r="N455" s="304">
        <f t="shared" ca="1" si="220"/>
        <v>-86.289508253114448</v>
      </c>
      <c r="P455" s="310">
        <f t="shared" ca="1" si="221"/>
        <v>23</v>
      </c>
      <c r="Q455" s="304">
        <f t="shared" ca="1" si="222"/>
        <v>0</v>
      </c>
      <c r="R455" s="306">
        <f t="shared" ca="1" si="223"/>
        <v>0</v>
      </c>
      <c r="S455" s="307">
        <f t="shared" ca="1" si="224"/>
        <v>2.9362999999999984</v>
      </c>
      <c r="T455" s="304">
        <f t="shared" ca="1" si="204"/>
        <v>28.805102999999985</v>
      </c>
      <c r="U455" s="311">
        <f t="shared" ca="1" si="205"/>
        <v>0</v>
      </c>
      <c r="V455" s="306">
        <f t="shared" ca="1" si="206"/>
        <v>1.1509435553950602</v>
      </c>
      <c r="W455" s="304">
        <f t="shared" ca="1" si="207"/>
        <v>22.111207281779475</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2.3016564904438672</v>
      </c>
      <c r="AH455" s="304">
        <f t="shared" ca="1" si="231"/>
        <v>-7.487357890079994</v>
      </c>
    </row>
    <row r="456" spans="1:34" x14ac:dyDescent="0.2">
      <c r="A456" s="347">
        <f t="shared" ca="1" si="209"/>
        <v>0.1</v>
      </c>
      <c r="B456" s="304">
        <f t="shared" ca="1" si="210"/>
        <v>31.800000000000146</v>
      </c>
      <c r="D456" s="306">
        <f t="shared" ca="1" si="211"/>
        <v>-0.48732339547283499</v>
      </c>
      <c r="E456" s="307">
        <f t="shared" ca="1" si="212"/>
        <v>-2.295489415183595</v>
      </c>
      <c r="F456" s="304">
        <f t="shared" ca="1" si="213"/>
        <v>2.3466477679863025</v>
      </c>
      <c r="G456" s="306">
        <f t="shared" ca="1" si="214"/>
        <v>6.2305912698521251</v>
      </c>
      <c r="H456" s="307">
        <f t="shared" ca="1" si="215"/>
        <v>-97.056510599158855</v>
      </c>
      <c r="I456" s="304">
        <f t="shared" ca="1" si="216"/>
        <v>97.256292944243938</v>
      </c>
      <c r="J456" s="306">
        <f t="shared" ca="1" si="217"/>
        <v>408.79359572444849</v>
      </c>
      <c r="K456" s="307">
        <f t="shared" ca="1" si="218"/>
        <v>613.69138145878446</v>
      </c>
      <c r="L456" s="304">
        <f t="shared" ca="1" si="203"/>
        <v>737.38003470538524</v>
      </c>
      <c r="M456" s="306">
        <f t="shared" ca="1" si="219"/>
        <v>-1.5066887934879676</v>
      </c>
      <c r="N456" s="304">
        <f t="shared" ca="1" si="220"/>
        <v>-86.326908906518611</v>
      </c>
      <c r="P456" s="310">
        <f t="shared" ca="1" si="221"/>
        <v>23</v>
      </c>
      <c r="Q456" s="304">
        <f t="shared" ca="1" si="222"/>
        <v>0</v>
      </c>
      <c r="R456" s="306">
        <f t="shared" ca="1" si="223"/>
        <v>0</v>
      </c>
      <c r="S456" s="307">
        <f t="shared" ca="1" si="224"/>
        <v>2.9362999999999984</v>
      </c>
      <c r="T456" s="304">
        <f t="shared" ca="1" si="204"/>
        <v>28.805102999999985</v>
      </c>
      <c r="U456" s="311">
        <f t="shared" ca="1" si="205"/>
        <v>0</v>
      </c>
      <c r="V456" s="306">
        <f t="shared" ca="1" si="206"/>
        <v>1.152060910307098</v>
      </c>
      <c r="W456" s="304">
        <f t="shared" ca="1" si="207"/>
        <v>22.235864870643841</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2.2591404215650508</v>
      </c>
      <c r="AH456" s="304">
        <f t="shared" ca="1" si="231"/>
        <v>-7.5302957060857159</v>
      </c>
    </row>
    <row r="457" spans="1:34" x14ac:dyDescent="0.2">
      <c r="A457" s="347">
        <f t="shared" ca="1" si="209"/>
        <v>0.1</v>
      </c>
      <c r="B457" s="304">
        <f t="shared" ca="1" si="210"/>
        <v>31.900000000000148</v>
      </c>
      <c r="D457" s="306">
        <f t="shared" ca="1" si="211"/>
        <v>-0.48513784131948556</v>
      </c>
      <c r="E457" s="307">
        <f t="shared" ca="1" si="212"/>
        <v>-2.2528061481241615</v>
      </c>
      <c r="F457" s="304">
        <f t="shared" ca="1" si="213"/>
        <v>2.3044509684751708</v>
      </c>
      <c r="G457" s="306">
        <f t="shared" ca="1" si="214"/>
        <v>6.1820774857201766</v>
      </c>
      <c r="H457" s="307">
        <f t="shared" ca="1" si="215"/>
        <v>-97.281791213971275</v>
      </c>
      <c r="I457" s="304">
        <f t="shared" ca="1" si="216"/>
        <v>97.478023081298417</v>
      </c>
      <c r="J457" s="306">
        <f t="shared" ca="1" si="217"/>
        <v>409.41422916222712</v>
      </c>
      <c r="K457" s="307">
        <f t="shared" ca="1" si="218"/>
        <v>603.97446636812799</v>
      </c>
      <c r="L457" s="304">
        <f t="shared" ca="1" si="203"/>
        <v>729.66099461679164</v>
      </c>
      <c r="M457" s="306">
        <f t="shared" ca="1" si="219"/>
        <v>-1.507333517544132</v>
      </c>
      <c r="N457" s="304">
        <f t="shared" ca="1" si="220"/>
        <v>-86.363848873887392</v>
      </c>
      <c r="P457" s="310">
        <f t="shared" ca="1" si="221"/>
        <v>23</v>
      </c>
      <c r="Q457" s="304">
        <f t="shared" ca="1" si="222"/>
        <v>0</v>
      </c>
      <c r="R457" s="306">
        <f t="shared" ca="1" si="223"/>
        <v>0</v>
      </c>
      <c r="S457" s="307">
        <f t="shared" ca="1" si="224"/>
        <v>2.9362999999999984</v>
      </c>
      <c r="T457" s="304">
        <f t="shared" ca="1" si="204"/>
        <v>28.805102999999985</v>
      </c>
      <c r="U457" s="311">
        <f t="shared" ca="1" si="205"/>
        <v>0</v>
      </c>
      <c r="V457" s="306">
        <f t="shared" ca="1" si="206"/>
        <v>1.1531819415464097</v>
      </c>
      <c r="W457" s="304">
        <f t="shared" ca="1" si="207"/>
        <v>22.359105226027204</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2.2170987775369912</v>
      </c>
      <c r="AH457" s="304">
        <f t="shared" ca="1" si="231"/>
        <v>-7.5727496749800274</v>
      </c>
    </row>
    <row r="458" spans="1:34" x14ac:dyDescent="0.2">
      <c r="A458" s="347">
        <f t="shared" ca="1" si="209"/>
        <v>0.1</v>
      </c>
      <c r="B458" s="304">
        <f t="shared" ca="1" si="210"/>
        <v>32.000000000000149</v>
      </c>
      <c r="D458" s="306">
        <f t="shared" ca="1" si="211"/>
        <v>-0.48292726574334394</v>
      </c>
      <c r="E458" s="307">
        <f t="shared" ca="1" si="212"/>
        <v>-2.2106081214452571</v>
      </c>
      <c r="F458" s="304">
        <f t="shared" ca="1" si="213"/>
        <v>2.2627432489343704</v>
      </c>
      <c r="G458" s="306">
        <f t="shared" ca="1" si="214"/>
        <v>6.1337847591458425</v>
      </c>
      <c r="H458" s="307">
        <f t="shared" ca="1" si="215"/>
        <v>-97.502852026115804</v>
      </c>
      <c r="I458" s="304">
        <f t="shared" ca="1" si="216"/>
        <v>97.695595953441853</v>
      </c>
      <c r="J458" s="306">
        <f t="shared" ca="1" si="217"/>
        <v>410.03002227447041</v>
      </c>
      <c r="K458" s="307">
        <f t="shared" ca="1" si="218"/>
        <v>594.23523420612366</v>
      </c>
      <c r="L458" s="304">
        <f t="shared" ca="1" si="203"/>
        <v>721.9696203708362</v>
      </c>
      <c r="M458" s="306">
        <f t="shared" ca="1" si="219"/>
        <v>-1.5079703450036888</v>
      </c>
      <c r="N458" s="304">
        <f t="shared" ca="1" si="220"/>
        <v>-86.400336399598032</v>
      </c>
      <c r="P458" s="310">
        <f t="shared" ca="1" si="221"/>
        <v>23</v>
      </c>
      <c r="Q458" s="304">
        <f t="shared" ca="1" si="222"/>
        <v>0</v>
      </c>
      <c r="R458" s="306">
        <f t="shared" ca="1" si="223"/>
        <v>0</v>
      </c>
      <c r="S458" s="307">
        <f t="shared" ca="1" si="224"/>
        <v>2.9362999999999984</v>
      </c>
      <c r="T458" s="304">
        <f t="shared" ca="1" si="204"/>
        <v>28.805102999999985</v>
      </c>
      <c r="U458" s="311">
        <f t="shared" ca="1" si="205"/>
        <v>0</v>
      </c>
      <c r="V458" s="306">
        <f t="shared" ca="1" si="206"/>
        <v>1.1543066089977037</v>
      </c>
      <c r="W458" s="304">
        <f t="shared" ca="1" si="207"/>
        <v>22.480932234593016</v>
      </c>
      <c r="Y458" s="314" t="str">
        <f t="shared" ca="1" si="225"/>
        <v/>
      </c>
      <c r="Z458" s="315" t="str">
        <f t="shared" ca="1" si="226"/>
        <v/>
      </c>
      <c r="AA458" s="316" t="str">
        <f t="shared" ca="1" si="227"/>
        <v/>
      </c>
      <c r="AC458" s="310">
        <f t="shared" ca="1" si="228"/>
        <v>32.000000000000149</v>
      </c>
      <c r="AD458" s="323">
        <f t="shared" ca="1" si="229"/>
        <v>410.03002227447041</v>
      </c>
      <c r="AE458" s="324" t="e">
        <f t="shared" ca="1" si="208"/>
        <v>#N/A</v>
      </c>
      <c r="AG458" s="306">
        <f t="shared" ca="1" si="230"/>
        <v>2.1755306195806545</v>
      </c>
      <c r="AH458" s="304">
        <f t="shared" ca="1" si="231"/>
        <v>-7.6147209842411252</v>
      </c>
    </row>
    <row r="459" spans="1:34" x14ac:dyDescent="0.2">
      <c r="A459" s="347">
        <f t="shared" ca="1" si="209"/>
        <v>0.1</v>
      </c>
      <c r="B459" s="304">
        <f t="shared" ca="1" si="210"/>
        <v>32.100000000000151</v>
      </c>
      <c r="D459" s="306">
        <f t="shared" ca="1" si="211"/>
        <v>-0.48069260058025831</v>
      </c>
      <c r="E459" s="307">
        <f t="shared" ca="1" si="212"/>
        <v>-2.1688940034875994</v>
      </c>
      <c r="F459" s="304">
        <f t="shared" ca="1" si="213"/>
        <v>2.2215234805459696</v>
      </c>
      <c r="G459" s="306">
        <f t="shared" ca="1" si="214"/>
        <v>6.0857154990878168</v>
      </c>
      <c r="H459" s="307">
        <f t="shared" ca="1" si="215"/>
        <v>-97.719741426464566</v>
      </c>
      <c r="I459" s="304">
        <f t="shared" ca="1" si="216"/>
        <v>97.909058812711166</v>
      </c>
      <c r="J459" s="306">
        <f t="shared" ca="1" si="217"/>
        <v>410.64099728738211</v>
      </c>
      <c r="K459" s="307">
        <f t="shared" ca="1" si="218"/>
        <v>584.4741045334946</v>
      </c>
      <c r="L459" s="304">
        <f t="shared" ca="1" si="203"/>
        <v>714.30806205964529</v>
      </c>
      <c r="M459" s="306">
        <f t="shared" ca="1" si="219"/>
        <v>-1.5085994160631557</v>
      </c>
      <c r="N459" s="304">
        <f t="shared" ca="1" si="220"/>
        <v>-86.43637951631932</v>
      </c>
      <c r="P459" s="310">
        <f t="shared" ca="1" si="221"/>
        <v>23</v>
      </c>
      <c r="Q459" s="304">
        <f t="shared" ca="1" si="222"/>
        <v>0</v>
      </c>
      <c r="R459" s="306">
        <f t="shared" ca="1" si="223"/>
        <v>0</v>
      </c>
      <c r="S459" s="307">
        <f t="shared" ca="1" si="224"/>
        <v>2.9362999999999984</v>
      </c>
      <c r="T459" s="304">
        <f t="shared" ca="1" si="204"/>
        <v>28.805102999999985</v>
      </c>
      <c r="U459" s="311">
        <f t="shared" ca="1" si="205"/>
        <v>0</v>
      </c>
      <c r="V459" s="306">
        <f t="shared" ca="1" si="206"/>
        <v>1.1554348729612824</v>
      </c>
      <c r="W459" s="304">
        <f t="shared" ca="1" si="207"/>
        <v>22.601350169406835</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2.1344348647454208</v>
      </c>
      <c r="AH459" s="304">
        <f t="shared" ca="1" si="231"/>
        <v>-7.656210957529213</v>
      </c>
    </row>
    <row r="460" spans="1:34" x14ac:dyDescent="0.2">
      <c r="A460" s="347">
        <f t="shared" ca="1" si="209"/>
        <v>0.1</v>
      </c>
      <c r="B460" s="304">
        <f t="shared" ca="1" si="210"/>
        <v>32.200000000000152</v>
      </c>
      <c r="D460" s="306">
        <f t="shared" ca="1" si="211"/>
        <v>-0.4784347639793009</v>
      </c>
      <c r="E460" s="307">
        <f t="shared" ca="1" si="212"/>
        <v>-2.1276623303379028</v>
      </c>
      <c r="F460" s="304">
        <f t="shared" ca="1" si="213"/>
        <v>2.1807904106820635</v>
      </c>
      <c r="G460" s="306">
        <f t="shared" ca="1" si="214"/>
        <v>6.0378720226898865</v>
      </c>
      <c r="H460" s="307">
        <f t="shared" ca="1" si="215"/>
        <v>-97.932507659498356</v>
      </c>
      <c r="I460" s="304">
        <f t="shared" ca="1" si="216"/>
        <v>98.118458788548466</v>
      </c>
      <c r="J460" s="306">
        <f t="shared" ca="1" si="217"/>
        <v>411.24717666347101</v>
      </c>
      <c r="K460" s="307">
        <f t="shared" ca="1" si="218"/>
        <v>574.69149207919645</v>
      </c>
      <c r="L460" s="304">
        <f t="shared" ca="1" si="203"/>
        <v>706.67853468312535</v>
      </c>
      <c r="M460" s="306">
        <f t="shared" ca="1" si="219"/>
        <v>-1.5092208673439225</v>
      </c>
      <c r="N460" s="304">
        <f t="shared" ca="1" si="220"/>
        <v>-86.471986051880251</v>
      </c>
      <c r="P460" s="310">
        <f t="shared" ca="1" si="221"/>
        <v>23</v>
      </c>
      <c r="Q460" s="304">
        <f t="shared" ca="1" si="222"/>
        <v>0</v>
      </c>
      <c r="R460" s="306">
        <f t="shared" ca="1" si="223"/>
        <v>0</v>
      </c>
      <c r="S460" s="307">
        <f t="shared" ca="1" si="224"/>
        <v>2.9362999999999984</v>
      </c>
      <c r="T460" s="304">
        <f t="shared" ca="1" si="204"/>
        <v>28.805102999999985</v>
      </c>
      <c r="U460" s="311">
        <f t="shared" ca="1" si="205"/>
        <v>0</v>
      </c>
      <c r="V460" s="306">
        <f t="shared" ca="1" si="206"/>
        <v>1.156566694152567</v>
      </c>
      <c r="W460" s="304">
        <f t="shared" ca="1" si="207"/>
        <v>22.720363676646031</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2.0938102908040905</v>
      </c>
      <c r="AH460" s="304">
        <f t="shared" ca="1" si="231"/>
        <v>-7.6972210500993929</v>
      </c>
    </row>
    <row r="461" spans="1:34" x14ac:dyDescent="0.2">
      <c r="A461" s="347">
        <f t="shared" ca="1" si="209"/>
        <v>0.1</v>
      </c>
      <c r="B461" s="304">
        <f t="shared" ca="1" si="210"/>
        <v>32.300000000000153</v>
      </c>
      <c r="D461" s="306">
        <f t="shared" ca="1" si="211"/>
        <v>-0.47615466033382781</v>
      </c>
      <c r="E461" s="307">
        <f t="shared" ca="1" si="212"/>
        <v>-2.0869115103777691</v>
      </c>
      <c r="F461" s="304">
        <f t="shared" ca="1" si="213"/>
        <v>2.1405426678075923</v>
      </c>
      <c r="G461" s="306">
        <f t="shared" ca="1" si="214"/>
        <v>5.9902565566565036</v>
      </c>
      <c r="H461" s="307">
        <f t="shared" ca="1" si="215"/>
        <v>-98.141198810536139</v>
      </c>
      <c r="I461" s="304">
        <f t="shared" ca="1" si="216"/>
        <v>98.323842874369731</v>
      </c>
      <c r="J461" s="306">
        <f t="shared" ca="1" si="217"/>
        <v>411.84858309243833</v>
      </c>
      <c r="K461" s="307">
        <f t="shared" ca="1" si="218"/>
        <v>564.88780675569478</v>
      </c>
      <c r="L461" s="304">
        <f t="shared" ca="1" si="203"/>
        <v>699.08332094000662</v>
      </c>
      <c r="M461" s="306">
        <f t="shared" ca="1" si="219"/>
        <v>-1.5098348320075485</v>
      </c>
      <c r="N461" s="304">
        <f t="shared" ca="1" si="220"/>
        <v>-86.507163635876196</v>
      </c>
      <c r="P461" s="310">
        <f t="shared" ca="1" si="221"/>
        <v>23</v>
      </c>
      <c r="Q461" s="304">
        <f t="shared" ca="1" si="222"/>
        <v>0</v>
      </c>
      <c r="R461" s="306">
        <f t="shared" ca="1" si="223"/>
        <v>0</v>
      </c>
      <c r="S461" s="307">
        <f t="shared" ca="1" si="224"/>
        <v>2.9362999999999984</v>
      </c>
      <c r="T461" s="304">
        <f t="shared" ca="1" si="204"/>
        <v>28.805102999999985</v>
      </c>
      <c r="U461" s="311">
        <f t="shared" ca="1" si="205"/>
        <v>0</v>
      </c>
      <c r="V461" s="306">
        <f t="shared" ca="1" si="206"/>
        <v>1.1577020337015014</v>
      </c>
      <c r="W461" s="304">
        <f t="shared" ca="1" si="207"/>
        <v>22.837977762493811</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2.0536555410731809</v>
      </c>
      <c r="AH461" s="304">
        <f t="shared" ca="1" si="231"/>
        <v>-7.7377528442754633</v>
      </c>
    </row>
    <row r="462" spans="1:34" x14ac:dyDescent="0.2">
      <c r="A462" s="347">
        <f t="shared" ca="1" si="209"/>
        <v>0.1</v>
      </c>
      <c r="B462" s="304">
        <f t="shared" ca="1" si="210"/>
        <v>32.400000000000155</v>
      </c>
      <c r="D462" s="306">
        <f t="shared" ca="1" si="211"/>
        <v>-0.47385318022431555</v>
      </c>
      <c r="E462" s="307">
        <f t="shared" ca="1" si="212"/>
        <v>-2.0466398287695151</v>
      </c>
      <c r="F462" s="304">
        <f t="shared" ca="1" si="213"/>
        <v>2.1007787663422359</v>
      </c>
      <c r="G462" s="306">
        <f t="shared" ca="1" si="214"/>
        <v>5.9428712386340719</v>
      </c>
      <c r="H462" s="307">
        <f t="shared" ca="1" si="215"/>
        <v>-98.34586279341309</v>
      </c>
      <c r="I462" s="304">
        <f t="shared" ca="1" si="216"/>
        <v>98.525257914606939</v>
      </c>
      <c r="J462" s="306">
        <f t="shared" ca="1" si="217"/>
        <v>412.44523948220285</v>
      </c>
      <c r="K462" s="307">
        <f t="shared" ca="1" si="218"/>
        <v>555.06345367549727</v>
      </c>
      <c r="L462" s="304">
        <f t="shared" ca="1" si="203"/>
        <v>691.52477408817583</v>
      </c>
      <c r="M462" s="306">
        <f t="shared" ca="1" si="219"/>
        <v>-1.5104414398666799</v>
      </c>
      <c r="N462" s="304">
        <f t="shared" ca="1" si="220"/>
        <v>-86.54191970602389</v>
      </c>
      <c r="P462" s="310">
        <f t="shared" ca="1" si="221"/>
        <v>23</v>
      </c>
      <c r="Q462" s="304">
        <f t="shared" ca="1" si="222"/>
        <v>0</v>
      </c>
      <c r="R462" s="306">
        <f t="shared" ca="1" si="223"/>
        <v>0</v>
      </c>
      <c r="S462" s="307">
        <f t="shared" ca="1" si="224"/>
        <v>2.9362999999999984</v>
      </c>
      <c r="T462" s="304">
        <f t="shared" ca="1" si="204"/>
        <v>28.805102999999985</v>
      </c>
      <c r="U462" s="311">
        <f t="shared" ca="1" si="205"/>
        <v>0</v>
      </c>
      <c r="V462" s="306">
        <f t="shared" ca="1" si="206"/>
        <v>1.1588408531518397</v>
      </c>
      <c r="W462" s="304">
        <f t="shared" ca="1" si="207"/>
        <v>22.954197780222312</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2.013969129157358</v>
      </c>
      <c r="AH462" s="304">
        <f t="shared" ca="1" si="231"/>
        <v>-7.7778080449864877</v>
      </c>
    </row>
    <row r="463" spans="1:34" x14ac:dyDescent="0.2">
      <c r="A463" s="347">
        <f t="shared" ca="1" si="209"/>
        <v>0.1</v>
      </c>
      <c r="B463" s="304">
        <f t="shared" ca="1" si="210"/>
        <v>32.500000000000156</v>
      </c>
      <c r="D463" s="306">
        <f t="shared" ca="1" si="211"/>
        <v>-0.47153120037257745</v>
      </c>
      <c r="E463" s="307">
        <f t="shared" ca="1" si="212"/>
        <v>-2.006845451877318</v>
      </c>
      <c r="F463" s="304">
        <f t="shared" ca="1" si="213"/>
        <v>2.0614971114812364</v>
      </c>
      <c r="G463" s="306">
        <f t="shared" ca="1" si="214"/>
        <v>5.8957181185968137</v>
      </c>
      <c r="H463" s="307">
        <f t="shared" ca="1" si="215"/>
        <v>-98.546547338600817</v>
      </c>
      <c r="I463" s="304">
        <f t="shared" ca="1" si="216"/>
        <v>98.722750592216798</v>
      </c>
      <c r="J463" s="306">
        <f t="shared" ca="1" si="217"/>
        <v>413.03716895006437</v>
      </c>
      <c r="K463" s="307">
        <f t="shared" ca="1" si="218"/>
        <v>545.21883316889659</v>
      </c>
      <c r="L463" s="304">
        <f t="shared" ca="1" si="203"/>
        <v>684.00532086843975</v>
      </c>
      <c r="M463" s="306">
        <f t="shared" ca="1" si="219"/>
        <v>-1.5110408174917758</v>
      </c>
      <c r="N463" s="304">
        <f t="shared" ca="1" si="220"/>
        <v>-86.576261514276453</v>
      </c>
      <c r="P463" s="310">
        <f t="shared" ca="1" si="221"/>
        <v>23</v>
      </c>
      <c r="Q463" s="304">
        <f t="shared" ca="1" si="222"/>
        <v>0</v>
      </c>
      <c r="R463" s="306">
        <f t="shared" ca="1" si="223"/>
        <v>0</v>
      </c>
      <c r="S463" s="307">
        <f t="shared" ca="1" si="224"/>
        <v>2.9362999999999984</v>
      </c>
      <c r="T463" s="304">
        <f t="shared" ca="1" si="204"/>
        <v>28.805102999999985</v>
      </c>
      <c r="U463" s="311">
        <f t="shared" ca="1" si="205"/>
        <v>0</v>
      </c>
      <c r="V463" s="306">
        <f t="shared" ca="1" si="206"/>
        <v>1.1599831144603212</v>
      </c>
      <c r="W463" s="304">
        <f t="shared" ca="1" si="207"/>
        <v>23.069029417469515</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1.9747494436170765</v>
      </c>
      <c r="AH463" s="304">
        <f t="shared" ca="1" si="231"/>
        <v>-7.8173884753677498</v>
      </c>
    </row>
    <row r="464" spans="1:34" x14ac:dyDescent="0.2">
      <c r="A464" s="347">
        <f t="shared" ca="1" si="209"/>
        <v>0.1</v>
      </c>
      <c r="B464" s="304">
        <f t="shared" ca="1" si="210"/>
        <v>32.600000000000158</v>
      </c>
      <c r="D464" s="306">
        <f t="shared" ca="1" si="211"/>
        <v>-0.46918958360696855</v>
      </c>
      <c r="E464" s="307">
        <f t="shared" ca="1" si="212"/>
        <v>-1.9675264316220371</v>
      </c>
      <c r="F464" s="304">
        <f t="shared" ca="1" si="213"/>
        <v>2.0226960039750481</v>
      </c>
      <c r="G464" s="306">
        <f t="shared" ca="1" si="214"/>
        <v>5.8487991602361165</v>
      </c>
      <c r="H464" s="307">
        <f t="shared" ca="1" si="215"/>
        <v>-98.743299981763016</v>
      </c>
      <c r="I464" s="304">
        <f t="shared" ca="1" si="216"/>
        <v>98.916367416647574</v>
      </c>
      <c r="J464" s="306">
        <f t="shared" ca="1" si="217"/>
        <v>413.624394814006</v>
      </c>
      <c r="K464" s="307">
        <f t="shared" ca="1" si="218"/>
        <v>535.35434080287837</v>
      </c>
      <c r="L464" s="304">
        <f t="shared" ca="1" si="203"/>
        <v>676.52746448443406</v>
      </c>
      <c r="M464" s="306">
        <f t="shared" ca="1" si="219"/>
        <v>-1.5116330883138276</v>
      </c>
      <c r="N464" s="304">
        <f t="shared" ca="1" si="220"/>
        <v>-86.610196132708765</v>
      </c>
      <c r="P464" s="310">
        <f t="shared" ca="1" si="221"/>
        <v>23</v>
      </c>
      <c r="Q464" s="304">
        <f t="shared" ca="1" si="222"/>
        <v>0</v>
      </c>
      <c r="R464" s="306">
        <f t="shared" ca="1" si="223"/>
        <v>0</v>
      </c>
      <c r="S464" s="307">
        <f t="shared" ca="1" si="224"/>
        <v>2.9362999999999984</v>
      </c>
      <c r="T464" s="304">
        <f t="shared" ca="1" si="204"/>
        <v>28.805102999999985</v>
      </c>
      <c r="U464" s="311">
        <f t="shared" ca="1" si="205"/>
        <v>0</v>
      </c>
      <c r="V464" s="306">
        <f t="shared" ca="1" si="206"/>
        <v>1.1611287799957304</v>
      </c>
      <c r="W464" s="304">
        <f t="shared" ca="1" si="207"/>
        <v>23.182478683713633</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1.9359947525583747</v>
      </c>
      <c r="AH464" s="304">
        <f t="shared" ca="1" si="231"/>
        <v>-7.8564960724277251</v>
      </c>
    </row>
    <row r="465" spans="1:34" x14ac:dyDescent="0.2">
      <c r="A465" s="347">
        <f t="shared" ca="1" si="209"/>
        <v>0.1</v>
      </c>
      <c r="B465" s="304">
        <f t="shared" ca="1" si="210"/>
        <v>32.700000000000159</v>
      </c>
      <c r="D465" s="306">
        <f t="shared" ca="1" si="211"/>
        <v>-0.46682917883818376</v>
      </c>
      <c r="E465" s="307">
        <f t="shared" ca="1" si="212"/>
        <v>-1.9286807097684777</v>
      </c>
      <c r="F465" s="304">
        <f t="shared" ca="1" si="213"/>
        <v>1.9843736448682672</v>
      </c>
      <c r="G465" s="306">
        <f t="shared" ca="1" si="214"/>
        <v>5.8021162423522981</v>
      </c>
      <c r="H465" s="307">
        <f t="shared" ca="1" si="215"/>
        <v>-98.936168052739859</v>
      </c>
      <c r="I465" s="304">
        <f t="shared" ca="1" si="216"/>
        <v>99.106154712256654</v>
      </c>
      <c r="J465" s="306">
        <f t="shared" ca="1" si="217"/>
        <v>414.2069405841354</v>
      </c>
      <c r="K465" s="307">
        <f t="shared" ca="1" si="218"/>
        <v>525.47036740115323</v>
      </c>
      <c r="L465" s="304">
        <f t="shared" ca="1" si="203"/>
        <v>669.09378762978542</v>
      </c>
      <c r="M465" s="306">
        <f t="shared" ca="1" si="219"/>
        <v>-1.5122183727232432</v>
      </c>
      <c r="N465" s="304">
        <f t="shared" ca="1" si="220"/>
        <v>-86.643730459183089</v>
      </c>
      <c r="P465" s="310">
        <f t="shared" ca="1" si="221"/>
        <v>23</v>
      </c>
      <c r="Q465" s="304">
        <f t="shared" ca="1" si="222"/>
        <v>0</v>
      </c>
      <c r="R465" s="306">
        <f t="shared" ca="1" si="223"/>
        <v>0</v>
      </c>
      <c r="S465" s="307">
        <f t="shared" ca="1" si="224"/>
        <v>2.9362999999999984</v>
      </c>
      <c r="T465" s="304">
        <f t="shared" ca="1" si="204"/>
        <v>28.805102999999985</v>
      </c>
      <c r="U465" s="311">
        <f t="shared" ca="1" si="205"/>
        <v>0</v>
      </c>
      <c r="V465" s="306">
        <f t="shared" ca="1" si="206"/>
        <v>1.1622778125378557</v>
      </c>
      <c r="W465" s="304">
        <f t="shared" ca="1" si="207"/>
        <v>23.294551897949049</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1.8977032081442351</v>
      </c>
      <c r="AH465" s="304">
        <f t="shared" ca="1" si="231"/>
        <v>-7.8951328827822929</v>
      </c>
    </row>
    <row r="466" spans="1:34" x14ac:dyDescent="0.2">
      <c r="A466" s="347">
        <f t="shared" ca="1" si="209"/>
        <v>0.1</v>
      </c>
      <c r="B466" s="304">
        <f t="shared" ca="1" si="210"/>
        <v>32.800000000000161</v>
      </c>
      <c r="D466" s="306">
        <f t="shared" ca="1" si="211"/>
        <v>-0.4644508210452743</v>
      </c>
      <c r="E466" s="307">
        <f t="shared" ca="1" si="212"/>
        <v>-1.8903061221436781</v>
      </c>
      <c r="F466" s="304">
        <f t="shared" ca="1" si="213"/>
        <v>1.9465281401982093</v>
      </c>
      <c r="G466" s="306">
        <f t="shared" ca="1" si="214"/>
        <v>5.755671160247771</v>
      </c>
      <c r="H466" s="307">
        <f t="shared" ca="1" si="215"/>
        <v>-99.125198664954226</v>
      </c>
      <c r="I466" s="304">
        <f t="shared" ca="1" si="216"/>
        <v>99.292158607170734</v>
      </c>
      <c r="J466" s="306">
        <f t="shared" ca="1" si="217"/>
        <v>414.78482995426538</v>
      </c>
      <c r="K466" s="307">
        <f t="shared" ca="1" si="218"/>
        <v>515.56729906526857</v>
      </c>
      <c r="L466" s="304">
        <f t="shared" ca="1" si="203"/>
        <v>661.70695555180987</v>
      </c>
      <c r="M466" s="306">
        <f t="shared" ca="1" si="219"/>
        <v>-1.5127967881650612</v>
      </c>
      <c r="N466" s="304">
        <f t="shared" ca="1" si="220"/>
        <v>-86.676871222804451</v>
      </c>
      <c r="P466" s="310">
        <f t="shared" ca="1" si="221"/>
        <v>23</v>
      </c>
      <c r="Q466" s="304">
        <f t="shared" ca="1" si="222"/>
        <v>0</v>
      </c>
      <c r="R466" s="306">
        <f t="shared" ca="1" si="223"/>
        <v>0</v>
      </c>
      <c r="S466" s="307">
        <f t="shared" ca="1" si="224"/>
        <v>2.9362999999999984</v>
      </c>
      <c r="T466" s="304">
        <f t="shared" ca="1" si="204"/>
        <v>28.805102999999985</v>
      </c>
      <c r="U466" s="311">
        <f t="shared" ca="1" si="205"/>
        <v>0</v>
      </c>
      <c r="V466" s="306">
        <f t="shared" ca="1" si="206"/>
        <v>1.1634301752763399</v>
      </c>
      <c r="W466" s="304">
        <f t="shared" ca="1" si="207"/>
        <v>23.405255676566789</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1.859872851026612</v>
      </c>
      <c r="AH466" s="304">
        <f t="shared" ca="1" si="231"/>
        <v>-7.9333010584576034</v>
      </c>
    </row>
    <row r="467" spans="1:34" x14ac:dyDescent="0.2">
      <c r="A467" s="347">
        <f t="shared" ca="1" si="209"/>
        <v>0.1</v>
      </c>
      <c r="B467" s="304">
        <f t="shared" ca="1" si="210"/>
        <v>32.900000000000162</v>
      </c>
      <c r="D467" s="306">
        <f t="shared" ca="1" si="211"/>
        <v>-0.46205533127149745</v>
      </c>
      <c r="E467" s="307">
        <f t="shared" ca="1" si="212"/>
        <v>-1.8524004027852108</v>
      </c>
      <c r="F467" s="304">
        <f t="shared" ca="1" si="213"/>
        <v>1.909157505654058</v>
      </c>
      <c r="G467" s="306">
        <f t="shared" ca="1" si="214"/>
        <v>5.709465627120621</v>
      </c>
      <c r="H467" s="307">
        <f t="shared" ca="1" si="215"/>
        <v>-99.310438705232741</v>
      </c>
      <c r="I467" s="304">
        <f t="shared" ca="1" si="216"/>
        <v>99.47442502258086</v>
      </c>
      <c r="J467" s="306">
        <f t="shared" ca="1" si="217"/>
        <v>415.35808679363379</v>
      </c>
      <c r="K467" s="307">
        <f t="shared" ca="1" si="218"/>
        <v>505.64551719675922</v>
      </c>
      <c r="L467" s="304">
        <f t="shared" ca="1" si="203"/>
        <v>654.36971913899401</v>
      </c>
      <c r="M467" s="306">
        <f t="shared" ca="1" si="219"/>
        <v>-1.5133684492306523</v>
      </c>
      <c r="N467" s="304">
        <f t="shared" ca="1" si="220"/>
        <v>-86.70962498917477</v>
      </c>
      <c r="P467" s="310">
        <f t="shared" ca="1" si="221"/>
        <v>23</v>
      </c>
      <c r="Q467" s="304">
        <f t="shared" ca="1" si="222"/>
        <v>0</v>
      </c>
      <c r="R467" s="306">
        <f t="shared" ca="1" si="223"/>
        <v>0</v>
      </c>
      <c r="S467" s="307">
        <f t="shared" ca="1" si="224"/>
        <v>2.9362999999999984</v>
      </c>
      <c r="T467" s="304">
        <f t="shared" ca="1" si="204"/>
        <v>28.805102999999985</v>
      </c>
      <c r="U467" s="311">
        <f t="shared" ca="1" si="205"/>
        <v>0</v>
      </c>
      <c r="V467" s="306">
        <f t="shared" ca="1" si="206"/>
        <v>1.1645858318094335</v>
      </c>
      <c r="W467" s="304">
        <f t="shared" ca="1" si="207"/>
        <v>23.514596921442717</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1.822501614698691</v>
      </c>
      <c r="AH467" s="304">
        <f t="shared" ca="1" si="231"/>
        <v>-7.9710028527625933</v>
      </c>
    </row>
    <row r="468" spans="1:34" x14ac:dyDescent="0.2">
      <c r="A468" s="347">
        <f t="shared" ca="1" si="209"/>
        <v>0.1</v>
      </c>
      <c r="B468" s="304">
        <f t="shared" ca="1" si="210"/>
        <v>33.000000000000163</v>
      </c>
      <c r="D468" s="306">
        <f t="shared" ca="1" si="211"/>
        <v>-0.45964351662962682</v>
      </c>
      <c r="E468" s="307">
        <f t="shared" ca="1" si="212"/>
        <v>-1.8149611880184047</v>
      </c>
      <c r="F468" s="304">
        <f t="shared" ca="1" si="213"/>
        <v>1.8722596711975688</v>
      </c>
      <c r="G468" s="306">
        <f t="shared" ca="1" si="214"/>
        <v>5.6635012754576586</v>
      </c>
      <c r="H468" s="307">
        <f t="shared" ca="1" si="215"/>
        <v>-99.491934824034587</v>
      </c>
      <c r="I468" s="304">
        <f t="shared" ca="1" si="216"/>
        <v>99.652999662464026</v>
      </c>
      <c r="J468" s="306">
        <f t="shared" ca="1" si="217"/>
        <v>415.92673513876269</v>
      </c>
      <c r="K468" s="307">
        <f t="shared" ca="1" si="218"/>
        <v>495.70539852029583</v>
      </c>
      <c r="L468" s="304">
        <f t="shared" ca="1" si="203"/>
        <v>647.08491801722266</v>
      </c>
      <c r="M468" s="306">
        <f t="shared" ca="1" si="219"/>
        <v>-1.5139334677460567</v>
      </c>
      <c r="N468" s="304">
        <f t="shared" ca="1" si="220"/>
        <v>-86.741998165454191</v>
      </c>
      <c r="P468" s="310">
        <f t="shared" ca="1" si="221"/>
        <v>23</v>
      </c>
      <c r="Q468" s="304">
        <f t="shared" ca="1" si="222"/>
        <v>0</v>
      </c>
      <c r="R468" s="306">
        <f t="shared" ca="1" si="223"/>
        <v>0</v>
      </c>
      <c r="S468" s="307">
        <f t="shared" ca="1" si="224"/>
        <v>2.9362999999999984</v>
      </c>
      <c r="T468" s="304">
        <f t="shared" ca="1" si="204"/>
        <v>28.805102999999985</v>
      </c>
      <c r="U468" s="311">
        <f t="shared" ca="1" si="205"/>
        <v>0</v>
      </c>
      <c r="V468" s="306">
        <f t="shared" ca="1" si="206"/>
        <v>1.1657447461426529</v>
      </c>
      <c r="W468" s="304">
        <f t="shared" ca="1" si="207"/>
        <v>23.622582808235773</v>
      </c>
      <c r="Y468" s="314" t="str">
        <f t="shared" ca="1" si="225"/>
        <v/>
      </c>
      <c r="Z468" s="315" t="str">
        <f t="shared" ca="1" si="226"/>
        <v/>
      </c>
      <c r="AA468" s="316" t="str">
        <f t="shared" ca="1" si="227"/>
        <v/>
      </c>
      <c r="AC468" s="310">
        <f t="shared" ca="1" si="228"/>
        <v>33.000000000000163</v>
      </c>
      <c r="AD468" s="323">
        <f t="shared" ca="1" si="229"/>
        <v>415.92673513876269</v>
      </c>
      <c r="AE468" s="324" t="e">
        <f t="shared" ca="1" si="208"/>
        <v>#N/A</v>
      </c>
      <c r="AG468" s="306">
        <f t="shared" ca="1" si="230"/>
        <v>1.7855873297667451</v>
      </c>
      <c r="AH468" s="304">
        <f t="shared" ca="1" si="231"/>
        <v>-8.008240616232241</v>
      </c>
    </row>
    <row r="469" spans="1:34" x14ac:dyDescent="0.2">
      <c r="A469" s="347">
        <f t="shared" ca="1" si="209"/>
        <v>0.1</v>
      </c>
      <c r="B469" s="304">
        <f t="shared" ca="1" si="210"/>
        <v>33.100000000000165</v>
      </c>
      <c r="D469" s="306">
        <f t="shared" ca="1" si="211"/>
        <v>-0.45721617031634998</v>
      </c>
      <c r="E469" s="307">
        <f t="shared" ca="1" si="212"/>
        <v>-1.7779860204616842</v>
      </c>
      <c r="F469" s="304">
        <f t="shared" ca="1" si="213"/>
        <v>1.8358324856467503</v>
      </c>
      <c r="G469" s="306">
        <f t="shared" ca="1" si="214"/>
        <v>5.6177796584260236</v>
      </c>
      <c r="H469" s="307">
        <f t="shared" ca="1" si="215"/>
        <v>-99.669733426080754</v>
      </c>
      <c r="I469" s="304">
        <f t="shared" ca="1" si="216"/>
        <v>99.827928003723613</v>
      </c>
      <c r="J469" s="306">
        <f t="shared" ca="1" si="217"/>
        <v>416.49079918545686</v>
      </c>
      <c r="K469" s="307">
        <f t="shared" ca="1" si="218"/>
        <v>485.74731510779009</v>
      </c>
      <c r="L469" s="304">
        <f t="shared" ca="1" si="203"/>
        <v>639.85548363717828</v>
      </c>
      <c r="M469" s="306">
        <f t="shared" ca="1" si="219"/>
        <v>-1.5144919528570999</v>
      </c>
      <c r="N469" s="304">
        <f t="shared" ca="1" si="220"/>
        <v>-86.77399700523786</v>
      </c>
      <c r="P469" s="310">
        <f t="shared" ca="1" si="221"/>
        <v>23</v>
      </c>
      <c r="Q469" s="304">
        <f t="shared" ca="1" si="222"/>
        <v>0</v>
      </c>
      <c r="R469" s="306">
        <f t="shared" ca="1" si="223"/>
        <v>0</v>
      </c>
      <c r="S469" s="307">
        <f t="shared" ca="1" si="224"/>
        <v>2.9362999999999984</v>
      </c>
      <c r="T469" s="304">
        <f t="shared" ca="1" si="204"/>
        <v>28.805102999999985</v>
      </c>
      <c r="U469" s="311">
        <f t="shared" ca="1" si="205"/>
        <v>0</v>
      </c>
      <c r="V469" s="306">
        <f t="shared" ca="1" si="206"/>
        <v>1.1669068826873392</v>
      </c>
      <c r="W469" s="304">
        <f t="shared" ca="1" si="207"/>
        <v>23.729220774898597</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1.7491277281413051</v>
      </c>
      <c r="AH469" s="304">
        <f t="shared" ca="1" si="231"/>
        <v>-8.0450167926423681</v>
      </c>
    </row>
    <row r="470" spans="1:34" x14ac:dyDescent="0.2">
      <c r="A470" s="347">
        <f t="shared" ca="1" si="209"/>
        <v>0.1</v>
      </c>
      <c r="B470" s="304">
        <f t="shared" ca="1" si="210"/>
        <v>33.200000000000166</v>
      </c>
      <c r="D470" s="306">
        <f t="shared" ca="1" si="211"/>
        <v>-0.45477407163539946</v>
      </c>
      <c r="E470" s="307">
        <f t="shared" ca="1" si="212"/>
        <v>-1.7414723529592315</v>
      </c>
      <c r="F470" s="304">
        <f t="shared" ca="1" si="213"/>
        <v>1.7998737212241311</v>
      </c>
      <c r="G470" s="306">
        <f t="shared" ca="1" si="214"/>
        <v>5.5723022512624834</v>
      </c>
      <c r="H470" s="307">
        <f t="shared" ca="1" si="215"/>
        <v>-99.843880661376673</v>
      </c>
      <c r="I470" s="304">
        <f t="shared" ca="1" si="216"/>
        <v>99.999255286740265</v>
      </c>
      <c r="J470" s="306">
        <f t="shared" ca="1" si="217"/>
        <v>417.05030328094131</v>
      </c>
      <c r="K470" s="307">
        <f t="shared" ca="1" si="218"/>
        <v>475.77163440341724</v>
      </c>
      <c r="L470" s="304">
        <f t="shared" ca="1" si="203"/>
        <v>632.68444233252967</v>
      </c>
      <c r="M470" s="306">
        <f t="shared" ca="1" si="219"/>
        <v>-1.5150440111114203</v>
      </c>
      <c r="N470" s="304">
        <f t="shared" ca="1" si="220"/>
        <v>-86.80562761325578</v>
      </c>
      <c r="P470" s="310">
        <f t="shared" ca="1" si="221"/>
        <v>23</v>
      </c>
      <c r="Q470" s="304">
        <f t="shared" ca="1" si="222"/>
        <v>0</v>
      </c>
      <c r="R470" s="306">
        <f t="shared" ca="1" si="223"/>
        <v>0</v>
      </c>
      <c r="S470" s="307">
        <f t="shared" ca="1" si="224"/>
        <v>2.9362999999999984</v>
      </c>
      <c r="T470" s="304">
        <f t="shared" ca="1" si="204"/>
        <v>28.805102999999985</v>
      </c>
      <c r="U470" s="311">
        <f t="shared" ca="1" si="205"/>
        <v>0</v>
      </c>
      <c r="V470" s="306">
        <f t="shared" ca="1" si="206"/>
        <v>1.1680722062591353</v>
      </c>
      <c r="W470" s="304">
        <f t="shared" ca="1" si="207"/>
        <v>23.834518510402514</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1.7131204471472579</v>
      </c>
      <c r="AH470" s="304">
        <f t="shared" ca="1" si="231"/>
        <v>-8.0813339150967582</v>
      </c>
    </row>
    <row r="471" spans="1:34" x14ac:dyDescent="0.2">
      <c r="A471" s="347">
        <f t="shared" ca="1" si="209"/>
        <v>0.1</v>
      </c>
      <c r="B471" s="304">
        <f t="shared" ca="1" si="210"/>
        <v>33.300000000000168</v>
      </c>
      <c r="D471" s="306">
        <f t="shared" ca="1" si="211"/>
        <v>-0.45231798602905643</v>
      </c>
      <c r="E471" s="307">
        <f t="shared" ca="1" si="212"/>
        <v>-1.7054175524402844</v>
      </c>
      <c r="F471" s="304">
        <f t="shared" ca="1" si="213"/>
        <v>1.7643810780715123</v>
      </c>
      <c r="G471" s="306">
        <f t="shared" ca="1" si="214"/>
        <v>5.5270704526595775</v>
      </c>
      <c r="H471" s="307">
        <f t="shared" ca="1" si="215"/>
        <v>-100.0144224166207</v>
      </c>
      <c r="I471" s="304">
        <f t="shared" ca="1" si="216"/>
        <v>100.16702650632544</v>
      </c>
      <c r="J471" s="306">
        <f t="shared" ca="1" si="217"/>
        <v>417.60527191613738</v>
      </c>
      <c r="K471" s="307">
        <f t="shared" ca="1" si="218"/>
        <v>465.77871924951739</v>
      </c>
      <c r="L471" s="304">
        <f t="shared" ca="1" si="203"/>
        <v>625.57491832543269</v>
      </c>
      <c r="M471" s="306">
        <f t="shared" ca="1" si="219"/>
        <v>-1.5155897465375396</v>
      </c>
      <c r="N471" s="304">
        <f t="shared" ca="1" si="220"/>
        <v>-86.836895949903194</v>
      </c>
      <c r="P471" s="310">
        <f t="shared" ca="1" si="221"/>
        <v>23</v>
      </c>
      <c r="Q471" s="304">
        <f t="shared" ca="1" si="222"/>
        <v>0</v>
      </c>
      <c r="R471" s="306">
        <f t="shared" ca="1" si="223"/>
        <v>0</v>
      </c>
      <c r="S471" s="307">
        <f t="shared" ca="1" si="224"/>
        <v>2.9362999999999984</v>
      </c>
      <c r="T471" s="304">
        <f t="shared" ca="1" si="204"/>
        <v>28.805102999999985</v>
      </c>
      <c r="U471" s="311">
        <f t="shared" ca="1" si="205"/>
        <v>0</v>
      </c>
      <c r="V471" s="306">
        <f t="shared" ca="1" si="206"/>
        <v>1.1692406820763692</v>
      </c>
      <c r="W471" s="304">
        <f t="shared" ca="1" si="207"/>
        <v>23.938483943678222</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1.6775630335526373</v>
      </c>
      <c r="AH471" s="304">
        <f t="shared" ca="1" si="231"/>
        <v>-8.1171946021872863</v>
      </c>
    </row>
    <row r="472" spans="1:34" x14ac:dyDescent="0.2">
      <c r="A472" s="347">
        <f t="shared" ca="1" si="209"/>
        <v>0.1</v>
      </c>
      <c r="B472" s="304">
        <f t="shared" ca="1" si="210"/>
        <v>33.400000000000169</v>
      </c>
      <c r="D472" s="306">
        <f t="shared" ca="1" si="211"/>
        <v>-0.44984866511767557</v>
      </c>
      <c r="E472" s="307">
        <f t="shared" ca="1" si="212"/>
        <v>-1.6698189037046216</v>
      </c>
      <c r="F472" s="304">
        <f t="shared" ca="1" si="213"/>
        <v>1.7293521887335324</v>
      </c>
      <c r="G472" s="306">
        <f t="shared" ca="1" si="214"/>
        <v>5.4820855861478099</v>
      </c>
      <c r="H472" s="307">
        <f t="shared" ca="1" si="215"/>
        <v>-100.18140430699117</v>
      </c>
      <c r="I472" s="304">
        <f t="shared" ca="1" si="216"/>
        <v>100.3312864030691</v>
      </c>
      <c r="J472" s="306">
        <f t="shared" ca="1" si="217"/>
        <v>418.15572971807774</v>
      </c>
      <c r="K472" s="307">
        <f t="shared" ca="1" si="218"/>
        <v>455.76892791333682</v>
      </c>
      <c r="L472" s="304">
        <f t="shared" ca="1" si="203"/>
        <v>618.5301366524759</v>
      </c>
      <c r="M472" s="306">
        <f t="shared" ca="1" si="219"/>
        <v>-1.5161292607210979</v>
      </c>
      <c r="N472" s="304">
        <f t="shared" ca="1" si="220"/>
        <v>-86.867807835608531</v>
      </c>
      <c r="P472" s="310">
        <f t="shared" ca="1" si="221"/>
        <v>23</v>
      </c>
      <c r="Q472" s="304">
        <f t="shared" ca="1" si="222"/>
        <v>0</v>
      </c>
      <c r="R472" s="306">
        <f t="shared" ca="1" si="223"/>
        <v>0</v>
      </c>
      <c r="S472" s="307">
        <f t="shared" ca="1" si="224"/>
        <v>2.9362999999999984</v>
      </c>
      <c r="T472" s="304">
        <f t="shared" ca="1" si="204"/>
        <v>28.805102999999985</v>
      </c>
      <c r="U472" s="311">
        <f t="shared" ca="1" si="205"/>
        <v>0</v>
      </c>
      <c r="V472" s="306">
        <f t="shared" ca="1" si="206"/>
        <v>1.1704122757583584</v>
      </c>
      <c r="W472" s="304">
        <f t="shared" ca="1" si="207"/>
        <v>24.041125232773723</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1.6424529475160465</v>
      </c>
      <c r="AH472" s="304">
        <f t="shared" ca="1" si="231"/>
        <v>-8.152601554227509</v>
      </c>
    </row>
    <row r="473" spans="1:34" x14ac:dyDescent="0.2">
      <c r="A473" s="347">
        <f t="shared" ca="1" si="209"/>
        <v>0.1</v>
      </c>
      <c r="B473" s="304">
        <f t="shared" ca="1" si="210"/>
        <v>33.500000000000171</v>
      </c>
      <c r="D473" s="306">
        <f t="shared" ca="1" si="211"/>
        <v>-0.44736684674688659</v>
      </c>
      <c r="E473" s="307">
        <f t="shared" ca="1" si="212"/>
        <v>-1.6346736131336854</v>
      </c>
      <c r="F473" s="304">
        <f t="shared" ca="1" si="213"/>
        <v>1.6947846226124987</v>
      </c>
      <c r="G473" s="306">
        <f t="shared" ca="1" si="214"/>
        <v>5.4373489014731211</v>
      </c>
      <c r="H473" s="307">
        <f t="shared" ca="1" si="215"/>
        <v>-100.34487166830453</v>
      </c>
      <c r="I473" s="304">
        <f t="shared" ca="1" si="216"/>
        <v>100.49207945507375</v>
      </c>
      <c r="J473" s="306">
        <f t="shared" ca="1" si="217"/>
        <v>418.70170144245878</v>
      </c>
      <c r="K473" s="307">
        <f t="shared" ca="1" si="218"/>
        <v>445.74261411457206</v>
      </c>
      <c r="L473" s="304">
        <f t="shared" ca="1" si="203"/>
        <v>611.55342598051254</v>
      </c>
      <c r="M473" s="306">
        <f t="shared" ca="1" si="219"/>
        <v>-1.5166626528783689</v>
      </c>
      <c r="N473" s="304">
        <f t="shared" ca="1" si="220"/>
        <v>-86.898368955045541</v>
      </c>
      <c r="P473" s="310">
        <f t="shared" ca="1" si="221"/>
        <v>23</v>
      </c>
      <c r="Q473" s="304">
        <f t="shared" ca="1" si="222"/>
        <v>0</v>
      </c>
      <c r="R473" s="306">
        <f t="shared" ca="1" si="223"/>
        <v>0</v>
      </c>
      <c r="S473" s="307">
        <f t="shared" ca="1" si="224"/>
        <v>2.9362999999999984</v>
      </c>
      <c r="T473" s="304">
        <f t="shared" ca="1" si="204"/>
        <v>28.805102999999985</v>
      </c>
      <c r="U473" s="311">
        <f t="shared" ca="1" si="205"/>
        <v>0</v>
      </c>
      <c r="V473" s="306">
        <f t="shared" ca="1" si="206"/>
        <v>1.1715869533236323</v>
      </c>
      <c r="W473" s="304">
        <f t="shared" ca="1" si="207"/>
        <v>24.142450754230282</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1.6077875664525489</v>
      </c>
      <c r="AH473" s="304">
        <f t="shared" ca="1" si="231"/>
        <v>-8.1875575495602408</v>
      </c>
    </row>
    <row r="474" spans="1:34" x14ac:dyDescent="0.2">
      <c r="A474" s="347">
        <f t="shared" ca="1" si="209"/>
        <v>0.1</v>
      </c>
      <c r="B474" s="304">
        <f t="shared" ca="1" si="210"/>
        <v>33.600000000000172</v>
      </c>
      <c r="D474" s="306">
        <f t="shared" ca="1" si="211"/>
        <v>-0.44487325504213804</v>
      </c>
      <c r="E474" s="307">
        <f t="shared" ca="1" si="212"/>
        <v>-1.5999788123271053</v>
      </c>
      <c r="F474" s="304">
        <f t="shared" ca="1" si="213"/>
        <v>1.6606758903974734</v>
      </c>
      <c r="G474" s="306">
        <f t="shared" ca="1" si="214"/>
        <v>5.3928615759689071</v>
      </c>
      <c r="H474" s="307">
        <f t="shared" ca="1" si="215"/>
        <v>-100.50486954953725</v>
      </c>
      <c r="I474" s="304">
        <f t="shared" ca="1" si="216"/>
        <v>100.64944987006665</v>
      </c>
      <c r="J474" s="306">
        <f t="shared" ca="1" si="217"/>
        <v>419.24321196633088</v>
      </c>
      <c r="K474" s="307">
        <f t="shared" ca="1" si="218"/>
        <v>435.70012705367998</v>
      </c>
      <c r="L474" s="304">
        <f t="shared" ca="1" si="203"/>
        <v>604.64822127782588</v>
      </c>
      <c r="M474" s="306">
        <f t="shared" ca="1" si="219"/>
        <v>-1.5171900199271693</v>
      </c>
      <c r="N474" s="304">
        <f t="shared" ca="1" si="220"/>
        <v>-86.928584861196072</v>
      </c>
      <c r="P474" s="310">
        <f t="shared" ca="1" si="221"/>
        <v>23</v>
      </c>
      <c r="Q474" s="304">
        <f t="shared" ca="1" si="222"/>
        <v>0</v>
      </c>
      <c r="R474" s="306">
        <f t="shared" ca="1" si="223"/>
        <v>0</v>
      </c>
      <c r="S474" s="307">
        <f t="shared" ca="1" si="224"/>
        <v>2.9362999999999984</v>
      </c>
      <c r="T474" s="304">
        <f t="shared" ca="1" si="204"/>
        <v>28.805102999999985</v>
      </c>
      <c r="U474" s="311">
        <f t="shared" ca="1" si="205"/>
        <v>0</v>
      </c>
      <c r="V474" s="306">
        <f t="shared" ca="1" si="206"/>
        <v>1.1727646811880768</v>
      </c>
      <c r="W474" s="304">
        <f t="shared" ca="1" si="207"/>
        <v>24.24246909267718</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1.5735641888181426</v>
      </c>
      <c r="AH474" s="304">
        <f t="shared" ca="1" si="231"/>
        <v>-8.2220654409393781</v>
      </c>
    </row>
    <row r="475" spans="1:34" x14ac:dyDescent="0.2">
      <c r="A475" s="347">
        <f t="shared" ca="1" si="209"/>
        <v>0.1</v>
      </c>
      <c r="B475" s="304">
        <f t="shared" ca="1" si="210"/>
        <v>33.700000000000173</v>
      </c>
      <c r="D475" s="306">
        <f t="shared" ca="1" si="211"/>
        <v>-0.44236860047024784</v>
      </c>
      <c r="E475" s="307">
        <f t="shared" ca="1" si="212"/>
        <v>-1.5657315616643288</v>
      </c>
      <c r="F475" s="304">
        <f t="shared" ca="1" si="213"/>
        <v>1.627023448470803</v>
      </c>
      <c r="G475" s="306">
        <f t="shared" ca="1" si="214"/>
        <v>5.3486247159218827</v>
      </c>
      <c r="H475" s="307">
        <f t="shared" ca="1" si="215"/>
        <v>-100.66144270570368</v>
      </c>
      <c r="I475" s="304">
        <f t="shared" ca="1" si="216"/>
        <v>100.80344157788183</v>
      </c>
      <c r="J475" s="306">
        <f t="shared" ca="1" si="217"/>
        <v>419.7802862809254</v>
      </c>
      <c r="K475" s="307">
        <f t="shared" ca="1" si="218"/>
        <v>425.64181144091793</v>
      </c>
      <c r="L475" s="304">
        <f t="shared" ca="1" si="203"/>
        <v>597.81806630178187</v>
      </c>
      <c r="M475" s="306">
        <f t="shared" ca="1" si="219"/>
        <v>-1.5177114565552656</v>
      </c>
      <c r="N475" s="304">
        <f t="shared" ca="1" si="220"/>
        <v>-86.958460979269518</v>
      </c>
      <c r="P475" s="310">
        <f t="shared" ca="1" si="221"/>
        <v>23</v>
      </c>
      <c r="Q475" s="304">
        <f t="shared" ca="1" si="222"/>
        <v>0</v>
      </c>
      <c r="R475" s="306">
        <f t="shared" ca="1" si="223"/>
        <v>0</v>
      </c>
      <c r="S475" s="307">
        <f t="shared" ca="1" si="224"/>
        <v>2.9362999999999984</v>
      </c>
      <c r="T475" s="304">
        <f t="shared" ca="1" si="204"/>
        <v>28.805102999999985</v>
      </c>
      <c r="U475" s="311">
        <f t="shared" ca="1" si="205"/>
        <v>0</v>
      </c>
      <c r="V475" s="306">
        <f t="shared" ca="1" si="206"/>
        <v>1.173945426163004</v>
      </c>
      <c r="W475" s="304">
        <f t="shared" ca="1" si="207"/>
        <v>24.341189030645722</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1.5397800378128661</v>
      </c>
      <c r="AH475" s="304">
        <f t="shared" ca="1" si="231"/>
        <v>-8.2561281519862391</v>
      </c>
    </row>
    <row r="476" spans="1:34" x14ac:dyDescent="0.2">
      <c r="A476" s="347">
        <f t="shared" ca="1" si="209"/>
        <v>0.1</v>
      </c>
      <c r="B476" s="304">
        <f t="shared" ca="1" si="210"/>
        <v>33.800000000000175</v>
      </c>
      <c r="D476" s="306">
        <f t="shared" ca="1" si="211"/>
        <v>-0.43985357990764623</v>
      </c>
      <c r="E476" s="307">
        <f t="shared" ca="1" si="212"/>
        <v>-1.531928853791209</v>
      </c>
      <c r="F476" s="304">
        <f t="shared" ca="1" si="213"/>
        <v>1.593824703295698</v>
      </c>
      <c r="G476" s="306">
        <f t="shared" ca="1" si="214"/>
        <v>5.3046393579311184</v>
      </c>
      <c r="H476" s="307">
        <f t="shared" ca="1" si="215"/>
        <v>-100.8146355910828</v>
      </c>
      <c r="I476" s="304">
        <f t="shared" ca="1" si="216"/>
        <v>100.9540982233041</v>
      </c>
      <c r="J476" s="306">
        <f t="shared" ca="1" si="217"/>
        <v>420.31294948461806</v>
      </c>
      <c r="K476" s="307">
        <f t="shared" ca="1" si="218"/>
        <v>415.56800752607859</v>
      </c>
      <c r="L476" s="304">
        <f t="shared" ca="1" si="203"/>
        <v>591.06661585954419</v>
      </c>
      <c r="M476" s="306">
        <f t="shared" ca="1" si="219"/>
        <v>-1.5182270552863828</v>
      </c>
      <c r="N476" s="304">
        <f t="shared" ca="1" si="220"/>
        <v>-86.988002610484841</v>
      </c>
      <c r="P476" s="310">
        <f t="shared" ca="1" si="221"/>
        <v>23</v>
      </c>
      <c r="Q476" s="304">
        <f t="shared" ca="1" si="222"/>
        <v>0</v>
      </c>
      <c r="R476" s="306">
        <f t="shared" ca="1" si="223"/>
        <v>0</v>
      </c>
      <c r="S476" s="307">
        <f t="shared" ca="1" si="224"/>
        <v>2.9362999999999984</v>
      </c>
      <c r="T476" s="304">
        <f t="shared" ca="1" si="204"/>
        <v>28.805102999999985</v>
      </c>
      <c r="U476" s="311">
        <f t="shared" ca="1" si="205"/>
        <v>0</v>
      </c>
      <c r="V476" s="306">
        <f t="shared" ca="1" si="206"/>
        <v>1.1751291554531542</v>
      </c>
      <c r="W476" s="304">
        <f t="shared" ca="1" si="207"/>
        <v>24.438619538602662</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1.5064322650027151</v>
      </c>
      <c r="AH476" s="304">
        <f t="shared" ca="1" si="231"/>
        <v>-8.2897486737205792</v>
      </c>
    </row>
    <row r="477" spans="1:34" x14ac:dyDescent="0.2">
      <c r="A477" s="347">
        <f t="shared" ca="1" si="209"/>
        <v>0.1</v>
      </c>
      <c r="B477" s="304">
        <f t="shared" ca="1" si="210"/>
        <v>33.900000000000176</v>
      </c>
      <c r="D477" s="306">
        <f t="shared" ca="1" si="211"/>
        <v>-0.43732887671497667</v>
      </c>
      <c r="E477" s="307">
        <f t="shared" ca="1" si="212"/>
        <v>-1.4985676170315099</v>
      </c>
      <c r="F477" s="304">
        <f t="shared" ca="1" si="213"/>
        <v>1.5610770157888691</v>
      </c>
      <c r="G477" s="306">
        <f t="shared" ca="1" si="214"/>
        <v>5.2609064702596209</v>
      </c>
      <c r="H477" s="307">
        <f t="shared" ca="1" si="215"/>
        <v>-100.96449235278595</v>
      </c>
      <c r="I477" s="304">
        <f t="shared" ca="1" si="216"/>
        <v>101.10146315926686</v>
      </c>
      <c r="J477" s="306">
        <f t="shared" ca="1" si="217"/>
        <v>420.84122677602761</v>
      </c>
      <c r="K477" s="307">
        <f t="shared" ca="1" si="218"/>
        <v>405.47905112888515</v>
      </c>
      <c r="L477" s="304">
        <f t="shared" ca="1" si="203"/>
        <v>584.3976377935943</v>
      </c>
      <c r="M477" s="306">
        <f t="shared" ca="1" si="219"/>
        <v>-1.5187369065439085</v>
      </c>
      <c r="N477" s="304">
        <f t="shared" ca="1" si="220"/>
        <v>-87.017214935720489</v>
      </c>
      <c r="P477" s="310">
        <f t="shared" ca="1" si="221"/>
        <v>23</v>
      </c>
      <c r="Q477" s="304">
        <f t="shared" ca="1" si="222"/>
        <v>0</v>
      </c>
      <c r="R477" s="306">
        <f t="shared" ca="1" si="223"/>
        <v>0</v>
      </c>
      <c r="S477" s="307">
        <f t="shared" ca="1" si="224"/>
        <v>2.9362999999999984</v>
      </c>
      <c r="T477" s="304">
        <f t="shared" ca="1" si="204"/>
        <v>28.805102999999985</v>
      </c>
      <c r="U477" s="311">
        <f t="shared" ca="1" si="205"/>
        <v>0</v>
      </c>
      <c r="V477" s="306">
        <f t="shared" ca="1" si="206"/>
        <v>1.176315836654626</v>
      </c>
      <c r="W477" s="304">
        <f t="shared" ca="1" si="207"/>
        <v>24.534769765202974</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1.47351795386062</v>
      </c>
      <c r="AH477" s="304">
        <f t="shared" ca="1" si="231"/>
        <v>-8.3229300611663231</v>
      </c>
    </row>
    <row r="478" spans="1:34" x14ac:dyDescent="0.2">
      <c r="A478" s="347">
        <f t="shared" ca="1" si="209"/>
        <v>0.1</v>
      </c>
      <c r="B478" s="304">
        <f t="shared" ca="1" si="210"/>
        <v>34.000000000000178</v>
      </c>
      <c r="D478" s="306">
        <f t="shared" ca="1" si="211"/>
        <v>-0.43479516081776415</v>
      </c>
      <c r="E478" s="307">
        <f t="shared" ca="1" si="212"/>
        <v>-1.4656447187233184</v>
      </c>
      <c r="F478" s="304">
        <f t="shared" ca="1" si="213"/>
        <v>1.5287777056825822</v>
      </c>
      <c r="G478" s="306">
        <f t="shared" ca="1" si="214"/>
        <v>5.2174269541778449</v>
      </c>
      <c r="H478" s="307">
        <f t="shared" ca="1" si="215"/>
        <v>-101.11105682465829</v>
      </c>
      <c r="I478" s="304">
        <f t="shared" ca="1" si="216"/>
        <v>101.24557944039562</v>
      </c>
      <c r="J478" s="306">
        <f t="shared" ca="1" si="217"/>
        <v>421.36514344724947</v>
      </c>
      <c r="K478" s="307">
        <f t="shared" ca="1" si="218"/>
        <v>395.37527367001292</v>
      </c>
      <c r="L478" s="304">
        <f t="shared" ca="1" si="203"/>
        <v>577.81501463873258</v>
      </c>
      <c r="M478" s="306">
        <f t="shared" ca="1" si="219"/>
        <v>-1.5192410987123866</v>
      </c>
      <c r="N478" s="304">
        <f t="shared" ca="1" si="220"/>
        <v>-87.04610301903783</v>
      </c>
      <c r="P478" s="310">
        <f t="shared" ca="1" si="221"/>
        <v>23</v>
      </c>
      <c r="Q478" s="304">
        <f t="shared" ca="1" si="222"/>
        <v>0</v>
      </c>
      <c r="R478" s="306">
        <f t="shared" ca="1" si="223"/>
        <v>0</v>
      </c>
      <c r="S478" s="307">
        <f t="shared" ca="1" si="224"/>
        <v>2.9362999999999984</v>
      </c>
      <c r="T478" s="304">
        <f t="shared" ca="1" si="204"/>
        <v>28.805102999999985</v>
      </c>
      <c r="U478" s="311">
        <f t="shared" ca="1" si="205"/>
        <v>0</v>
      </c>
      <c r="V478" s="306">
        <f t="shared" ca="1" si="206"/>
        <v>1.177505437752741</v>
      </c>
      <c r="W478" s="304">
        <f t="shared" ca="1" si="207"/>
        <v>24.629649027761658</v>
      </c>
      <c r="Y478" s="314" t="str">
        <f t="shared" ca="1" si="225"/>
        <v/>
      </c>
      <c r="Z478" s="315" t="str">
        <f t="shared" ca="1" si="226"/>
        <v/>
      </c>
      <c r="AA478" s="316" t="str">
        <f t="shared" ca="1" si="227"/>
        <v/>
      </c>
      <c r="AC478" s="310">
        <f t="shared" ca="1" si="228"/>
        <v>34.000000000000178</v>
      </c>
      <c r="AD478" s="323">
        <f t="shared" ca="1" si="229"/>
        <v>421.36514344724947</v>
      </c>
      <c r="AE478" s="324" t="e">
        <f t="shared" ca="1" si="208"/>
        <v>#N/A</v>
      </c>
      <c r="AG478" s="306">
        <f t="shared" ca="1" si="230"/>
        <v>1.4410341232267729</v>
      </c>
      <c r="AH478" s="304">
        <f t="shared" ca="1" si="231"/>
        <v>-8.355675430032008</v>
      </c>
    </row>
    <row r="479" spans="1:34" x14ac:dyDescent="0.2">
      <c r="A479" s="347">
        <f t="shared" ca="1" si="209"/>
        <v>0.1</v>
      </c>
      <c r="B479" s="304">
        <f t="shared" ca="1" si="210"/>
        <v>34.100000000000179</v>
      </c>
      <c r="D479" s="306">
        <f t="shared" ca="1" si="211"/>
        <v>-0.43225308879283819</v>
      </c>
      <c r="E479" s="307">
        <f t="shared" ca="1" si="212"/>
        <v>-1.4331569684805068</v>
      </c>
      <c r="F479" s="304">
        <f t="shared" ca="1" si="213"/>
        <v>1.4969240558809873</v>
      </c>
      <c r="G479" s="306">
        <f t="shared" ca="1" si="214"/>
        <v>5.1742016452985613</v>
      </c>
      <c r="H479" s="307">
        <f t="shared" ca="1" si="215"/>
        <v>-101.25437252150634</v>
      </c>
      <c r="I479" s="304">
        <f t="shared" ca="1" si="216"/>
        <v>101.38648981688925</v>
      </c>
      <c r="J479" s="306">
        <f t="shared" ca="1" si="217"/>
        <v>421.88472487722328</v>
      </c>
      <c r="K479" s="307">
        <f t="shared" ca="1" si="218"/>
        <v>385.25700220270471</v>
      </c>
      <c r="L479" s="304">
        <f t="shared" ca="1" si="203"/>
        <v>571.32274489201393</v>
      </c>
      <c r="M479" s="306">
        <f t="shared" ca="1" si="219"/>
        <v>-1.5197397181968899</v>
      </c>
      <c r="N479" s="304">
        <f t="shared" ca="1" si="220"/>
        <v>-87.074671811082865</v>
      </c>
      <c r="P479" s="310">
        <f t="shared" ca="1" si="221"/>
        <v>23</v>
      </c>
      <c r="Q479" s="304">
        <f t="shared" ca="1" si="222"/>
        <v>0</v>
      </c>
      <c r="R479" s="306">
        <f t="shared" ca="1" si="223"/>
        <v>0</v>
      </c>
      <c r="S479" s="307">
        <f t="shared" ca="1" si="224"/>
        <v>2.9362999999999984</v>
      </c>
      <c r="T479" s="304">
        <f t="shared" ca="1" si="204"/>
        <v>28.805102999999985</v>
      </c>
      <c r="U479" s="311">
        <f t="shared" ca="1" si="205"/>
        <v>0</v>
      </c>
      <c r="V479" s="306">
        <f t="shared" ca="1" si="206"/>
        <v>1.1786979271198479</v>
      </c>
      <c r="W479" s="304">
        <f t="shared" ca="1" si="207"/>
        <v>24.723266802944096</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1.4089777306887203</v>
      </c>
      <c r="AH479" s="304">
        <f t="shared" ca="1" si="231"/>
        <v>-8.3879879534658155</v>
      </c>
    </row>
    <row r="480" spans="1:34" x14ac:dyDescent="0.2">
      <c r="A480" s="347">
        <f t="shared" ca="1" si="209"/>
        <v>0.1</v>
      </c>
      <c r="B480" s="304">
        <f t="shared" ca="1" si="210"/>
        <v>34.20000000000018</v>
      </c>
      <c r="D480" s="306">
        <f t="shared" ca="1" si="211"/>
        <v>-0.42970330396019801</v>
      </c>
      <c r="E480" s="307">
        <f t="shared" ca="1" si="212"/>
        <v>-1.4011011213793871</v>
      </c>
      <c r="F480" s="304">
        <f t="shared" ca="1" si="213"/>
        <v>1.4655133168159498</v>
      </c>
      <c r="G480" s="306">
        <f t="shared" ca="1" si="214"/>
        <v>5.1312313149025419</v>
      </c>
      <c r="H480" s="307">
        <f t="shared" ca="1" si="215"/>
        <v>-101.39448263364427</v>
      </c>
      <c r="I480" s="304">
        <f t="shared" ca="1" si="216"/>
        <v>101.52423672873107</v>
      </c>
      <c r="J480" s="306">
        <f t="shared" ca="1" si="217"/>
        <v>422.39999652523335</v>
      </c>
      <c r="K480" s="307">
        <f t="shared" ca="1" si="218"/>
        <v>375.12455944494718</v>
      </c>
      <c r="L480" s="304">
        <f t="shared" ca="1" si="203"/>
        <v>564.92494383172959</v>
      </c>
      <c r="M480" s="306">
        <f t="shared" ca="1" si="219"/>
        <v>-1.520232849480351</v>
      </c>
      <c r="N480" s="304">
        <f t="shared" ca="1" si="220"/>
        <v>-87.102926152371055</v>
      </c>
      <c r="P480" s="310">
        <f t="shared" ca="1" si="221"/>
        <v>23</v>
      </c>
      <c r="Q480" s="304">
        <f t="shared" ca="1" si="222"/>
        <v>0</v>
      </c>
      <c r="R480" s="306">
        <f t="shared" ca="1" si="223"/>
        <v>0</v>
      </c>
      <c r="S480" s="307">
        <f t="shared" ca="1" si="224"/>
        <v>2.9362999999999984</v>
      </c>
      <c r="T480" s="304">
        <f t="shared" ca="1" si="204"/>
        <v>28.805102999999985</v>
      </c>
      <c r="U480" s="311">
        <f t="shared" ca="1" si="205"/>
        <v>0</v>
      </c>
      <c r="V480" s="306">
        <f t="shared" ca="1" si="206"/>
        <v>1.1798932735130649</v>
      </c>
      <c r="W480" s="304">
        <f t="shared" ca="1" si="207"/>
        <v>24.815632717674241</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1.3773456758816138</v>
      </c>
      <c r="AH480" s="304">
        <f t="shared" ca="1" si="231"/>
        <v>-8.4198708588850284</v>
      </c>
    </row>
    <row r="481" spans="1:34" x14ac:dyDescent="0.2">
      <c r="A481" s="347">
        <f t="shared" ca="1" si="209"/>
        <v>0.1</v>
      </c>
      <c r="B481" s="304">
        <f t="shared" ca="1" si="210"/>
        <v>34.300000000000182</v>
      </c>
      <c r="D481" s="306">
        <f t="shared" ca="1" si="211"/>
        <v>-0.42714643648007811</v>
      </c>
      <c r="E481" s="307">
        <f t="shared" ca="1" si="212"/>
        <v>-1.3694738810707996</v>
      </c>
      <c r="F481" s="304">
        <f t="shared" ca="1" si="213"/>
        <v>1.4345427108081334</v>
      </c>
      <c r="G481" s="306">
        <f t="shared" ca="1" si="214"/>
        <v>5.088516671254534</v>
      </c>
      <c r="H481" s="307">
        <f t="shared" ca="1" si="215"/>
        <v>-101.53143002175135</v>
      </c>
      <c r="I481" s="304">
        <f t="shared" ca="1" si="216"/>
        <v>101.65886230022164</v>
      </c>
      <c r="J481" s="306">
        <f t="shared" ca="1" si="217"/>
        <v>422.9109839245412</v>
      </c>
      <c r="K481" s="307">
        <f t="shared" ca="1" si="218"/>
        <v>364.97826381217737</v>
      </c>
      <c r="L481" s="304">
        <f t="shared" ca="1" si="203"/>
        <v>558.62584381621207</v>
      </c>
      <c r="M481" s="306">
        <f t="shared" ca="1" si="219"/>
        <v>-1.5207205751789374</v>
      </c>
      <c r="N481" s="304">
        <f t="shared" ca="1" si="220"/>
        <v>-87.130870776460128</v>
      </c>
      <c r="P481" s="310">
        <f t="shared" ca="1" si="221"/>
        <v>23</v>
      </c>
      <c r="Q481" s="304">
        <f t="shared" ca="1" si="222"/>
        <v>0</v>
      </c>
      <c r="R481" s="306">
        <f t="shared" ca="1" si="223"/>
        <v>0</v>
      </c>
      <c r="S481" s="307">
        <f t="shared" ca="1" si="224"/>
        <v>2.9362999999999984</v>
      </c>
      <c r="T481" s="304">
        <f t="shared" ca="1" si="204"/>
        <v>28.805102999999985</v>
      </c>
      <c r="U481" s="311">
        <f t="shared" ca="1" si="205"/>
        <v>0</v>
      </c>
      <c r="V481" s="306">
        <f t="shared" ca="1" si="206"/>
        <v>1.1810914460719664</v>
      </c>
      <c r="W481" s="304">
        <f t="shared" ca="1" si="207"/>
        <v>24.9067565402597</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1.3461348037091021</v>
      </c>
      <c r="AH481" s="304">
        <f t="shared" ca="1" si="231"/>
        <v>-8.4513274248796968</v>
      </c>
    </row>
    <row r="482" spans="1:34" x14ac:dyDescent="0.2">
      <c r="A482" s="347">
        <f t="shared" ca="1" si="209"/>
        <v>0.1</v>
      </c>
      <c r="B482" s="304">
        <f t="shared" ca="1" si="210"/>
        <v>34.400000000000183</v>
      </c>
      <c r="D482" s="306">
        <f t="shared" ca="1" si="211"/>
        <v>-0.42458310345487044</v>
      </c>
      <c r="E482" s="307">
        <f t="shared" ca="1" si="212"/>
        <v>-1.3382719028179704</v>
      </c>
      <c r="F482" s="304">
        <f t="shared" ca="1" si="213"/>
        <v>1.4040094364395848</v>
      </c>
      <c r="G482" s="306">
        <f t="shared" ca="1" si="214"/>
        <v>5.046058360909047</v>
      </c>
      <c r="H482" s="307">
        <f t="shared" ca="1" si="215"/>
        <v>-101.66525721203314</v>
      </c>
      <c r="I482" s="304">
        <f t="shared" ca="1" si="216"/>
        <v>101.79040833482571</v>
      </c>
      <c r="J482" s="306">
        <f t="shared" ca="1" si="217"/>
        <v>423.41771267614939</v>
      </c>
      <c r="K482" s="307">
        <f t="shared" ca="1" si="218"/>
        <v>354.81842945048817</v>
      </c>
      <c r="L482" s="304">
        <f t="shared" ca="1" si="203"/>
        <v>552.42979398799014</v>
      </c>
      <c r="M482" s="306">
        <f t="shared" ca="1" si="219"/>
        <v>-1.5212029760955439</v>
      </c>
      <c r="N482" s="304">
        <f t="shared" ca="1" si="220"/>
        <v>-87.158510313014929</v>
      </c>
      <c r="P482" s="310">
        <f t="shared" ca="1" si="221"/>
        <v>23</v>
      </c>
      <c r="Q482" s="304">
        <f t="shared" ca="1" si="222"/>
        <v>0</v>
      </c>
      <c r="R482" s="306">
        <f t="shared" ca="1" si="223"/>
        <v>0</v>
      </c>
      <c r="S482" s="307">
        <f t="shared" ca="1" si="224"/>
        <v>2.9362999999999984</v>
      </c>
      <c r="T482" s="304">
        <f t="shared" ca="1" si="204"/>
        <v>28.805102999999985</v>
      </c>
      <c r="U482" s="311">
        <f t="shared" ca="1" si="205"/>
        <v>0</v>
      </c>
      <c r="V482" s="306">
        <f t="shared" ca="1" si="206"/>
        <v>1.1822924143162121</v>
      </c>
      <c r="W482" s="304">
        <f t="shared" ca="1" si="207"/>
        <v>24.99664817173257</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1.3153419074854646</v>
      </c>
      <c r="AH482" s="304">
        <f t="shared" ca="1" si="231"/>
        <v>-8.4823609781901421</v>
      </c>
    </row>
    <row r="483" spans="1:34" x14ac:dyDescent="0.2">
      <c r="A483" s="347">
        <f t="shared" ca="1" si="209"/>
        <v>0.1</v>
      </c>
      <c r="B483" s="304">
        <f t="shared" ca="1" si="210"/>
        <v>34.500000000000185</v>
      </c>
      <c r="D483" s="306">
        <f t="shared" ca="1" si="211"/>
        <v>-0.42201390903568159</v>
      </c>
      <c r="E483" s="307">
        <f t="shared" ca="1" si="212"/>
        <v>-1.3074917964605373</v>
      </c>
      <c r="F483" s="304">
        <f t="shared" ca="1" si="213"/>
        <v>1.3739106729446349</v>
      </c>
      <c r="G483" s="306">
        <f t="shared" ca="1" si="214"/>
        <v>5.0038569700054785</v>
      </c>
      <c r="H483" s="307">
        <f t="shared" ca="1" si="215"/>
        <v>-101.7960063916792</v>
      </c>
      <c r="I483" s="304">
        <f t="shared" ca="1" si="216"/>
        <v>101.91891631032516</v>
      </c>
      <c r="J483" s="306">
        <f t="shared" ca="1" si="217"/>
        <v>423.92020844269513</v>
      </c>
      <c r="K483" s="307">
        <f t="shared" ca="1" si="218"/>
        <v>344.64536627030253</v>
      </c>
      <c r="L483" s="304">
        <f t="shared" ca="1" si="203"/>
        <v>546.3412593038247</v>
      </c>
      <c r="M483" s="306">
        <f t="shared" ca="1" si="219"/>
        <v>-1.5216801312714767</v>
      </c>
      <c r="N483" s="304">
        <f t="shared" ca="1" si="220"/>
        <v>-87.185849290768701</v>
      </c>
      <c r="P483" s="310">
        <f t="shared" ca="1" si="221"/>
        <v>23</v>
      </c>
      <c r="Q483" s="304">
        <f t="shared" ca="1" si="222"/>
        <v>0</v>
      </c>
      <c r="R483" s="306">
        <f t="shared" ca="1" si="223"/>
        <v>0</v>
      </c>
      <c r="S483" s="307">
        <f t="shared" ca="1" si="224"/>
        <v>2.9362999999999984</v>
      </c>
      <c r="T483" s="304">
        <f t="shared" ca="1" si="204"/>
        <v>28.805102999999985</v>
      </c>
      <c r="U483" s="311">
        <f t="shared" ca="1" si="205"/>
        <v>0</v>
      </c>
      <c r="V483" s="306">
        <f t="shared" ca="1" si="206"/>
        <v>1.1834961481431299</v>
      </c>
      <c r="W483" s="304">
        <f t="shared" ca="1" si="207"/>
        <v>25.085317637404852</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1.2849637319995377</v>
      </c>
      <c r="AH483" s="304">
        <f t="shared" ca="1" si="231"/>
        <v>-8.5129748907579561</v>
      </c>
    </row>
    <row r="484" spans="1:34" x14ac:dyDescent="0.2">
      <c r="A484" s="347">
        <f t="shared" ca="1" si="209"/>
        <v>0.1</v>
      </c>
      <c r="B484" s="304">
        <f t="shared" ca="1" si="210"/>
        <v>34.600000000000186</v>
      </c>
      <c r="D484" s="306">
        <f t="shared" ca="1" si="211"/>
        <v>-0.4194394445332229</v>
      </c>
      <c r="E484" s="307">
        <f t="shared" ca="1" si="212"/>
        <v>-1.2771301293051032</v>
      </c>
      <c r="F484" s="304">
        <f t="shared" ca="1" si="213"/>
        <v>1.3442435846263907</v>
      </c>
      <c r="G484" s="306">
        <f t="shared" ca="1" si="214"/>
        <v>4.961913025552156</v>
      </c>
      <c r="H484" s="307">
        <f t="shared" ca="1" si="215"/>
        <v>-101.92371940460971</v>
      </c>
      <c r="I484" s="304">
        <f t="shared" ca="1" si="216"/>
        <v>102.04442737427047</v>
      </c>
      <c r="J484" s="306">
        <f t="shared" ca="1" si="217"/>
        <v>424.41849694247298</v>
      </c>
      <c r="K484" s="307">
        <f t="shared" ca="1" si="218"/>
        <v>334.45937998048811</v>
      </c>
      <c r="L484" s="304">
        <f t="shared" ca="1" si="203"/>
        <v>540.36481880655447</v>
      </c>
      <c r="M484" s="306">
        <f t="shared" ca="1" si="219"/>
        <v>-1.5221521180363988</v>
      </c>
      <c r="N484" s="304">
        <f t="shared" ca="1" si="220"/>
        <v>-87.212892140384767</v>
      </c>
      <c r="P484" s="310">
        <f t="shared" ca="1" si="221"/>
        <v>23</v>
      </c>
      <c r="Q484" s="304">
        <f t="shared" ca="1" si="222"/>
        <v>0</v>
      </c>
      <c r="R484" s="306">
        <f t="shared" ca="1" si="223"/>
        <v>0</v>
      </c>
      <c r="S484" s="307">
        <f t="shared" ca="1" si="224"/>
        <v>2.9362999999999984</v>
      </c>
      <c r="T484" s="304">
        <f t="shared" ca="1" si="204"/>
        <v>28.805102999999985</v>
      </c>
      <c r="U484" s="311">
        <f t="shared" ca="1" si="205"/>
        <v>0</v>
      </c>
      <c r="V484" s="306">
        <f t="shared" ca="1" si="206"/>
        <v>1.1847026178252404</v>
      </c>
      <c r="W484" s="304">
        <f t="shared" ca="1" si="207"/>
        <v>25.172775078636807</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1.2549969765010882</v>
      </c>
      <c r="AH484" s="304">
        <f t="shared" ca="1" si="231"/>
        <v>-8.5431725768500719</v>
      </c>
    </row>
    <row r="485" spans="1:34" x14ac:dyDescent="0.2">
      <c r="A485" s="347">
        <f t="shared" ca="1" si="209"/>
        <v>0.1</v>
      </c>
      <c r="B485" s="304">
        <f t="shared" ca="1" si="210"/>
        <v>34.700000000000188</v>
      </c>
      <c r="D485" s="306">
        <f t="shared" ca="1" si="211"/>
        <v>-0.41686028853280205</v>
      </c>
      <c r="E485" s="307">
        <f t="shared" ca="1" si="212"/>
        <v>-1.2471834289429129</v>
      </c>
      <c r="F485" s="304">
        <f t="shared" ca="1" si="213"/>
        <v>1.3150053253068799</v>
      </c>
      <c r="G485" s="306">
        <f t="shared" ca="1" si="214"/>
        <v>4.9202269966988759</v>
      </c>
      <c r="H485" s="307">
        <f t="shared" ca="1" si="215"/>
        <v>-102.04843774750401</v>
      </c>
      <c r="I485" s="304">
        <f t="shared" ca="1" si="216"/>
        <v>102.16698233972288</v>
      </c>
      <c r="J485" s="306">
        <f t="shared" ca="1" si="217"/>
        <v>424.91260394358551</v>
      </c>
      <c r="K485" s="307">
        <f t="shared" ca="1" si="218"/>
        <v>324.26077212288243</v>
      </c>
      <c r="L485" s="304">
        <f t="shared" ca="1" si="203"/>
        <v>534.50516305069141</v>
      </c>
      <c r="M485" s="306">
        <f t="shared" ca="1" si="219"/>
        <v>-1.5226190120566057</v>
      </c>
      <c r="N485" s="304">
        <f t="shared" ca="1" si="220"/>
        <v>-87.239643197222506</v>
      </c>
      <c r="P485" s="310">
        <f t="shared" ca="1" si="221"/>
        <v>23</v>
      </c>
      <c r="Q485" s="304">
        <f t="shared" ca="1" si="222"/>
        <v>0</v>
      </c>
      <c r="R485" s="306">
        <f t="shared" ca="1" si="223"/>
        <v>0</v>
      </c>
      <c r="S485" s="307">
        <f t="shared" ca="1" si="224"/>
        <v>2.9362999999999984</v>
      </c>
      <c r="T485" s="304">
        <f t="shared" ca="1" si="204"/>
        <v>28.805102999999985</v>
      </c>
      <c r="U485" s="311">
        <f t="shared" ca="1" si="205"/>
        <v>0</v>
      </c>
      <c r="V485" s="306">
        <f t="shared" ca="1" si="206"/>
        <v>1.1859117940077444</v>
      </c>
      <c r="W485" s="304">
        <f t="shared" ca="1" si="207"/>
        <v>25.259030744816851</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1.2254382976103599</v>
      </c>
      <c r="AH485" s="304">
        <f t="shared" ca="1" si="231"/>
        <v>-8.5729574902553622</v>
      </c>
    </row>
    <row r="486" spans="1:34" x14ac:dyDescent="0.2">
      <c r="A486" s="347">
        <f t="shared" ca="1" si="209"/>
        <v>0.1</v>
      </c>
      <c r="B486" s="304">
        <f t="shared" ca="1" si="210"/>
        <v>34.800000000000189</v>
      </c>
      <c r="D486" s="306">
        <f t="shared" ca="1" si="211"/>
        <v>-0.41427700701312564</v>
      </c>
      <c r="E486" s="307">
        <f t="shared" ca="1" si="212"/>
        <v>-1.217648185995138</v>
      </c>
      <c r="F486" s="304">
        <f t="shared" ca="1" si="213"/>
        <v>1.2861930428193908</v>
      </c>
      <c r="G486" s="306">
        <f t="shared" ca="1" si="214"/>
        <v>4.8787992959975632</v>
      </c>
      <c r="H486" s="307">
        <f t="shared" ca="1" si="215"/>
        <v>-102.17020256610353</v>
      </c>
      <c r="I486" s="304">
        <f t="shared" ca="1" si="216"/>
        <v>102.28662168127978</v>
      </c>
      <c r="J486" s="306">
        <f t="shared" ca="1" si="217"/>
        <v>425.40255525822033</v>
      </c>
      <c r="K486" s="307">
        <f t="shared" ca="1" si="218"/>
        <v>314.04984010720204</v>
      </c>
      <c r="L486" s="304">
        <f t="shared" ca="1" si="203"/>
        <v>528.76709059053815</v>
      </c>
      <c r="M486" s="306">
        <f t="shared" ca="1" si="219"/>
        <v>-1.5230808873816917</v>
      </c>
      <c r="N486" s="304">
        <f t="shared" ca="1" si="220"/>
        <v>-87.266106704011179</v>
      </c>
      <c r="P486" s="310">
        <f t="shared" ca="1" si="221"/>
        <v>23</v>
      </c>
      <c r="Q486" s="304">
        <f t="shared" ca="1" si="222"/>
        <v>0</v>
      </c>
      <c r="R486" s="306">
        <f t="shared" ca="1" si="223"/>
        <v>0</v>
      </c>
      <c r="S486" s="307">
        <f t="shared" ca="1" si="224"/>
        <v>2.9362999999999984</v>
      </c>
      <c r="T486" s="304">
        <f t="shared" ca="1" si="204"/>
        <v>28.805102999999985</v>
      </c>
      <c r="U486" s="311">
        <f t="shared" ca="1" si="205"/>
        <v>0</v>
      </c>
      <c r="V486" s="306">
        <f t="shared" ca="1" si="206"/>
        <v>1.187123647705957</v>
      </c>
      <c r="W486" s="304">
        <f t="shared" ca="1" si="207"/>
        <v>25.344094985551109</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1.1962843121514872</v>
      </c>
      <c r="AH486" s="304">
        <f t="shared" ca="1" si="231"/>
        <v>-8.6023331215532686</v>
      </c>
    </row>
    <row r="487" spans="1:34" x14ac:dyDescent="0.2">
      <c r="A487" s="347">
        <f t="shared" ca="1" si="209"/>
        <v>0.1</v>
      </c>
      <c r="B487" s="304">
        <f t="shared" ca="1" si="210"/>
        <v>34.90000000000019</v>
      </c>
      <c r="D487" s="306">
        <f t="shared" ca="1" si="211"/>
        <v>-0.41169015346871007</v>
      </c>
      <c r="E487" s="307">
        <f t="shared" ca="1" si="212"/>
        <v>-1.1885208567863828</v>
      </c>
      <c r="F487" s="304">
        <f t="shared" ca="1" si="213"/>
        <v>1.2578038835523315</v>
      </c>
      <c r="G487" s="306">
        <f t="shared" ca="1" si="214"/>
        <v>4.8376302806506919</v>
      </c>
      <c r="H487" s="307">
        <f t="shared" ca="1" si="215"/>
        <v>-102.28905465178217</v>
      </c>
      <c r="I487" s="304">
        <f t="shared" ca="1" si="216"/>
        <v>102.40338553137562</v>
      </c>
      <c r="J487" s="306">
        <f t="shared" ca="1" si="217"/>
        <v>425.88837673705274</v>
      </c>
      <c r="K487" s="307">
        <f t="shared" ca="1" si="218"/>
        <v>303.82687724630773</v>
      </c>
      <c r="L487" s="304">
        <f t="shared" ca="1" si="203"/>
        <v>523.15550343751966</v>
      </c>
      <c r="M487" s="306">
        <f t="shared" ca="1" si="219"/>
        <v>-1.5235378164896729</v>
      </c>
      <c r="N487" s="304">
        <f t="shared" ca="1" si="220"/>
        <v>-87.292286813435183</v>
      </c>
      <c r="P487" s="310">
        <f t="shared" ca="1" si="221"/>
        <v>23</v>
      </c>
      <c r="Q487" s="304">
        <f t="shared" ca="1" si="222"/>
        <v>0</v>
      </c>
      <c r="R487" s="306">
        <f t="shared" ca="1" si="223"/>
        <v>0</v>
      </c>
      <c r="S487" s="307">
        <f t="shared" ca="1" si="224"/>
        <v>2.9362999999999984</v>
      </c>
      <c r="T487" s="304">
        <f t="shared" ca="1" si="204"/>
        <v>28.805102999999985</v>
      </c>
      <c r="U487" s="311">
        <f t="shared" ca="1" si="205"/>
        <v>0</v>
      </c>
      <c r="V487" s="306">
        <f t="shared" ca="1" si="206"/>
        <v>1.1883381503027073</v>
      </c>
      <c r="W487" s="304">
        <f t="shared" ca="1" si="207"/>
        <v>25.427978243060782</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1.167531599910566</v>
      </c>
      <c r="AH487" s="304">
        <f t="shared" ca="1" si="231"/>
        <v>-8.6313029954538436</v>
      </c>
    </row>
    <row r="488" spans="1:34" x14ac:dyDescent="0.2">
      <c r="A488" s="347">
        <f t="shared" ca="1" si="209"/>
        <v>0.1</v>
      </c>
      <c r="B488" s="304">
        <f t="shared" ca="1" si="210"/>
        <v>35.000000000000192</v>
      </c>
      <c r="D488" s="306">
        <f t="shared" ca="1" si="211"/>
        <v>-0.40910026903562302</v>
      </c>
      <c r="E488" s="307">
        <f t="shared" ca="1" si="212"/>
        <v>-1.1597978659470645</v>
      </c>
      <c r="F488" s="304">
        <f t="shared" ca="1" si="213"/>
        <v>1.2298349970546392</v>
      </c>
      <c r="G488" s="306">
        <f t="shared" ca="1" si="214"/>
        <v>4.7967202537471296</v>
      </c>
      <c r="H488" s="307">
        <f t="shared" ca="1" si="215"/>
        <v>-102.40503443837687</v>
      </c>
      <c r="I488" s="304">
        <f t="shared" ca="1" si="216"/>
        <v>102.517313676851</v>
      </c>
      <c r="J488" s="306">
        <f t="shared" ca="1" si="217"/>
        <v>426.37009426377261</v>
      </c>
      <c r="K488" s="307">
        <f t="shared" ca="1" si="218"/>
        <v>293.59217279179978</v>
      </c>
      <c r="L488" s="304">
        <f t="shared" ca="1" si="203"/>
        <v>517.67540139271478</v>
      </c>
      <c r="M488" s="306">
        <f t="shared" ca="1" si="219"/>
        <v>-1.5239898703306194</v>
      </c>
      <c r="N488" s="304">
        <f t="shared" ca="1" si="220"/>
        <v>-87.318187590634082</v>
      </c>
      <c r="P488" s="310">
        <f t="shared" ca="1" si="221"/>
        <v>23</v>
      </c>
      <c r="Q488" s="304">
        <f t="shared" ca="1" si="222"/>
        <v>0</v>
      </c>
      <c r="R488" s="306">
        <f t="shared" ca="1" si="223"/>
        <v>0</v>
      </c>
      <c r="S488" s="307">
        <f t="shared" ca="1" si="224"/>
        <v>2.9362999999999984</v>
      </c>
      <c r="T488" s="304">
        <f t="shared" ca="1" si="204"/>
        <v>28.805102999999985</v>
      </c>
      <c r="U488" s="311">
        <f t="shared" ca="1" si="205"/>
        <v>0</v>
      </c>
      <c r="V488" s="306">
        <f t="shared" ca="1" si="206"/>
        <v>1.1895552735456913</v>
      </c>
      <c r="W488" s="304">
        <f t="shared" ca="1" si="207"/>
        <v>25.51069104478518</v>
      </c>
      <c r="Y488" s="314" t="str">
        <f t="shared" ca="1" si="225"/>
        <v/>
      </c>
      <c r="Z488" s="315" t="str">
        <f t="shared" ca="1" si="226"/>
        <v/>
      </c>
      <c r="AA488" s="316" t="str">
        <f t="shared" ca="1" si="227"/>
        <v/>
      </c>
      <c r="AC488" s="310">
        <f t="shared" ca="1" si="228"/>
        <v>35.000000000000192</v>
      </c>
      <c r="AD488" s="323">
        <f t="shared" ca="1" si="229"/>
        <v>426.37009426377261</v>
      </c>
      <c r="AE488" s="324" t="e">
        <f t="shared" ca="1" si="208"/>
        <v>#N/A</v>
      </c>
      <c r="AG488" s="306">
        <f t="shared" ca="1" si="230"/>
        <v>1.139176706319228</v>
      </c>
      <c r="AH488" s="304">
        <f t="shared" ca="1" si="231"/>
        <v>-8.6598706682085602</v>
      </c>
    </row>
    <row r="489" spans="1:34" x14ac:dyDescent="0.2">
      <c r="A489" s="347">
        <f t="shared" ca="1" si="209"/>
        <v>0.1</v>
      </c>
      <c r="B489" s="304">
        <f t="shared" ca="1" si="210"/>
        <v>35.100000000000193</v>
      </c>
      <c r="D489" s="306">
        <f t="shared" ca="1" si="211"/>
        <v>-0.40650788262036486</v>
      </c>
      <c r="E489" s="307">
        <f t="shared" ca="1" si="212"/>
        <v>-1.1314756089453955</v>
      </c>
      <c r="F489" s="304">
        <f t="shared" ca="1" si="213"/>
        <v>1.2022835407136063</v>
      </c>
      <c r="G489" s="306">
        <f t="shared" ca="1" si="214"/>
        <v>4.7560694654850932</v>
      </c>
      <c r="H489" s="307">
        <f t="shared" ca="1" si="215"/>
        <v>-102.51818199927142</v>
      </c>
      <c r="I489" s="304">
        <f t="shared" ca="1" si="216"/>
        <v>102.62844555578272</v>
      </c>
      <c r="J489" s="306">
        <f t="shared" ca="1" si="217"/>
        <v>426.84773374973423</v>
      </c>
      <c r="K489" s="307">
        <f t="shared" ca="1" si="218"/>
        <v>283.34601196991736</v>
      </c>
      <c r="L489" s="304">
        <f t="shared" ca="1" si="203"/>
        <v>512.33187516154067</v>
      </c>
      <c r="M489" s="306">
        <f t="shared" ca="1" si="219"/>
        <v>-1.5244371183688605</v>
      </c>
      <c r="N489" s="304">
        <f t="shared" ca="1" si="220"/>
        <v>-87.34381301562081</v>
      </c>
      <c r="P489" s="310">
        <f t="shared" ca="1" si="221"/>
        <v>23</v>
      </c>
      <c r="Q489" s="304">
        <f t="shared" ca="1" si="222"/>
        <v>0</v>
      </c>
      <c r="R489" s="306">
        <f t="shared" ca="1" si="223"/>
        <v>0</v>
      </c>
      <c r="S489" s="307">
        <f t="shared" ca="1" si="224"/>
        <v>2.9362999999999984</v>
      </c>
      <c r="T489" s="304">
        <f t="shared" ca="1" si="204"/>
        <v>28.805102999999985</v>
      </c>
      <c r="U489" s="311">
        <f t="shared" ca="1" si="205"/>
        <v>0</v>
      </c>
      <c r="V489" s="306">
        <f t="shared" ca="1" si="206"/>
        <v>1.190774989544791</v>
      </c>
      <c r="W489" s="304">
        <f t="shared" ca="1" si="207"/>
        <v>25.592243996188525</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1.1112161450645495</v>
      </c>
      <c r="AH489" s="304">
        <f t="shared" ca="1" si="231"/>
        <v>-8.6880397250911674</v>
      </c>
    </row>
    <row r="490" spans="1:34" x14ac:dyDescent="0.2">
      <c r="A490" s="347">
        <f t="shared" ca="1" si="209"/>
        <v>0.1</v>
      </c>
      <c r="B490" s="304">
        <f t="shared" ca="1" si="210"/>
        <v>35.200000000000195</v>
      </c>
      <c r="D490" s="306">
        <f t="shared" ca="1" si="211"/>
        <v>-0.40391351103160911</v>
      </c>
      <c r="E490" s="307">
        <f t="shared" ca="1" si="212"/>
        <v>-1.1035504545496124</v>
      </c>
      <c r="F490" s="304">
        <f t="shared" ca="1" si="213"/>
        <v>1.1751466845166769</v>
      </c>
      <c r="G490" s="306">
        <f t="shared" ca="1" si="214"/>
        <v>4.715678114381932</v>
      </c>
      <c r="H490" s="307">
        <f t="shared" ca="1" si="215"/>
        <v>-102.62853704472639</v>
      </c>
      <c r="I490" s="304">
        <f t="shared" ca="1" si="216"/>
        <v>102.73682025456714</v>
      </c>
      <c r="J490" s="306">
        <f t="shared" ca="1" si="217"/>
        <v>427.32132112872756</v>
      </c>
      <c r="K490" s="307">
        <f t="shared" ca="1" si="218"/>
        <v>273.08867601771749</v>
      </c>
      <c r="L490" s="304">
        <f t="shared" ca="1" si="203"/>
        <v>507.1300981605321</v>
      </c>
      <c r="M490" s="306">
        <f t="shared" ca="1" si="219"/>
        <v>-1.5248796286238093</v>
      </c>
      <c r="N490" s="304">
        <f t="shared" ca="1" si="220"/>
        <v>-87.369166985620637</v>
      </c>
      <c r="P490" s="310">
        <f t="shared" ca="1" si="221"/>
        <v>23</v>
      </c>
      <c r="Q490" s="304">
        <f t="shared" ca="1" si="222"/>
        <v>0</v>
      </c>
      <c r="R490" s="306">
        <f t="shared" ca="1" si="223"/>
        <v>0</v>
      </c>
      <c r="S490" s="307">
        <f t="shared" ca="1" si="224"/>
        <v>2.9362999999999984</v>
      </c>
      <c r="T490" s="304">
        <f t="shared" ca="1" si="204"/>
        <v>28.805102999999985</v>
      </c>
      <c r="U490" s="311">
        <f t="shared" ca="1" si="205"/>
        <v>0</v>
      </c>
      <c r="V490" s="306">
        <f t="shared" ca="1" si="206"/>
        <v>1.191997270769358</v>
      </c>
      <c r="W490" s="304">
        <f t="shared" ca="1" si="207"/>
        <v>25.672647773768052</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1.0836464006261561</v>
      </c>
      <c r="AH490" s="304">
        <f t="shared" ca="1" si="231"/>
        <v>-8.7158137779479414</v>
      </c>
    </row>
    <row r="491" spans="1:34" x14ac:dyDescent="0.2">
      <c r="A491" s="347">
        <f t="shared" ca="1" si="209"/>
        <v>0.1</v>
      </c>
      <c r="B491" s="304">
        <f t="shared" ca="1" si="210"/>
        <v>35.300000000000196</v>
      </c>
      <c r="D491" s="306">
        <f t="shared" ca="1" si="211"/>
        <v>-0.4013176591146479</v>
      </c>
      <c r="E491" s="307">
        <f t="shared" ca="1" si="212"/>
        <v>-1.0760187472213136</v>
      </c>
      <c r="F491" s="304">
        <f t="shared" ca="1" si="213"/>
        <v>1.1484216159098479</v>
      </c>
      <c r="G491" s="306">
        <f t="shared" ca="1" si="214"/>
        <v>4.6755463484704674</v>
      </c>
      <c r="H491" s="307">
        <f t="shared" ca="1" si="215"/>
        <v>-102.73613891944852</v>
      </c>
      <c r="I491" s="304">
        <f t="shared" ca="1" si="216"/>
        <v>102.8424765052501</v>
      </c>
      <c r="J491" s="306">
        <f t="shared" ca="1" si="217"/>
        <v>427.79088235187021</v>
      </c>
      <c r="K491" s="307">
        <f t="shared" ca="1" si="218"/>
        <v>262.82044221950872</v>
      </c>
      <c r="L491" s="304">
        <f t="shared" ca="1" si="203"/>
        <v>502.07531693148371</v>
      </c>
      <c r="M491" s="306">
        <f t="shared" ca="1" si="219"/>
        <v>-1.5253174677094621</v>
      </c>
      <c r="N491" s="304">
        <f t="shared" ca="1" si="220"/>
        <v>-87.394253317334403</v>
      </c>
      <c r="P491" s="310">
        <f t="shared" ca="1" si="221"/>
        <v>23</v>
      </c>
      <c r="Q491" s="304">
        <f t="shared" ca="1" si="222"/>
        <v>0</v>
      </c>
      <c r="R491" s="306">
        <f t="shared" ca="1" si="223"/>
        <v>0</v>
      </c>
      <c r="S491" s="307">
        <f t="shared" ca="1" si="224"/>
        <v>2.9362999999999984</v>
      </c>
      <c r="T491" s="304">
        <f t="shared" ca="1" si="204"/>
        <v>28.805102999999985</v>
      </c>
      <c r="U491" s="311">
        <f t="shared" ca="1" si="205"/>
        <v>0</v>
      </c>
      <c r="V491" s="306">
        <f t="shared" ca="1" si="206"/>
        <v>1.1932220900454635</v>
      </c>
      <c r="W491" s="304">
        <f t="shared" ca="1" si="207"/>
        <v>25.751913118261108</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1.0564639307414776</v>
      </c>
      <c r="AH491" s="304">
        <f t="shared" ca="1" si="231"/>
        <v>-8.743196462816492</v>
      </c>
    </row>
    <row r="492" spans="1:34" x14ac:dyDescent="0.2">
      <c r="A492" s="347">
        <f t="shared" ca="1" si="209"/>
        <v>0.1</v>
      </c>
      <c r="B492" s="304">
        <f t="shared" ca="1" si="210"/>
        <v>35.400000000000198</v>
      </c>
      <c r="D492" s="306">
        <f t="shared" ca="1" si="211"/>
        <v>-0.39872081988828761</v>
      </c>
      <c r="E492" s="307">
        <f t="shared" ca="1" si="212"/>
        <v>-1.0488768094406726</v>
      </c>
      <c r="F492" s="304">
        <f t="shared" ca="1" si="213"/>
        <v>1.1221055447661032</v>
      </c>
      <c r="G492" s="306">
        <f t="shared" ca="1" si="214"/>
        <v>4.6356742664816384</v>
      </c>
      <c r="H492" s="307">
        <f t="shared" ca="1" si="215"/>
        <v>-102.8410266003926</v>
      </c>
      <c r="I492" s="304">
        <f t="shared" ca="1" si="216"/>
        <v>102.94545268309609</v>
      </c>
      <c r="J492" s="306">
        <f t="shared" ca="1" si="217"/>
        <v>428.25644338261782</v>
      </c>
      <c r="K492" s="307">
        <f t="shared" ca="1" si="218"/>
        <v>252.54158394351666</v>
      </c>
      <c r="L492" s="304">
        <f t="shared" ca="1" si="203"/>
        <v>497.17284008625171</v>
      </c>
      <c r="M492" s="306">
        <f t="shared" ca="1" si="219"/>
        <v>-1.5257507008726217</v>
      </c>
      <c r="N492" s="304">
        <f t="shared" ca="1" si="220"/>
        <v>-87.419075749128552</v>
      </c>
      <c r="P492" s="310">
        <f t="shared" ca="1" si="221"/>
        <v>23</v>
      </c>
      <c r="Q492" s="304">
        <f t="shared" ca="1" si="222"/>
        <v>0</v>
      </c>
      <c r="R492" s="306">
        <f t="shared" ca="1" si="223"/>
        <v>0</v>
      </c>
      <c r="S492" s="307">
        <f t="shared" ca="1" si="224"/>
        <v>2.9362999999999984</v>
      </c>
      <c r="T492" s="304">
        <f t="shared" ca="1" si="204"/>
        <v>28.805102999999985</v>
      </c>
      <c r="U492" s="311">
        <f t="shared" ca="1" si="205"/>
        <v>0</v>
      </c>
      <c r="V492" s="306">
        <f t="shared" ca="1" si="206"/>
        <v>1.1944494205531149</v>
      </c>
      <c r="W492" s="304">
        <f t="shared" ca="1" si="207"/>
        <v>25.830050828048826</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1.0296651688000829</v>
      </c>
      <c r="AH492" s="304">
        <f t="shared" ca="1" si="231"/>
        <v>-8.7701914376123433</v>
      </c>
    </row>
    <row r="493" spans="1:34" x14ac:dyDescent="0.2">
      <c r="A493" s="347">
        <f t="shared" ca="1" si="209"/>
        <v>0.1</v>
      </c>
      <c r="B493" s="304">
        <f t="shared" ca="1" si="210"/>
        <v>35.500000000000199</v>
      </c>
      <c r="D493" s="306">
        <f t="shared" ca="1" si="211"/>
        <v>-0.39612347468400239</v>
      </c>
      <c r="E493" s="307">
        <f t="shared" ca="1" si="212"/>
        <v>-1.0221209439643619</v>
      </c>
      <c r="F493" s="304">
        <f t="shared" ca="1" si="213"/>
        <v>1.0961957084783382</v>
      </c>
      <c r="G493" s="306">
        <f t="shared" ca="1" si="214"/>
        <v>4.5960619190132386</v>
      </c>
      <c r="H493" s="307">
        <f t="shared" ca="1" si="215"/>
        <v>-102.94323869478903</v>
      </c>
      <c r="I493" s="304">
        <f t="shared" ca="1" si="216"/>
        <v>103.04578680438959</v>
      </c>
      <c r="J493" s="306">
        <f t="shared" ca="1" si="217"/>
        <v>428.71803019189258</v>
      </c>
      <c r="K493" s="307">
        <f t="shared" ca="1" si="218"/>
        <v>242.25237067875759</v>
      </c>
      <c r="L493" s="304">
        <f t="shared" ca="1" si="203"/>
        <v>492.42802571654539</v>
      </c>
      <c r="M493" s="306">
        <f t="shared" ca="1" si="219"/>
        <v>-1.5261793920298912</v>
      </c>
      <c r="N493" s="304">
        <f t="shared" ca="1" si="220"/>
        <v>-87.44363794315467</v>
      </c>
      <c r="P493" s="310">
        <f t="shared" ca="1" si="221"/>
        <v>23</v>
      </c>
      <c r="Q493" s="304">
        <f t="shared" ca="1" si="222"/>
        <v>0</v>
      </c>
      <c r="R493" s="306">
        <f t="shared" ca="1" si="223"/>
        <v>0</v>
      </c>
      <c r="S493" s="307">
        <f t="shared" ca="1" si="224"/>
        <v>2.9362999999999984</v>
      </c>
      <c r="T493" s="304">
        <f t="shared" ca="1" si="204"/>
        <v>28.805102999999985</v>
      </c>
      <c r="U493" s="311">
        <f t="shared" ca="1" si="205"/>
        <v>0</v>
      </c>
      <c r="V493" s="306">
        <f t="shared" ca="1" si="206"/>
        <v>1.1956792358234465</v>
      </c>
      <c r="W493" s="304">
        <f t="shared" ca="1" si="207"/>
        <v>25.907071752753836</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1.0032465261680699</v>
      </c>
      <c r="AH493" s="304">
        <f t="shared" ca="1" si="231"/>
        <v>-8.7968023798824504</v>
      </c>
    </row>
    <row r="494" spans="1:34" x14ac:dyDescent="0.2">
      <c r="A494" s="347">
        <f t="shared" ca="1" si="209"/>
        <v>0.1</v>
      </c>
      <c r="B494" s="304">
        <f t="shared" ca="1" si="210"/>
        <v>35.6000000000002</v>
      </c>
      <c r="D494" s="306">
        <f t="shared" ca="1" si="211"/>
        <v>-0.39352609328714938</v>
      </c>
      <c r="E494" s="307">
        <f t="shared" ca="1" si="212"/>
        <v>-0.99574743601707105</v>
      </c>
      <c r="F494" s="304">
        <f t="shared" ca="1" si="213"/>
        <v>1.0706893771922916</v>
      </c>
      <c r="G494" s="306">
        <f t="shared" ca="1" si="214"/>
        <v>4.5567093096845239</v>
      </c>
      <c r="H494" s="307">
        <f t="shared" ca="1" si="215"/>
        <v>-103.04281343839074</v>
      </c>
      <c r="I494" s="304">
        <f t="shared" ca="1" si="216"/>
        <v>103.143516524462</v>
      </c>
      <c r="J494" s="306">
        <f t="shared" ca="1" si="217"/>
        <v>429.17566875332744</v>
      </c>
      <c r="K494" s="307">
        <f t="shared" ca="1" si="218"/>
        <v>231.9530680720986</v>
      </c>
      <c r="L494" s="304">
        <f t="shared" ca="1" si="203"/>
        <v>487.84626721737396</v>
      </c>
      <c r="M494" s="306">
        <f t="shared" ca="1" si="219"/>
        <v>-1.526603603803482</v>
      </c>
      <c r="N494" s="304">
        <f t="shared" ca="1" si="220"/>
        <v>-87.467943487401186</v>
      </c>
      <c r="P494" s="310">
        <f t="shared" ca="1" si="221"/>
        <v>23</v>
      </c>
      <c r="Q494" s="304">
        <f t="shared" ca="1" si="222"/>
        <v>0</v>
      </c>
      <c r="R494" s="306">
        <f t="shared" ca="1" si="223"/>
        <v>0</v>
      </c>
      <c r="S494" s="307">
        <f t="shared" ca="1" si="224"/>
        <v>2.9362999999999984</v>
      </c>
      <c r="T494" s="304">
        <f t="shared" ca="1" si="204"/>
        <v>28.805102999999985</v>
      </c>
      <c r="U494" s="311">
        <f t="shared" ca="1" si="205"/>
        <v>0</v>
      </c>
      <c r="V494" s="306">
        <f t="shared" ca="1" si="206"/>
        <v>1.1969115097358816</v>
      </c>
      <c r="W494" s="304">
        <f t="shared" ca="1" si="207"/>
        <v>25.98298678702935</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0.97720439444346852</v>
      </c>
      <c r="AH494" s="304">
        <f t="shared" ca="1" si="231"/>
        <v>-8.8230329846248168</v>
      </c>
    </row>
    <row r="495" spans="1:34" x14ac:dyDescent="0.2">
      <c r="A495" s="347">
        <f t="shared" ca="1" si="209"/>
        <v>0.1</v>
      </c>
      <c r="B495" s="304">
        <f t="shared" ca="1" si="210"/>
        <v>35.700000000000202</v>
      </c>
      <c r="D495" s="306">
        <f t="shared" ca="1" si="211"/>
        <v>-0.39092913408006708</v>
      </c>
      <c r="E495" s="307">
        <f t="shared" ca="1" si="212"/>
        <v>-0.96975255541749839</v>
      </c>
      <c r="F495" s="304">
        <f t="shared" ca="1" si="213"/>
        <v>1.0455838591960758</v>
      </c>
      <c r="G495" s="306">
        <f t="shared" ca="1" si="214"/>
        <v>4.5176163962765168</v>
      </c>
      <c r="H495" s="307">
        <f t="shared" ca="1" si="215"/>
        <v>-103.13978869393249</v>
      </c>
      <c r="I495" s="304">
        <f t="shared" ca="1" si="216"/>
        <v>103.23867913593699</v>
      </c>
      <c r="J495" s="306">
        <f t="shared" ca="1" si="217"/>
        <v>429.62938503862551</v>
      </c>
      <c r="K495" s="307">
        <f t="shared" ca="1" si="218"/>
        <v>221.64393796548245</v>
      </c>
      <c r="L495" s="304">
        <f t="shared" ca="1" si="203"/>
        <v>483.43297749069018</v>
      </c>
      <c r="M495" s="306">
        <f t="shared" ca="1" si="219"/>
        <v>-1.5270233975558825</v>
      </c>
      <c r="N495" s="304">
        <f t="shared" ca="1" si="220"/>
        <v>-87.491995897679686</v>
      </c>
      <c r="P495" s="310">
        <f t="shared" ca="1" si="221"/>
        <v>23</v>
      </c>
      <c r="Q495" s="304">
        <f t="shared" ca="1" si="222"/>
        <v>0</v>
      </c>
      <c r="R495" s="306">
        <f t="shared" ca="1" si="223"/>
        <v>0</v>
      </c>
      <c r="S495" s="307">
        <f t="shared" ca="1" si="224"/>
        <v>2.9362999999999984</v>
      </c>
      <c r="T495" s="304">
        <f t="shared" ca="1" si="204"/>
        <v>28.805102999999985</v>
      </c>
      <c r="U495" s="311">
        <f t="shared" ca="1" si="205"/>
        <v>0</v>
      </c>
      <c r="V495" s="306">
        <f t="shared" ca="1" si="206"/>
        <v>1.1981462165152696</v>
      </c>
      <c r="W495" s="304">
        <f t="shared" ca="1" si="207"/>
        <v>26.057806864536904</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0.95153514764373881</v>
      </c>
      <c r="AH495" s="304">
        <f t="shared" ca="1" si="231"/>
        <v>-8.8488869621732675</v>
      </c>
    </row>
    <row r="496" spans="1:34" x14ac:dyDescent="0.2">
      <c r="A496" s="347">
        <f t="shared" ca="1" si="209"/>
        <v>0.1</v>
      </c>
      <c r="B496" s="304">
        <f t="shared" ca="1" si="210"/>
        <v>35.800000000000203</v>
      </c>
      <c r="D496" s="306">
        <f t="shared" ca="1" si="211"/>
        <v>-0.38833304418684828</v>
      </c>
      <c r="E496" s="307">
        <f t="shared" ca="1" si="212"/>
        <v>-0.94413255863979373</v>
      </c>
      <c r="F496" s="304">
        <f t="shared" ca="1" si="213"/>
        <v>1.0208765064840841</v>
      </c>
      <c r="G496" s="306">
        <f t="shared" ca="1" si="214"/>
        <v>4.4787830918578315</v>
      </c>
      <c r="H496" s="307">
        <f t="shared" ca="1" si="215"/>
        <v>-103.23420194979647</v>
      </c>
      <c r="I496" s="304">
        <f t="shared" ca="1" si="216"/>
        <v>103.33131156718797</v>
      </c>
      <c r="J496" s="306">
        <f t="shared" ca="1" si="217"/>
        <v>430.07920501303221</v>
      </c>
      <c r="K496" s="307">
        <f t="shared" ca="1" si="218"/>
        <v>211.32523843329599</v>
      </c>
      <c r="L496" s="304">
        <f t="shared" ca="1" si="203"/>
        <v>479.19357151732657</v>
      </c>
      <c r="M496" s="306">
        <f t="shared" ca="1" si="219"/>
        <v>-1.5274388334234257</v>
      </c>
      <c r="N496" s="304">
        <f t="shared" ca="1" si="220"/>
        <v>-87.515798619548278</v>
      </c>
      <c r="P496" s="310">
        <f t="shared" ca="1" si="221"/>
        <v>23</v>
      </c>
      <c r="Q496" s="304">
        <f t="shared" ca="1" si="222"/>
        <v>0</v>
      </c>
      <c r="R496" s="306">
        <f t="shared" ca="1" si="223"/>
        <v>0</v>
      </c>
      <c r="S496" s="307">
        <f t="shared" ca="1" si="224"/>
        <v>2.9362999999999984</v>
      </c>
      <c r="T496" s="304">
        <f t="shared" ca="1" si="204"/>
        <v>28.805102999999985</v>
      </c>
      <c r="U496" s="311">
        <f t="shared" ca="1" si="205"/>
        <v>0</v>
      </c>
      <c r="V496" s="306">
        <f t="shared" ca="1" si="206"/>
        <v>1.1993833307289996</v>
      </c>
      <c r="W496" s="304">
        <f t="shared" ca="1" si="207"/>
        <v>26.131542952110109</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0.92623514432634302</v>
      </c>
      <c r="AH496" s="304">
        <f t="shared" ca="1" si="231"/>
        <v>-8.8743680361464836</v>
      </c>
    </row>
    <row r="497" spans="1:34" x14ac:dyDescent="0.2">
      <c r="A497" s="347">
        <f t="shared" ca="1" si="209"/>
        <v>0.1</v>
      </c>
      <c r="B497" s="304">
        <f t="shared" ca="1" si="210"/>
        <v>35.900000000000205</v>
      </c>
      <c r="D497" s="306">
        <f t="shared" ca="1" si="211"/>
        <v>-0.38573825961962949</v>
      </c>
      <c r="E497" s="307">
        <f t="shared" ca="1" si="212"/>
        <v>-0.91888369081129895</v>
      </c>
      <c r="F497" s="304">
        <f t="shared" ca="1" si="213"/>
        <v>0.99656472051411471</v>
      </c>
      <c r="G497" s="306">
        <f t="shared" ca="1" si="214"/>
        <v>4.4402092658958683</v>
      </c>
      <c r="H497" s="307">
        <f t="shared" ca="1" si="215"/>
        <v>-103.3260903188776</v>
      </c>
      <c r="I497" s="304">
        <f t="shared" ca="1" si="216"/>
        <v>103.42145038100075</v>
      </c>
      <c r="J497" s="306">
        <f t="shared" ca="1" si="217"/>
        <v>430.52515463091987</v>
      </c>
      <c r="K497" s="307">
        <f t="shared" ca="1" si="218"/>
        <v>200.99722381986228</v>
      </c>
      <c r="L497" s="304">
        <f t="shared" ca="1" si="203"/>
        <v>475.13344731061534</v>
      </c>
      <c r="M497" s="306">
        <f t="shared" ca="1" si="219"/>
        <v>-1.5278499703487989</v>
      </c>
      <c r="N497" s="304">
        <f t="shared" ca="1" si="220"/>
        <v>-87.53935503017415</v>
      </c>
      <c r="P497" s="310">
        <f t="shared" ca="1" si="221"/>
        <v>23</v>
      </c>
      <c r="Q497" s="304">
        <f t="shared" ca="1" si="222"/>
        <v>0</v>
      </c>
      <c r="R497" s="306">
        <f t="shared" ca="1" si="223"/>
        <v>0</v>
      </c>
      <c r="S497" s="307">
        <f t="shared" ca="1" si="224"/>
        <v>2.9362999999999984</v>
      </c>
      <c r="T497" s="304">
        <f t="shared" ca="1" si="204"/>
        <v>28.805102999999985</v>
      </c>
      <c r="U497" s="311">
        <f t="shared" ca="1" si="205"/>
        <v>0</v>
      </c>
      <c r="V497" s="306">
        <f t="shared" ca="1" si="206"/>
        <v>1.2006228272840909</v>
      </c>
      <c r="W497" s="304">
        <f t="shared" ca="1" si="207"/>
        <v>26.204206044101408</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0.90130072964344699</v>
      </c>
      <c r="AH497" s="304">
        <f t="shared" ca="1" si="231"/>
        <v>-8.8994799414603829</v>
      </c>
    </row>
    <row r="498" spans="1:34" x14ac:dyDescent="0.2">
      <c r="A498" s="347">
        <f t="shared" ca="1" si="209"/>
        <v>0.1</v>
      </c>
      <c r="B498" s="304">
        <f t="shared" ca="1" si="210"/>
        <v>36.000000000000206</v>
      </c>
      <c r="D498" s="306">
        <f t="shared" ca="1" si="211"/>
        <v>-0.3831452054262165</v>
      </c>
      <c r="E498" s="307">
        <f t="shared" ca="1" si="212"/>
        <v>-0.89400218764766315</v>
      </c>
      <c r="F498" s="304">
        <f t="shared" ca="1" si="213"/>
        <v>0.9726459581779513</v>
      </c>
      <c r="G498" s="306">
        <f t="shared" ca="1" si="214"/>
        <v>4.4018947453532462</v>
      </c>
      <c r="H498" s="307">
        <f t="shared" ca="1" si="215"/>
        <v>-103.41549053764237</v>
      </c>
      <c r="I498" s="304">
        <f t="shared" ca="1" si="216"/>
        <v>103.50913177343517</v>
      </c>
      <c r="J498" s="306">
        <f t="shared" ca="1" si="217"/>
        <v>430.96725983148235</v>
      </c>
      <c r="K498" s="307">
        <f t="shared" ca="1" si="218"/>
        <v>190.66014477703629</v>
      </c>
      <c r="L498" s="304">
        <f t="shared" ca="1" si="203"/>
        <v>471.25796529401691</v>
      </c>
      <c r="M498" s="306">
        <f t="shared" ca="1" si="219"/>
        <v>-1.52825686611253</v>
      </c>
      <c r="N498" s="304">
        <f t="shared" ca="1" si="220"/>
        <v>-87.562668440137685</v>
      </c>
      <c r="P498" s="310">
        <f t="shared" ca="1" si="221"/>
        <v>23</v>
      </c>
      <c r="Q498" s="304">
        <f t="shared" ca="1" si="222"/>
        <v>0</v>
      </c>
      <c r="R498" s="306">
        <f t="shared" ca="1" si="223"/>
        <v>0</v>
      </c>
      <c r="S498" s="307">
        <f t="shared" ca="1" si="224"/>
        <v>2.9362999999999984</v>
      </c>
      <c r="T498" s="304">
        <f t="shared" ca="1" si="204"/>
        <v>28.805102999999985</v>
      </c>
      <c r="U498" s="311">
        <f t="shared" ca="1" si="205"/>
        <v>0</v>
      </c>
      <c r="V498" s="306">
        <f t="shared" ca="1" si="206"/>
        <v>1.2018646814242686</v>
      </c>
      <c r="W498" s="304">
        <f t="shared" ca="1" si="207"/>
        <v>26.275807156909146</v>
      </c>
      <c r="Y498" s="314" t="str">
        <f t="shared" ca="1" si="225"/>
        <v/>
      </c>
      <c r="Z498" s="315" t="str">
        <f t="shared" ca="1" si="226"/>
        <v/>
      </c>
      <c r="AA498" s="316" t="str">
        <f t="shared" ca="1" si="227"/>
        <v/>
      </c>
      <c r="AC498" s="310">
        <f t="shared" ca="1" si="228"/>
        <v>36.000000000000206</v>
      </c>
      <c r="AD498" s="323">
        <f t="shared" ca="1" si="229"/>
        <v>430.96725983148235</v>
      </c>
      <c r="AE498" s="324" t="e">
        <f t="shared" ca="1" si="208"/>
        <v>#N/A</v>
      </c>
      <c r="AG498" s="306">
        <f t="shared" ca="1" si="230"/>
        <v>0.87672823733186078</v>
      </c>
      <c r="AH498" s="304">
        <f t="shared" ca="1" si="231"/>
        <v>-8.9242264224028283</v>
      </c>
    </row>
    <row r="499" spans="1:34" x14ac:dyDescent="0.2">
      <c r="A499" s="347">
        <f t="shared" ca="1" si="209"/>
        <v>0.1</v>
      </c>
      <c r="B499" s="304">
        <f t="shared" ca="1" si="210"/>
        <v>36.100000000000207</v>
      </c>
      <c r="D499" s="306">
        <f t="shared" ca="1" si="211"/>
        <v>-0.38055429583888867</v>
      </c>
      <c r="E499" s="307">
        <f t="shared" ca="1" si="212"/>
        <v>-0.86948427732624012</v>
      </c>
      <c r="F499" s="304">
        <f t="shared" ca="1" si="213"/>
        <v>0.94911773800670618</v>
      </c>
      <c r="G499" s="306">
        <f t="shared" ca="1" si="214"/>
        <v>4.3638393157693569</v>
      </c>
      <c r="H499" s="307">
        <f t="shared" ca="1" si="215"/>
        <v>-103.50243896537499</v>
      </c>
      <c r="I499" s="304">
        <f t="shared" ca="1" si="216"/>
        <v>103.59439157287922</v>
      </c>
      <c r="J499" s="306">
        <f t="shared" ca="1" si="217"/>
        <v>431.40554653453847</v>
      </c>
      <c r="K499" s="307">
        <f t="shared" ca="1" si="218"/>
        <v>180.31424830188541</v>
      </c>
      <c r="L499" s="304">
        <f t="shared" ca="1" si="203"/>
        <v>467.57242617741889</v>
      </c>
      <c r="M499" s="306">
        <f t="shared" ca="1" si="219"/>
        <v>-1.5286595773634906</v>
      </c>
      <c r="N499" s="304">
        <f t="shared" ca="1" si="220"/>
        <v>-87.585742095180166</v>
      </c>
      <c r="P499" s="310">
        <f t="shared" ca="1" si="221"/>
        <v>23</v>
      </c>
      <c r="Q499" s="304">
        <f t="shared" ca="1" si="222"/>
        <v>0</v>
      </c>
      <c r="R499" s="306">
        <f t="shared" ca="1" si="223"/>
        <v>0</v>
      </c>
      <c r="S499" s="307">
        <f t="shared" ca="1" si="224"/>
        <v>2.9362999999999984</v>
      </c>
      <c r="T499" s="304">
        <f t="shared" ca="1" si="204"/>
        <v>28.805102999999985</v>
      </c>
      <c r="U499" s="311">
        <f t="shared" ca="1" si="205"/>
        <v>0</v>
      </c>
      <c r="V499" s="306">
        <f t="shared" ca="1" si="206"/>
        <v>1.2031088687270175</v>
      </c>
      <c r="W499" s="304">
        <f t="shared" ca="1" si="207"/>
        <v>26.346357323681957</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0.852513991639265</v>
      </c>
      <c r="AH499" s="304">
        <f t="shared" ca="1" si="231"/>
        <v>-8.9486112307697301</v>
      </c>
    </row>
    <row r="500" spans="1:34" x14ac:dyDescent="0.2">
      <c r="A500" s="347">
        <f t="shared" ca="1" si="209"/>
        <v>0.1</v>
      </c>
      <c r="B500" s="304">
        <f t="shared" ca="1" si="210"/>
        <v>36.200000000000209</v>
      </c>
      <c r="D500" s="306">
        <f t="shared" ca="1" si="211"/>
        <v>-0.37796593442421106</v>
      </c>
      <c r="E500" s="307">
        <f t="shared" ca="1" si="212"/>
        <v>-0.84532618229877521</v>
      </c>
      <c r="F500" s="304">
        <f t="shared" ca="1" si="213"/>
        <v>0.9259776466335401</v>
      </c>
      <c r="G500" s="306">
        <f t="shared" ca="1" si="214"/>
        <v>4.3260427223269362</v>
      </c>
      <c r="H500" s="307">
        <f t="shared" ca="1" si="215"/>
        <v>-103.58697158360486</v>
      </c>
      <c r="I500" s="304">
        <f t="shared" ca="1" si="216"/>
        <v>103.67726523928937</v>
      </c>
      <c r="J500" s="306">
        <f t="shared" ca="1" si="217"/>
        <v>431.84004063644329</v>
      </c>
      <c r="K500" s="307">
        <f t="shared" ca="1" si="218"/>
        <v>169.95977777443642</v>
      </c>
      <c r="L500" s="304">
        <f t="shared" ca="1" si="203"/>
        <v>464.08204744206688</v>
      </c>
      <c r="M500" s="306">
        <f t="shared" ca="1" si="219"/>
        <v>-1.5290581596484483</v>
      </c>
      <c r="N500" s="304">
        <f t="shared" ca="1" si="220"/>
        <v>-87.608579177896928</v>
      </c>
      <c r="P500" s="310">
        <f t="shared" ca="1" si="221"/>
        <v>23</v>
      </c>
      <c r="Q500" s="304">
        <f t="shared" ca="1" si="222"/>
        <v>0</v>
      </c>
      <c r="R500" s="306">
        <f t="shared" ca="1" si="223"/>
        <v>0</v>
      </c>
      <c r="S500" s="307">
        <f t="shared" ca="1" si="224"/>
        <v>2.9362999999999984</v>
      </c>
      <c r="T500" s="304">
        <f t="shared" ca="1" si="204"/>
        <v>28.805102999999985</v>
      </c>
      <c r="U500" s="311">
        <f t="shared" ca="1" si="205"/>
        <v>0</v>
      </c>
      <c r="V500" s="306">
        <f t="shared" ca="1" si="206"/>
        <v>1.2043553651006185</v>
      </c>
      <c r="W500" s="304">
        <f t="shared" ca="1" si="207"/>
        <v>26.415867589197358</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0.82865430918776006</v>
      </c>
      <c r="AH500" s="304">
        <f t="shared" ca="1" si="231"/>
        <v>-8.9726381240615645</v>
      </c>
    </row>
    <row r="501" spans="1:34" x14ac:dyDescent="0.2">
      <c r="A501" s="347">
        <f t="shared" ca="1" si="209"/>
        <v>0.1</v>
      </c>
      <c r="B501" s="304">
        <f t="shared" ca="1" si="210"/>
        <v>36.30000000000021</v>
      </c>
      <c r="D501" s="306">
        <f t="shared" ca="1" si="211"/>
        <v>-0.37538051423371371</v>
      </c>
      <c r="E501" s="307">
        <f t="shared" ca="1" si="212"/>
        <v>-0.82152412104447414</v>
      </c>
      <c r="F501" s="304">
        <f t="shared" ca="1" si="213"/>
        <v>0.90322334553767103</v>
      </c>
      <c r="G501" s="306">
        <f t="shared" ca="1" si="214"/>
        <v>4.2885046709035652</v>
      </c>
      <c r="H501" s="307">
        <f t="shared" ca="1" si="215"/>
        <v>-103.66912399570931</v>
      </c>
      <c r="I501" s="304">
        <f t="shared" ca="1" si="216"/>
        <v>103.75778786361106</v>
      </c>
      <c r="J501" s="306">
        <f t="shared" ca="1" si="217"/>
        <v>432.27076800610479</v>
      </c>
      <c r="K501" s="307">
        <f t="shared" ca="1" si="218"/>
        <v>159.59697299547071</v>
      </c>
      <c r="L501" s="304">
        <f t="shared" ca="1" si="203"/>
        <v>460.7919385817255</v>
      </c>
      <c r="M501" s="306">
        <f t="shared" ca="1" si="219"/>
        <v>-1.529452667440703</v>
      </c>
      <c r="N501" s="304">
        <f t="shared" ca="1" si="220"/>
        <v>-87.631182809378146</v>
      </c>
      <c r="P501" s="310">
        <f t="shared" ca="1" si="221"/>
        <v>23</v>
      </c>
      <c r="Q501" s="304">
        <f t="shared" ca="1" si="222"/>
        <v>0</v>
      </c>
      <c r="R501" s="306">
        <f t="shared" ca="1" si="223"/>
        <v>0</v>
      </c>
      <c r="S501" s="307">
        <f t="shared" ca="1" si="224"/>
        <v>2.9362999999999984</v>
      </c>
      <c r="T501" s="304">
        <f t="shared" ca="1" si="204"/>
        <v>28.805102999999985</v>
      </c>
      <c r="U501" s="311">
        <f t="shared" ca="1" si="205"/>
        <v>0</v>
      </c>
      <c r="V501" s="306">
        <f t="shared" ca="1" si="206"/>
        <v>1.2056041467811744</v>
      </c>
      <c r="W501" s="304">
        <f t="shared" ca="1" si="207"/>
        <v>26.484349004911774</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0.80514550077601754</v>
      </c>
      <c r="AH501" s="304">
        <f t="shared" ca="1" si="231"/>
        <v>-8.9963108637391862</v>
      </c>
    </row>
    <row r="502" spans="1:34" x14ac:dyDescent="0.2">
      <c r="A502" s="347">
        <f t="shared" ca="1" si="209"/>
        <v>0.1</v>
      </c>
      <c r="B502" s="304">
        <f t="shared" ca="1" si="210"/>
        <v>36.400000000000212</v>
      </c>
      <c r="D502" s="306">
        <f t="shared" ca="1" si="211"/>
        <v>-0.37279841795528995</v>
      </c>
      <c r="E502" s="307">
        <f t="shared" ca="1" si="212"/>
        <v>-0.79807430976437566</v>
      </c>
      <c r="F502" s="304">
        <f t="shared" ca="1" si="213"/>
        <v>0.88085257809457063</v>
      </c>
      <c r="G502" s="306">
        <f t="shared" ca="1" si="214"/>
        <v>4.2512248291080361</v>
      </c>
      <c r="H502" s="307">
        <f t="shared" ca="1" si="215"/>
        <v>-103.74893142668576</v>
      </c>
      <c r="I502" s="304">
        <f t="shared" ca="1" si="216"/>
        <v>103.83599416737323</v>
      </c>
      <c r="J502" s="306">
        <f t="shared" ca="1" si="217"/>
        <v>432.69775448110539</v>
      </c>
      <c r="K502" s="307">
        <f t="shared" ca="1" si="218"/>
        <v>149.22607022435096</v>
      </c>
      <c r="L502" s="304">
        <f t="shared" ca="1" si="203"/>
        <v>457.70707528679725</v>
      </c>
      <c r="M502" s="306">
        <f t="shared" ca="1" si="219"/>
        <v>-1.5298431541678406</v>
      </c>
      <c r="N502" s="304">
        <f t="shared" ca="1" si="220"/>
        <v>-87.653556050798997</v>
      </c>
      <c r="P502" s="310">
        <f t="shared" ca="1" si="221"/>
        <v>23</v>
      </c>
      <c r="Q502" s="304">
        <f t="shared" ca="1" si="222"/>
        <v>0</v>
      </c>
      <c r="R502" s="306">
        <f t="shared" ca="1" si="223"/>
        <v>0</v>
      </c>
      <c r="S502" s="307">
        <f t="shared" ca="1" si="224"/>
        <v>2.9362999999999984</v>
      </c>
      <c r="T502" s="304">
        <f t="shared" ca="1" si="204"/>
        <v>28.805102999999985</v>
      </c>
      <c r="U502" s="311">
        <f t="shared" ca="1" si="205"/>
        <v>0</v>
      </c>
      <c r="V502" s="306">
        <f t="shared" ca="1" si="206"/>
        <v>1.206855190329621</v>
      </c>
      <c r="W502" s="304">
        <f t="shared" ca="1" si="207"/>
        <v>26.551812624178908</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0.78198387312093054</v>
      </c>
      <c r="AH502" s="304">
        <f t="shared" ca="1" si="231"/>
        <v>-9.0196332135380537</v>
      </c>
    </row>
    <row r="503" spans="1:34" x14ac:dyDescent="0.2">
      <c r="A503" s="347">
        <f t="shared" ca="1" si="209"/>
        <v>0.1</v>
      </c>
      <c r="B503" s="304">
        <f t="shared" ca="1" si="210"/>
        <v>36.500000000000213</v>
      </c>
      <c r="D503" s="306">
        <f t="shared" ca="1" si="211"/>
        <v>-0.37022001806515831</v>
      </c>
      <c r="E503" s="307">
        <f t="shared" ca="1" si="212"/>
        <v>-0.77497296401811866</v>
      </c>
      <c r="F503" s="304">
        <f t="shared" ca="1" si="213"/>
        <v>0.85886317695846903</v>
      </c>
      <c r="G503" s="306">
        <f t="shared" ca="1" si="214"/>
        <v>4.21420282730152</v>
      </c>
      <c r="H503" s="307">
        <f t="shared" ca="1" si="215"/>
        <v>-103.82642872308757</v>
      </c>
      <c r="I503" s="304">
        <f t="shared" ca="1" si="216"/>
        <v>103.911918502451</v>
      </c>
      <c r="J503" s="306">
        <f t="shared" ca="1" si="217"/>
        <v>433.12102586392587</v>
      </c>
      <c r="K503" s="307">
        <f t="shared" ca="1" si="218"/>
        <v>138.84730221686229</v>
      </c>
      <c r="L503" s="304">
        <f t="shared" ca="1" si="203"/>
        <v>454.83227279769875</v>
      </c>
      <c r="M503" s="306">
        <f t="shared" ca="1" si="219"/>
        <v>-1.5302296722386328</v>
      </c>
      <c r="N503" s="304">
        <f t="shared" ca="1" si="220"/>
        <v>-87.675701904960931</v>
      </c>
      <c r="P503" s="310">
        <f t="shared" ca="1" si="221"/>
        <v>23</v>
      </c>
      <c r="Q503" s="304">
        <f t="shared" ca="1" si="222"/>
        <v>0</v>
      </c>
      <c r="R503" s="306">
        <f t="shared" ca="1" si="223"/>
        <v>0</v>
      </c>
      <c r="S503" s="307">
        <f t="shared" ca="1" si="224"/>
        <v>2.9362999999999984</v>
      </c>
      <c r="T503" s="304">
        <f t="shared" ca="1" si="204"/>
        <v>28.805102999999985</v>
      </c>
      <c r="U503" s="311">
        <f t="shared" ca="1" si="205"/>
        <v>0</v>
      </c>
      <c r="V503" s="306">
        <f t="shared" ca="1" si="206"/>
        <v>1.2081084726287257</v>
      </c>
      <c r="W503" s="304">
        <f t="shared" ca="1" si="207"/>
        <v>26.618269497633179</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0.75916573053998704</v>
      </c>
      <c r="AH503" s="304">
        <f t="shared" ca="1" si="231"/>
        <v>-9.0426089378397716</v>
      </c>
    </row>
    <row r="504" spans="1:34" x14ac:dyDescent="0.2">
      <c r="A504" s="347">
        <f t="shared" ca="1" si="209"/>
        <v>0.1</v>
      </c>
      <c r="B504" s="304">
        <f t="shared" ca="1" si="210"/>
        <v>36.600000000000215</v>
      </c>
      <c r="D504" s="306">
        <f t="shared" ca="1" si="211"/>
        <v>-0.36764567698027467</v>
      </c>
      <c r="E504" s="307">
        <f t="shared" ca="1" si="212"/>
        <v>-0.75221630030418041</v>
      </c>
      <c r="F504" s="304">
        <f t="shared" ca="1" si="213"/>
        <v>0.8372530718042146</v>
      </c>
      <c r="G504" s="306">
        <f t="shared" ca="1" si="214"/>
        <v>4.1774382596034929</v>
      </c>
      <c r="H504" s="307">
        <f t="shared" ca="1" si="215"/>
        <v>-103.90165035311799</v>
      </c>
      <c r="I504" s="304">
        <f t="shared" ca="1" si="216"/>
        <v>103.98559485099069</v>
      </c>
      <c r="J504" s="306">
        <f t="shared" ca="1" si="217"/>
        <v>433.54060791827112</v>
      </c>
      <c r="K504" s="307">
        <f t="shared" ca="1" si="218"/>
        <v>128.460898263052</v>
      </c>
      <c r="L504" s="304">
        <f t="shared" ca="1" si="203"/>
        <v>452.17215869256512</v>
      </c>
      <c r="M504" s="306">
        <f t="shared" ca="1" si="219"/>
        <v>-1.5306122730691156</v>
      </c>
      <c r="N504" s="304">
        <f t="shared" ca="1" si="220"/>
        <v>-87.697623317785798</v>
      </c>
      <c r="P504" s="310">
        <f t="shared" ca="1" si="221"/>
        <v>23</v>
      </c>
      <c r="Q504" s="304">
        <f t="shared" ca="1" si="222"/>
        <v>0</v>
      </c>
      <c r="R504" s="306">
        <f t="shared" ca="1" si="223"/>
        <v>0</v>
      </c>
      <c r="S504" s="307">
        <f t="shared" ca="1" si="224"/>
        <v>2.9362999999999984</v>
      </c>
      <c r="T504" s="304">
        <f t="shared" ca="1" si="204"/>
        <v>28.805102999999985</v>
      </c>
      <c r="U504" s="311">
        <f t="shared" ca="1" si="205"/>
        <v>0</v>
      </c>
      <c r="V504" s="306">
        <f t="shared" ca="1" si="206"/>
        <v>1.2093639708800767</v>
      </c>
      <c r="W504" s="304">
        <f t="shared" ca="1" si="207"/>
        <v>26.683730668735482</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0.73668737657553152</v>
      </c>
      <c r="AH504" s="304">
        <f t="shared" ca="1" si="231"/>
        <v>-9.0652418000998516</v>
      </c>
    </row>
    <row r="505" spans="1:34" x14ac:dyDescent="0.2">
      <c r="A505" s="347">
        <f t="shared" ca="1" si="209"/>
        <v>0.1</v>
      </c>
      <c r="B505" s="304">
        <f t="shared" ca="1" si="210"/>
        <v>36.700000000000216</v>
      </c>
      <c r="D505" s="306">
        <f t="shared" ca="1" si="211"/>
        <v>-0.36507574721104569</v>
      </c>
      <c r="E505" s="307">
        <f t="shared" ca="1" si="212"/>
        <v>-0.72980053758457508</v>
      </c>
      <c r="F505" s="304">
        <f t="shared" ca="1" si="213"/>
        <v>0.81602029745615901</v>
      </c>
      <c r="G505" s="306">
        <f t="shared" ca="1" si="214"/>
        <v>4.1409306848823881</v>
      </c>
      <c r="H505" s="307">
        <f t="shared" ca="1" si="215"/>
        <v>-103.97463040687644</v>
      </c>
      <c r="I505" s="304">
        <f t="shared" ca="1" si="216"/>
        <v>104.05705682549144</v>
      </c>
      <c r="J505" s="306">
        <f t="shared" ca="1" si="217"/>
        <v>433.95652636549539</v>
      </c>
      <c r="K505" s="307">
        <f t="shared" ca="1" si="218"/>
        <v>118.06708422505228</v>
      </c>
      <c r="L505" s="304">
        <f t="shared" ca="1" si="203"/>
        <v>449.73114541091377</v>
      </c>
      <c r="M505" s="306">
        <f t="shared" ca="1" si="219"/>
        <v>-1.5309910071078723</v>
      </c>
      <c r="N505" s="304">
        <f t="shared" ca="1" si="220"/>
        <v>-87.719323179764501</v>
      </c>
      <c r="P505" s="310">
        <f t="shared" ca="1" si="221"/>
        <v>23</v>
      </c>
      <c r="Q505" s="304">
        <f t="shared" ca="1" si="222"/>
        <v>0</v>
      </c>
      <c r="R505" s="306">
        <f t="shared" ca="1" si="223"/>
        <v>0</v>
      </c>
      <c r="S505" s="307">
        <f t="shared" ca="1" si="224"/>
        <v>2.9362999999999984</v>
      </c>
      <c r="T505" s="304">
        <f t="shared" ca="1" si="204"/>
        <v>28.805102999999985</v>
      </c>
      <c r="U505" s="311">
        <f t="shared" ca="1" si="205"/>
        <v>0</v>
      </c>
      <c r="V505" s="306">
        <f t="shared" ca="1" si="206"/>
        <v>1.2106216626010662</v>
      </c>
      <c r="W505" s="304">
        <f t="shared" ca="1" si="207"/>
        <v>26.748207169477876</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0.7145451155619309</v>
      </c>
      <c r="AH505" s="304">
        <f t="shared" ca="1" si="231"/>
        <v>-9.0875355613307551</v>
      </c>
    </row>
    <row r="506" spans="1:34" x14ac:dyDescent="0.2">
      <c r="A506" s="347">
        <f t="shared" ca="1" si="209"/>
        <v>0.1</v>
      </c>
      <c r="B506" s="304">
        <f t="shared" ca="1" si="210"/>
        <v>36.800000000000217</v>
      </c>
      <c r="D506" s="306">
        <f t="shared" ca="1" si="211"/>
        <v>-0.3625105715142331</v>
      </c>
      <c r="E506" s="307">
        <f t="shared" ca="1" si="212"/>
        <v>-0.70772189875513369</v>
      </c>
      <c r="F506" s="304">
        <f t="shared" ca="1" si="213"/>
        <v>0.79516300243229854</v>
      </c>
      <c r="G506" s="306">
        <f t="shared" ca="1" si="214"/>
        <v>4.104679627730965</v>
      </c>
      <c r="H506" s="307">
        <f t="shared" ca="1" si="215"/>
        <v>-104.04540259675196</v>
      </c>
      <c r="I506" s="304">
        <f t="shared" ca="1" si="216"/>
        <v>104.12633766903792</v>
      </c>
      <c r="J506" s="306">
        <f t="shared" ca="1" si="217"/>
        <v>434.36880688112603</v>
      </c>
      <c r="K506" s="307">
        <f t="shared" ca="1" si="218"/>
        <v>107.66608257487087</v>
      </c>
      <c r="L506" s="304">
        <f t="shared" ca="1" si="203"/>
        <v>447.51340284772687</v>
      </c>
      <c r="M506" s="306">
        <f t="shared" ca="1" si="219"/>
        <v>-1.5313659238605506</v>
      </c>
      <c r="N506" s="304">
        <f t="shared" ca="1" si="220"/>
        <v>-87.740804327361715</v>
      </c>
      <c r="P506" s="310">
        <f t="shared" ca="1" si="221"/>
        <v>23</v>
      </c>
      <c r="Q506" s="304">
        <f t="shared" ca="1" si="222"/>
        <v>0</v>
      </c>
      <c r="R506" s="306">
        <f t="shared" ca="1" si="223"/>
        <v>0</v>
      </c>
      <c r="S506" s="307">
        <f t="shared" ca="1" si="224"/>
        <v>2.9362999999999984</v>
      </c>
      <c r="T506" s="304">
        <f t="shared" ca="1" si="204"/>
        <v>28.805102999999985</v>
      </c>
      <c r="U506" s="311">
        <f t="shared" ca="1" si="205"/>
        <v>0</v>
      </c>
      <c r="V506" s="306">
        <f t="shared" ca="1" si="206"/>
        <v>1.2118815256218611</v>
      </c>
      <c r="W506" s="304">
        <f t="shared" ca="1" si="207"/>
        <v>26.811710016244295</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0.6927352541368581</v>
      </c>
      <c r="AH506" s="304">
        <f t="shared" ca="1" si="231"/>
        <v>-9.1094939786390672</v>
      </c>
    </row>
    <row r="507" spans="1:34" x14ac:dyDescent="0.2">
      <c r="A507" s="347">
        <f t="shared" ca="1" si="209"/>
        <v>0.1</v>
      </c>
      <c r="B507" s="304">
        <f t="shared" ca="1" si="210"/>
        <v>36.900000000000219</v>
      </c>
      <c r="D507" s="306">
        <f t="shared" ca="1" si="211"/>
        <v>-0.35995048304592331</v>
      </c>
      <c r="E507" s="307">
        <f t="shared" ca="1" si="212"/>
        <v>-0.68597661206238669</v>
      </c>
      <c r="F507" s="304">
        <f t="shared" ca="1" si="213"/>
        <v>0.77467945793184922</v>
      </c>
      <c r="G507" s="306">
        <f t="shared" ca="1" si="214"/>
        <v>4.0686845794263728</v>
      </c>
      <c r="H507" s="307">
        <f t="shared" ca="1" si="215"/>
        <v>-104.1140002579582</v>
      </c>
      <c r="I507" s="304">
        <f t="shared" ca="1" si="216"/>
        <v>104.19347025567859</v>
      </c>
      <c r="J507" s="306">
        <f t="shared" ca="1" si="217"/>
        <v>434.77747509148389</v>
      </c>
      <c r="K507" s="307">
        <f t="shared" ca="1" si="218"/>
        <v>97.258112432135363</v>
      </c>
      <c r="L507" s="304">
        <f t="shared" ca="1" si="203"/>
        <v>445.52283137992805</v>
      </c>
      <c r="M507" s="306">
        <f t="shared" ca="1" si="219"/>
        <v>-1.5317370719136403</v>
      </c>
      <c r="N507" s="304">
        <f t="shared" ca="1" si="220"/>
        <v>-87.762069544378249</v>
      </c>
      <c r="P507" s="310">
        <f t="shared" ca="1" si="221"/>
        <v>23</v>
      </c>
      <c r="Q507" s="304">
        <f t="shared" ca="1" si="222"/>
        <v>0</v>
      </c>
      <c r="R507" s="306">
        <f t="shared" ca="1" si="223"/>
        <v>0</v>
      </c>
      <c r="S507" s="307">
        <f t="shared" ca="1" si="224"/>
        <v>2.9362999999999984</v>
      </c>
      <c r="T507" s="304">
        <f t="shared" ca="1" si="204"/>
        <v>28.805102999999985</v>
      </c>
      <c r="U507" s="311">
        <f t="shared" ca="1" si="205"/>
        <v>0</v>
      </c>
      <c r="V507" s="306">
        <f t="shared" ca="1" si="206"/>
        <v>1.213143538082375</v>
      </c>
      <c r="W507" s="304">
        <f t="shared" ca="1" si="207"/>
        <v>26.87425020582404</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0.67125410269778385</v>
      </c>
      <c r="AH507" s="304">
        <f t="shared" ca="1" si="231"/>
        <v>-9.1311208038157918</v>
      </c>
    </row>
    <row r="508" spans="1:34" x14ac:dyDescent="0.2">
      <c r="A508" s="347">
        <f t="shared" ca="1" si="209"/>
        <v>0.1</v>
      </c>
      <c r="B508" s="304">
        <f t="shared" ca="1" si="210"/>
        <v>37.00000000000022</v>
      </c>
      <c r="D508" s="306">
        <f t="shared" ca="1" si="211"/>
        <v>-0.35739580551444522</v>
      </c>
      <c r="E508" s="307">
        <f t="shared" ca="1" si="212"/>
        <v>-0.66456091246813465</v>
      </c>
      <c r="F508" s="304">
        <f t="shared" ca="1" si="213"/>
        <v>0.75456806729399761</v>
      </c>
      <c r="G508" s="306">
        <f t="shared" ca="1" si="214"/>
        <v>4.0329449988749282</v>
      </c>
      <c r="H508" s="307">
        <f t="shared" ca="1" si="215"/>
        <v>-104.18045634920502</v>
      </c>
      <c r="I508" s="304">
        <f t="shared" ca="1" si="216"/>
        <v>104.25848709094412</v>
      </c>
      <c r="J508" s="306">
        <f t="shared" ca="1" si="217"/>
        <v>435.18255657039896</v>
      </c>
      <c r="K508" s="307">
        <f t="shared" ca="1" si="218"/>
        <v>86.843389601777204</v>
      </c>
      <c r="L508" s="304">
        <f t="shared" ca="1" si="203"/>
        <v>443.7630357078815</v>
      </c>
      <c r="M508" s="306">
        <f t="shared" ca="1" si="219"/>
        <v>-1.5321044989575352</v>
      </c>
      <c r="N508" s="304">
        <f t="shared" ca="1" si="220"/>
        <v>-87.783121563272402</v>
      </c>
      <c r="P508" s="310">
        <f t="shared" ca="1" si="221"/>
        <v>23</v>
      </c>
      <c r="Q508" s="304">
        <f t="shared" ca="1" si="222"/>
        <v>0</v>
      </c>
      <c r="R508" s="306">
        <f t="shared" ca="1" si="223"/>
        <v>0</v>
      </c>
      <c r="S508" s="307">
        <f t="shared" ca="1" si="224"/>
        <v>2.9362999999999984</v>
      </c>
      <c r="T508" s="304">
        <f t="shared" ca="1" si="204"/>
        <v>28.805102999999985</v>
      </c>
      <c r="U508" s="311">
        <f t="shared" ca="1" si="205"/>
        <v>0</v>
      </c>
      <c r="V508" s="306">
        <f t="shared" ca="1" si="206"/>
        <v>1.2144076784292301</v>
      </c>
      <c r="W508" s="304">
        <f t="shared" ca="1" si="207"/>
        <v>26.935838711574977</v>
      </c>
      <c r="Y508" s="314" t="str">
        <f t="shared" ca="1" si="225"/>
        <v/>
      </c>
      <c r="Z508" s="315" t="str">
        <f t="shared" ca="1" si="226"/>
        <v/>
      </c>
      <c r="AA508" s="316" t="str">
        <f t="shared" ca="1" si="227"/>
        <v/>
      </c>
      <c r="AC508" s="310">
        <f t="shared" ca="1" si="228"/>
        <v>37.00000000000022</v>
      </c>
      <c r="AD508" s="323">
        <f t="shared" ca="1" si="229"/>
        <v>435.18255657039896</v>
      </c>
      <c r="AE508" s="324" t="e">
        <f t="shared" ca="1" si="208"/>
        <v>#N/A</v>
      </c>
      <c r="AG508" s="306">
        <f t="shared" ca="1" si="230"/>
        <v>0.65009797680480119</v>
      </c>
      <c r="AH508" s="304">
        <f t="shared" ca="1" si="231"/>
        <v>-9.1524197819786988</v>
      </c>
    </row>
    <row r="509" spans="1:34" x14ac:dyDescent="0.2">
      <c r="A509" s="347">
        <f t="shared" ca="1" si="209"/>
        <v>0.1</v>
      </c>
      <c r="B509" s="304">
        <f t="shared" ca="1" si="210"/>
        <v>37.100000000000222</v>
      </c>
      <c r="D509" s="306">
        <f t="shared" ca="1" si="211"/>
        <v>-0.35484685333313598</v>
      </c>
      <c r="E509" s="307">
        <f t="shared" ca="1" si="212"/>
        <v>-0.64347104296278523</v>
      </c>
      <c r="F509" s="304">
        <f t="shared" ca="1" si="213"/>
        <v>0.73482737595440928</v>
      </c>
      <c r="G509" s="306">
        <f t="shared" ca="1" si="214"/>
        <v>3.9974603135416147</v>
      </c>
      <c r="H509" s="307">
        <f t="shared" ca="1" si="215"/>
        <v>-104.24480345350129</v>
      </c>
      <c r="I509" s="304">
        <f t="shared" ca="1" si="216"/>
        <v>104.32142031250079</v>
      </c>
      <c r="J509" s="306">
        <f t="shared" ca="1" si="217"/>
        <v>435.58407683601979</v>
      </c>
      <c r="K509" s="307">
        <f t="shared" ca="1" si="218"/>
        <v>76.422126611641886</v>
      </c>
      <c r="L509" s="304">
        <f t="shared" ca="1" si="203"/>
        <v>442.23729990688645</v>
      </c>
      <c r="M509" s="306">
        <f t="shared" ca="1" si="219"/>
        <v>-1.5324682518089059</v>
      </c>
      <c r="N509" s="304">
        <f t="shared" ca="1" si="220"/>
        <v>-87.803963066441796</v>
      </c>
      <c r="P509" s="310">
        <f t="shared" ca="1" si="221"/>
        <v>23</v>
      </c>
      <c r="Q509" s="304">
        <f t="shared" ca="1" si="222"/>
        <v>0</v>
      </c>
      <c r="R509" s="306">
        <f t="shared" ca="1" si="223"/>
        <v>0</v>
      </c>
      <c r="S509" s="307">
        <f t="shared" ca="1" si="224"/>
        <v>2.9362999999999984</v>
      </c>
      <c r="T509" s="304">
        <f t="shared" ca="1" si="204"/>
        <v>28.805102999999985</v>
      </c>
      <c r="U509" s="311">
        <f t="shared" ca="1" si="205"/>
        <v>0</v>
      </c>
      <c r="V509" s="306">
        <f t="shared" ca="1" si="206"/>
        <v>1.2156739254127191</v>
      </c>
      <c r="W509" s="304">
        <f t="shared" ca="1" si="207"/>
        <v>26.996486479733257</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0.62926319853095158</v>
      </c>
      <c r="AH509" s="304">
        <f t="shared" ca="1" si="231"/>
        <v>-9.1733946502656369</v>
      </c>
    </row>
    <row r="510" spans="1:34" x14ac:dyDescent="0.2">
      <c r="A510" s="347">
        <f t="shared" ca="1" si="209"/>
        <v>0.1</v>
      </c>
      <c r="B510" s="304">
        <f t="shared" ca="1" si="210"/>
        <v>37.200000000000223</v>
      </c>
      <c r="D510" s="306">
        <f t="shared" ca="1" si="211"/>
        <v>-0.35230393177284175</v>
      </c>
      <c r="E510" s="307">
        <f t="shared" ca="1" si="212"/>
        <v>-0.62270325582853481</v>
      </c>
      <c r="F510" s="304">
        <f t="shared" ca="1" si="213"/>
        <v>0.71545608192401355</v>
      </c>
      <c r="G510" s="306">
        <f t="shared" ca="1" si="214"/>
        <v>3.9622299203643303</v>
      </c>
      <c r="H510" s="307">
        <f t="shared" ca="1" si="215"/>
        <v>-104.30707377908415</v>
      </c>
      <c r="I510" s="304">
        <f t="shared" ca="1" si="216"/>
        <v>104.38230169093386</v>
      </c>
      <c r="J510" s="306">
        <f t="shared" ca="1" si="217"/>
        <v>435.9820613477151</v>
      </c>
      <c r="K510" s="307">
        <f t="shared" ca="1" si="218"/>
        <v>65.99453275001261</v>
      </c>
      <c r="L510" s="304">
        <f t="shared" ca="1" si="203"/>
        <v>440.94856408644227</v>
      </c>
      <c r="M510" s="306">
        <f t="shared" ca="1" si="219"/>
        <v>-1.5328283764324049</v>
      </c>
      <c r="N510" s="304">
        <f t="shared" ca="1" si="220"/>
        <v>-87.824596687467022</v>
      </c>
      <c r="P510" s="310">
        <f t="shared" ca="1" si="221"/>
        <v>23</v>
      </c>
      <c r="Q510" s="304">
        <f t="shared" ca="1" si="222"/>
        <v>0</v>
      </c>
      <c r="R510" s="306">
        <f t="shared" ca="1" si="223"/>
        <v>0</v>
      </c>
      <c r="S510" s="307">
        <f t="shared" ca="1" si="224"/>
        <v>2.9362999999999984</v>
      </c>
      <c r="T510" s="304">
        <f t="shared" ca="1" si="204"/>
        <v>28.805102999999985</v>
      </c>
      <c r="U510" s="311">
        <f t="shared" ca="1" si="205"/>
        <v>0</v>
      </c>
      <c r="V510" s="306">
        <f t="shared" ca="1" si="206"/>
        <v>1.2169422580837626</v>
      </c>
      <c r="W510" s="304">
        <f t="shared" ca="1" si="207"/>
        <v>27.056204425866621</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0.60874609776113786</v>
      </c>
      <c r="AH510" s="304">
        <f t="shared" ca="1" si="231"/>
        <v>-9.1940491365777586</v>
      </c>
    </row>
    <row r="511" spans="1:34" x14ac:dyDescent="0.2">
      <c r="A511" s="347">
        <f t="shared" ca="1" si="209"/>
        <v>0.1</v>
      </c>
      <c r="B511" s="304">
        <f t="shared" ca="1" si="210"/>
        <v>37.300000000000225</v>
      </c>
      <c r="D511" s="306">
        <f t="shared" ca="1" si="211"/>
        <v>-0.34976733711406555</v>
      </c>
      <c r="E511" s="307">
        <f t="shared" ca="1" si="212"/>
        <v>-0.60225381385338927</v>
      </c>
      <c r="F511" s="304">
        <f t="shared" ca="1" si="213"/>
        <v>0.69645304681135345</v>
      </c>
      <c r="G511" s="306">
        <f t="shared" ca="1" si="214"/>
        <v>3.9272531866529237</v>
      </c>
      <c r="H511" s="307">
        <f t="shared" ca="1" si="215"/>
        <v>-104.36729916046949</v>
      </c>
      <c r="I511" s="304">
        <f t="shared" ca="1" si="216"/>
        <v>104.4411626306554</v>
      </c>
      <c r="J511" s="306">
        <f t="shared" ca="1" si="217"/>
        <v>436.37653550306595</v>
      </c>
      <c r="K511" s="307">
        <f t="shared" ca="1" si="218"/>
        <v>55.560814103034929</v>
      </c>
      <c r="L511" s="304">
        <f t="shared" ca="1" si="203"/>
        <v>439.89940304739054</v>
      </c>
      <c r="M511" s="306">
        <f t="shared" ca="1" si="219"/>
        <v>-1.5331849179617278</v>
      </c>
      <c r="N511" s="304">
        <f t="shared" ca="1" si="220"/>
        <v>-87.845025012318374</v>
      </c>
      <c r="P511" s="310">
        <f t="shared" ca="1" si="221"/>
        <v>23</v>
      </c>
      <c r="Q511" s="304">
        <f t="shared" ca="1" si="222"/>
        <v>0</v>
      </c>
      <c r="R511" s="306">
        <f t="shared" ca="1" si="223"/>
        <v>0</v>
      </c>
      <c r="S511" s="307">
        <f t="shared" ca="1" si="224"/>
        <v>2.9362999999999984</v>
      </c>
      <c r="T511" s="304">
        <f t="shared" ca="1" si="204"/>
        <v>28.805102999999985</v>
      </c>
      <c r="U511" s="311">
        <f t="shared" ca="1" si="205"/>
        <v>0</v>
      </c>
      <c r="V511" s="306">
        <f t="shared" ca="1" si="206"/>
        <v>1.218212655790871</v>
      </c>
      <c r="W511" s="304">
        <f t="shared" ca="1" si="207"/>
        <v>27.115003431467905</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0.58854301344072368</v>
      </c>
      <c r="AH511" s="304">
        <f t="shared" ca="1" si="231"/>
        <v>-9.2143869583716373</v>
      </c>
    </row>
    <row r="512" spans="1:34" x14ac:dyDescent="0.2">
      <c r="A512" s="347">
        <f t="shared" ca="1" si="209"/>
        <v>0.1</v>
      </c>
      <c r="B512" s="304">
        <f t="shared" ca="1" si="210"/>
        <v>37.400000000000226</v>
      </c>
      <c r="D512" s="306">
        <f t="shared" ca="1" si="211"/>
        <v>-0.3472373567986608</v>
      </c>
      <c r="E512" s="307">
        <f t="shared" ca="1" si="212"/>
        <v>-0.58211899149720736</v>
      </c>
      <c r="F512" s="304">
        <f t="shared" ca="1" si="213"/>
        <v>0.67781730740535551</v>
      </c>
      <c r="G512" s="306">
        <f t="shared" ca="1" si="214"/>
        <v>3.8925294509730577</v>
      </c>
      <c r="H512" s="307">
        <f t="shared" ca="1" si="215"/>
        <v>-104.42551105961921</v>
      </c>
      <c r="I512" s="304">
        <f t="shared" ca="1" si="216"/>
        <v>104.49803417093236</v>
      </c>
      <c r="J512" s="306">
        <f t="shared" ca="1" si="217"/>
        <v>436.76752463494728</v>
      </c>
      <c r="K512" s="307">
        <f t="shared" ca="1" si="218"/>
        <v>45.121173592030495</v>
      </c>
      <c r="L512" s="304">
        <f t="shared" ca="1" si="203"/>
        <v>439.09200730833328</v>
      </c>
      <c r="M512" s="306">
        <f t="shared" ca="1" si="219"/>
        <v>-1.533537920720053</v>
      </c>
      <c r="N512" s="304">
        <f t="shared" ca="1" si="220"/>
        <v>-87.865250580526876</v>
      </c>
      <c r="P512" s="310">
        <f t="shared" ca="1" si="221"/>
        <v>23</v>
      </c>
      <c r="Q512" s="304">
        <f t="shared" ca="1" si="222"/>
        <v>0</v>
      </c>
      <c r="R512" s="306">
        <f t="shared" ca="1" si="223"/>
        <v>0</v>
      </c>
      <c r="S512" s="307">
        <f t="shared" ca="1" si="224"/>
        <v>2.9362999999999984</v>
      </c>
      <c r="T512" s="304">
        <f t="shared" ca="1" si="204"/>
        <v>28.805102999999985</v>
      </c>
      <c r="U512" s="311">
        <f t="shared" ca="1" si="205"/>
        <v>0</v>
      </c>
      <c r="V512" s="306">
        <f t="shared" ca="1" si="206"/>
        <v>1.2194850981771013</v>
      </c>
      <c r="W512" s="304">
        <f t="shared" ca="1" si="207"/>
        <v>27.172894340685865</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0.56865029477501317</v>
      </c>
      <c r="AH512" s="304">
        <f t="shared" ca="1" si="231"/>
        <v>-9.2344118214991386</v>
      </c>
    </row>
    <row r="513" spans="1:34" x14ac:dyDescent="0.2">
      <c r="A513" s="347">
        <f t="shared" ca="1" si="209"/>
        <v>0.1</v>
      </c>
      <c r="B513" s="304">
        <f t="shared" ca="1" si="210"/>
        <v>37.500000000000227</v>
      </c>
      <c r="D513" s="306">
        <f t="shared" ca="1" si="211"/>
        <v>-0.34471426958097667</v>
      </c>
      <c r="E513" s="307">
        <f t="shared" ca="1" si="212"/>
        <v>-0.56229507601071305</v>
      </c>
      <c r="F513" s="304">
        <f t="shared" ca="1" si="213"/>
        <v>0.65954808782881014</v>
      </c>
      <c r="G513" s="306">
        <f t="shared" ca="1" si="214"/>
        <v>3.85805802401496</v>
      </c>
      <c r="H513" s="307">
        <f t="shared" ca="1" si="215"/>
        <v>-104.48174056722029</v>
      </c>
      <c r="I513" s="304">
        <f t="shared" ca="1" si="216"/>
        <v>104.55294698702946</v>
      </c>
      <c r="J513" s="306">
        <f t="shared" ca="1" si="217"/>
        <v>437.15505400869665</v>
      </c>
      <c r="K513" s="307">
        <f t="shared" ca="1" si="218"/>
        <v>34.67581101068852</v>
      </c>
      <c r="L513" s="304">
        <f t="shared" ca="1" si="203"/>
        <v>438.52816684290127</v>
      </c>
      <c r="M513" s="306">
        <f t="shared" ca="1" si="219"/>
        <v>-1.5338874282398787</v>
      </c>
      <c r="N513" s="304">
        <f t="shared" ca="1" si="220"/>
        <v>-87.885275886320969</v>
      </c>
      <c r="P513" s="310">
        <f t="shared" ca="1" si="221"/>
        <v>23</v>
      </c>
      <c r="Q513" s="304">
        <f t="shared" ca="1" si="222"/>
        <v>0</v>
      </c>
      <c r="R513" s="306">
        <f t="shared" ca="1" si="223"/>
        <v>0</v>
      </c>
      <c r="S513" s="307">
        <f t="shared" ca="1" si="224"/>
        <v>2.9362999999999984</v>
      </c>
      <c r="T513" s="304">
        <f t="shared" ca="1" si="204"/>
        <v>28.805102999999985</v>
      </c>
      <c r="U513" s="311">
        <f t="shared" ca="1" si="205"/>
        <v>0</v>
      </c>
      <c r="V513" s="306">
        <f t="shared" ca="1" si="206"/>
        <v>1.2207595651770169</v>
      </c>
      <c r="W513" s="304">
        <f t="shared" ca="1" si="207"/>
        <v>27.229887957190069</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0.54906430238064452</v>
      </c>
      <c r="AH513" s="304">
        <f t="shared" ca="1" si="231"/>
        <v>-9.2541274190940577</v>
      </c>
    </row>
    <row r="514" spans="1:34" x14ac:dyDescent="0.2">
      <c r="A514" s="347">
        <f t="shared" ca="1" si="209"/>
        <v>0.1</v>
      </c>
      <c r="B514" s="304">
        <f t="shared" ca="1" si="210"/>
        <v>37.600000000000229</v>
      </c>
      <c r="D514" s="306">
        <f t="shared" ca="1" si="211"/>
        <v>-0.34219834567837831</v>
      </c>
      <c r="E514" s="307">
        <f t="shared" ca="1" si="212"/>
        <v>-0.54277836850864958</v>
      </c>
      <c r="F514" s="304">
        <f t="shared" ca="1" si="213"/>
        <v>0.64164481226448822</v>
      </c>
      <c r="G514" s="306">
        <f t="shared" ca="1" si="214"/>
        <v>3.8238381894471223</v>
      </c>
      <c r="H514" s="307">
        <f t="shared" ca="1" si="215"/>
        <v>-104.53601840407114</v>
      </c>
      <c r="I514" s="304">
        <f t="shared" ca="1" si="216"/>
        <v>104.60593139146258</v>
      </c>
      <c r="J514" s="306">
        <f t="shared" ca="1" si="217"/>
        <v>437.53914881936976</v>
      </c>
      <c r="K514" s="307">
        <f t="shared" ca="1" si="218"/>
        <v>24.224923062123949</v>
      </c>
      <c r="L514" s="304">
        <f t="shared" ca="1" si="203"/>
        <v>438.20925782888753</v>
      </c>
      <c r="M514" s="306">
        <f t="shared" ca="1" si="219"/>
        <v>-1.5342334832822793</v>
      </c>
      <c r="N514" s="304">
        <f t="shared" ca="1" si="220"/>
        <v>-87.905103379729752</v>
      </c>
      <c r="P514" s="310">
        <f t="shared" ca="1" si="221"/>
        <v>23</v>
      </c>
      <c r="Q514" s="304">
        <f t="shared" ca="1" si="222"/>
        <v>0</v>
      </c>
      <c r="R514" s="306">
        <f t="shared" ca="1" si="223"/>
        <v>0</v>
      </c>
      <c r="S514" s="307">
        <f t="shared" ca="1" si="224"/>
        <v>2.9362999999999984</v>
      </c>
      <c r="T514" s="304">
        <f t="shared" ca="1" si="204"/>
        <v>28.805102999999985</v>
      </c>
      <c r="U514" s="311">
        <f t="shared" ca="1" si="205"/>
        <v>0</v>
      </c>
      <c r="V514" s="306">
        <f t="shared" ca="1" si="206"/>
        <v>1.2220360370136549</v>
      </c>
      <c r="W514" s="304">
        <f t="shared" ca="1" si="207"/>
        <v>27.285995041166974</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0.5297814093900417</v>
      </c>
      <c r="AH514" s="304">
        <f t="shared" ca="1" si="231"/>
        <v>-9.2735374305044047</v>
      </c>
    </row>
    <row r="515" spans="1:34" x14ac:dyDescent="0.2">
      <c r="A515" s="347">
        <f t="shared" ca="1" si="209"/>
        <v>0.1</v>
      </c>
      <c r="B515" s="304">
        <f t="shared" ca="1" si="210"/>
        <v>37.70000000000023</v>
      </c>
      <c r="D515" s="306">
        <f t="shared" ca="1" si="211"/>
        <v>-0.33968984692105986</v>
      </c>
      <c r="E515" s="307">
        <f t="shared" ca="1" si="212"/>
        <v>-0.52356518499799343</v>
      </c>
      <c r="F515" s="304">
        <f t="shared" ca="1" si="213"/>
        <v>0.6241071182443253</v>
      </c>
      <c r="G515" s="306">
        <f t="shared" ca="1" si="214"/>
        <v>3.7898692047550164</v>
      </c>
      <c r="H515" s="307">
        <f t="shared" ca="1" si="215"/>
        <v>-104.58837492257095</v>
      </c>
      <c r="I515" s="304">
        <f t="shared" ca="1" si="216"/>
        <v>104.65701733535796</v>
      </c>
      <c r="J515" s="306">
        <f t="shared" ca="1" si="217"/>
        <v>437.91983418907984</v>
      </c>
      <c r="K515" s="307">
        <f t="shared" ca="1" si="218"/>
        <v>13.768703395791844</v>
      </c>
      <c r="L515" s="304">
        <f t="shared" ca="1" si="203"/>
        <v>438.13623265987997</v>
      </c>
      <c r="M515" s="306">
        <f t="shared" ca="1" si="219"/>
        <v>-1.5345761278555989</v>
      </c>
      <c r="N515" s="304">
        <f t="shared" ca="1" si="220"/>
        <v>-87.924735467654031</v>
      </c>
      <c r="P515" s="310">
        <f t="shared" ca="1" si="221"/>
        <v>23</v>
      </c>
      <c r="Q515" s="304">
        <f t="shared" ca="1" si="222"/>
        <v>0</v>
      </c>
      <c r="R515" s="306">
        <f t="shared" ca="1" si="223"/>
        <v>0</v>
      </c>
      <c r="S515" s="307">
        <f t="shared" ca="1" si="224"/>
        <v>2.9362999999999984</v>
      </c>
      <c r="T515" s="304">
        <f t="shared" ca="1" si="204"/>
        <v>28.805102999999985</v>
      </c>
      <c r="U515" s="311">
        <f t="shared" ca="1" si="205"/>
        <v>0</v>
      </c>
      <c r="V515" s="306">
        <f t="shared" ca="1" si="206"/>
        <v>1.2233144941954903</v>
      </c>
      <c r="W515" s="304">
        <f t="shared" ca="1" si="207"/>
        <v>27.341226306443907</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0.51079800250999519</v>
      </c>
      <c r="AH515" s="304">
        <f t="shared" ca="1" si="231"/>
        <v>-9.2926455202693834</v>
      </c>
    </row>
    <row r="516" spans="1:34" x14ac:dyDescent="0.2">
      <c r="A516" s="347">
        <f t="shared" ca="1" si="209"/>
        <v>0.1</v>
      </c>
      <c r="B516" s="304">
        <f t="shared" ca="1" si="210"/>
        <v>37.800000000000232</v>
      </c>
      <c r="D516" s="306">
        <f t="shared" ca="1" si="211"/>
        <v>-0.33718902690107566</v>
      </c>
      <c r="E516" s="307">
        <f t="shared" ca="1" si="212"/>
        <v>-0.50465185736241125</v>
      </c>
      <c r="F516" s="304">
        <f t="shared" ca="1" si="213"/>
        <v>0.60693487047773564</v>
      </c>
      <c r="G516" s="306">
        <f t="shared" ca="1" si="214"/>
        <v>3.756150302064909</v>
      </c>
      <c r="H516" s="307">
        <f t="shared" ca="1" si="215"/>
        <v>-104.63884010830719</v>
      </c>
      <c r="I516" s="304">
        <f t="shared" ca="1" si="216"/>
        <v>104.70623440991267</v>
      </c>
      <c r="J516" s="306">
        <f t="shared" ca="1" si="217"/>
        <v>438.29713516442081</v>
      </c>
      <c r="K516" s="307">
        <f t="shared" ca="1" si="218"/>
        <v>3.307342644247937</v>
      </c>
      <c r="L516" s="304">
        <f t="shared" ref="L516:L579" ca="1" si="232">SQRT(pos_x^2+pos_z^2)</f>
        <v>438.30961341123356</v>
      </c>
      <c r="M516" s="306">
        <f t="shared" ca="1" si="219"/>
        <v>-1.534915403233603</v>
      </c>
      <c r="N516" s="304">
        <f t="shared" ca="1" si="220"/>
        <v>-87.944174514906365</v>
      </c>
      <c r="P516" s="310">
        <f t="shared" ca="1" si="221"/>
        <v>23</v>
      </c>
      <c r="Q516" s="304">
        <f t="shared" ca="1" si="222"/>
        <v>0</v>
      </c>
      <c r="R516" s="306">
        <f t="shared" ca="1" si="223"/>
        <v>0</v>
      </c>
      <c r="S516" s="307">
        <f t="shared" ca="1" si="224"/>
        <v>2.9362999999999984</v>
      </c>
      <c r="T516" s="304">
        <f t="shared" ref="T516:T579" ca="1" si="233">m*g</f>
        <v>28.805102999999985</v>
      </c>
      <c r="U516" s="311">
        <f t="shared" ref="U516:U579" ca="1" si="234">IF(pos_xz&lt;L_rampe,Poids*COS(Beta),0)</f>
        <v>0</v>
      </c>
      <c r="V516" s="306">
        <f t="shared" ref="V516:V579" ca="1" si="235">Rho_moyen*(20000-Alt_rampe-pos_z)/(20000+Alt_rampe+pos_z)</f>
        <v>1.2245949175134085</v>
      </c>
      <c r="W516" s="304">
        <f t="shared" ref="W516:W579" ca="1" si="236">1/2*Rho*Sref*Cx*vit_xz^2</f>
        <v>27.395592417738051</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0.49211048303550164</v>
      </c>
      <c r="AH516" s="304">
        <f t="shared" ca="1" si="231"/>
        <v>-9.3114553371399111</v>
      </c>
    </row>
    <row r="517" spans="1:34" x14ac:dyDescent="0.2">
      <c r="A517" s="347">
        <f t="shared" ref="A517:A580" ca="1" si="238">IF(B516+0.01&lt;=T_ini+ROUNDUP(Temps_fin_propu,0), 0.01, IF(K516&gt;0, 0.1, 0.0001))</f>
        <v>0.1</v>
      </c>
      <c r="B517" s="304">
        <f t="shared" ref="B517:B580" ca="1" si="239">B516+pas</f>
        <v>37.900000000000233</v>
      </c>
      <c r="D517" s="306">
        <f t="shared" ref="D517:D580" ca="1" si="240">IF(AND(L516&lt;L_rampe,Poussee&lt;Poids*SIN(M516)),0,(-W516+Poussee)/m*COS(M516)-U516/m*SIN(M516))</f>
        <v>-0.33469613112050162</v>
      </c>
      <c r="E517" s="307">
        <f t="shared" ref="E517:E580" ca="1" si="241">IF(AND(L516&lt;L_rampe,Poussee&lt;Poids*SIN(M516)),0,(-W516+Poussee)/m*SIN(M516)+U516/m*COS(M516)-Poids/m)</f>
        <v>-0.48603473430391197</v>
      </c>
      <c r="F517" s="304">
        <f t="shared" ref="F517:F580" ca="1" si="242">SQRT(acc_x^2+acc_z^2)</f>
        <v>0.59012817517629701</v>
      </c>
      <c r="G517" s="306">
        <f t="shared" ref="G517:G580" ca="1" si="243">G516+acc_x*pas</f>
        <v>3.7226806889528588</v>
      </c>
      <c r="H517" s="307">
        <f t="shared" ref="H517:H580" ca="1" si="244">H516+acc_z*pas</f>
        <v>-104.68744358173758</v>
      </c>
      <c r="I517" s="304">
        <f t="shared" ref="I517:I580" ca="1" si="245">SQRT(vit_x^2+vit_z^2)</f>
        <v>104.75361184795202</v>
      </c>
      <c r="J517" s="306">
        <f t="shared" ref="J517:J580" ca="1" si="246">J516+0.5*(vit_x+G516)*pas*(K516&gt;=0)</f>
        <v>438.67107671397167</v>
      </c>
      <c r="K517" s="307">
        <f t="shared" ref="K517:K580" ca="1" si="247">K516+0.5*(vit_z+H516)*pas</f>
        <v>-7.158971540254301</v>
      </c>
      <c r="L517" s="304">
        <f t="shared" ca="1" si="232"/>
        <v>438.72948888684169</v>
      </c>
      <c r="M517" s="306">
        <f t="shared" ref="M517:M580" ca="1" si="248">IF(AND(L516&gt;L_rampe,G517&gt;0),ATAN2(G517,H517),$M$4)</f>
        <v>-1.5352513499731026</v>
      </c>
      <c r="N517" s="304">
        <f t="shared" ref="N517:N580" ca="1" si="249">DEGREES(Beta)</f>
        <v>-87.963422845220876</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2.9362999999999984</v>
      </c>
      <c r="T517" s="304">
        <f t="shared" ca="1" si="233"/>
        <v>28.805102999999985</v>
      </c>
      <c r="U517" s="311">
        <f t="shared" ca="1" si="234"/>
        <v>0</v>
      </c>
      <c r="V517" s="306">
        <f t="shared" ca="1" si="235"/>
        <v>1.225877288037686</v>
      </c>
      <c r="W517" s="304">
        <f t="shared" ca="1" si="236"/>
        <v>27.449103988027446</v>
      </c>
      <c r="Y517" s="314" t="str">
        <f t="shared" ref="Y517:Y580" ca="1" si="254">IF(AND(pos_z&lt;=0,K516&gt;0),"Impact balistique","") &amp; IF(AND(H518&lt;0,vit_z&gt;=0),"Apogée","") &amp; IF(AND(Poussee=0,Q516&gt;0),"Fin de propulsion","") &amp; IF(AND(L518&gt;L_rampe,pos_xz&lt;=L_rampe),"Sortie de rampe","")</f>
        <v>Impact balistique</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0.47371526781987328</v>
      </c>
      <c r="AH517" s="304">
        <f t="shared" ref="AH517:AH580" ca="1" si="260">IF(AND(L516&lt;L_rampe,Poussee&lt;Poids*SIN(M516)), g*SIN(M516), (-W516+Poussee)/m)</f>
        <v>-9.3299705131417312</v>
      </c>
    </row>
    <row r="518" spans="1:34" x14ac:dyDescent="0.2">
      <c r="A518" s="347">
        <f t="shared" ca="1" si="238"/>
        <v>1E-4</v>
      </c>
      <c r="B518" s="304">
        <f t="shared" ca="1" si="239"/>
        <v>37.900100000000236</v>
      </c>
      <c r="D518" s="306">
        <f t="shared" ca="1" si="240"/>
        <v>-0.33221139713868131</v>
      </c>
      <c r="E518" s="307">
        <f t="shared" ca="1" si="241"/>
        <v>-0.4677101822427332</v>
      </c>
      <c r="F518" s="304">
        <f t="shared" ca="1" si="242"/>
        <v>0.5736873948086757</v>
      </c>
      <c r="G518" s="306">
        <f t="shared" ca="1" si="243"/>
        <v>3.7226474678131449</v>
      </c>
      <c r="H518" s="307">
        <f t="shared" ca="1" si="244"/>
        <v>-104.6874903527558</v>
      </c>
      <c r="I518" s="304">
        <f t="shared" ca="1" si="245"/>
        <v>104.75365740883683</v>
      </c>
      <c r="J518" s="306">
        <f t="shared" ca="1" si="246"/>
        <v>438.67107671397167</v>
      </c>
      <c r="K518" s="307">
        <f t="shared" ca="1" si="247"/>
        <v>-7.1694402869510254</v>
      </c>
      <c r="L518" s="304">
        <f t="shared" ca="1" si="232"/>
        <v>438.72965983555679</v>
      </c>
      <c r="M518" s="306">
        <f t="shared" ca="1" si="248"/>
        <v>-1.5352516827756124</v>
      </c>
      <c r="N518" s="304">
        <f t="shared" ca="1" si="249"/>
        <v>-87.963441913400089</v>
      </c>
      <c r="P518" s="310">
        <f t="shared" ca="1" si="250"/>
        <v>23</v>
      </c>
      <c r="Q518" s="304">
        <f t="shared" ca="1" si="251"/>
        <v>0</v>
      </c>
      <c r="R518" s="306">
        <f t="shared" ca="1" si="252"/>
        <v>0</v>
      </c>
      <c r="S518" s="307">
        <f t="shared" ca="1" si="253"/>
        <v>2.9362999999999984</v>
      </c>
      <c r="T518" s="304">
        <f t="shared" ca="1" si="233"/>
        <v>28.805102999999985</v>
      </c>
      <c r="U518" s="311">
        <f t="shared" ca="1" si="234"/>
        <v>0</v>
      </c>
      <c r="V518" s="306">
        <f t="shared" ca="1" si="235"/>
        <v>1.2258785713784033</v>
      </c>
      <c r="W518" s="304">
        <f t="shared" ca="1" si="236"/>
        <v>27.449156600933371</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0.45560879020225542</v>
      </c>
      <c r="AH518" s="304">
        <f t="shared" ca="1" si="260"/>
        <v>-9.3481946626800596</v>
      </c>
    </row>
    <row r="519" spans="1:34" x14ac:dyDescent="0.2">
      <c r="A519" s="347">
        <f t="shared" ca="1" si="238"/>
        <v>1E-4</v>
      </c>
      <c r="B519" s="304">
        <f t="shared" ca="1" si="239"/>
        <v>37.90020000000024</v>
      </c>
      <c r="D519" s="306">
        <f t="shared" ca="1" si="240"/>
        <v>-0.33220892475941405</v>
      </c>
      <c r="E519" s="307">
        <f t="shared" ca="1" si="241"/>
        <v>-0.46769216490410948</v>
      </c>
      <c r="F519" s="304">
        <f t="shared" ca="1" si="242"/>
        <v>0.57367127416535224</v>
      </c>
      <c r="G519" s="306">
        <f t="shared" ca="1" si="243"/>
        <v>3.7226142469206689</v>
      </c>
      <c r="H519" s="307">
        <f t="shared" ca="1" si="244"/>
        <v>-104.6875371219723</v>
      </c>
      <c r="I519" s="304">
        <f t="shared" ca="1" si="245"/>
        <v>104.75370296794145</v>
      </c>
      <c r="J519" s="306">
        <f t="shared" ca="1" si="246"/>
        <v>438.67107671397167</v>
      </c>
      <c r="K519" s="307">
        <f t="shared" ca="1" si="247"/>
        <v>-7.1799090383247615</v>
      </c>
      <c r="L519" s="304">
        <f t="shared" ca="1" si="232"/>
        <v>438.72983103408166</v>
      </c>
      <c r="M519" s="306">
        <f t="shared" ca="1" si="248"/>
        <v>-1.5352520155748626</v>
      </c>
      <c r="N519" s="304">
        <f t="shared" ca="1" si="249"/>
        <v>-87.963460981392558</v>
      </c>
      <c r="P519" s="310">
        <f t="shared" ca="1" si="250"/>
        <v>23</v>
      </c>
      <c r="Q519" s="304">
        <f t="shared" ca="1" si="251"/>
        <v>0</v>
      </c>
      <c r="R519" s="306">
        <f t="shared" ca="1" si="252"/>
        <v>0</v>
      </c>
      <c r="S519" s="307">
        <f t="shared" ca="1" si="253"/>
        <v>2.9362999999999984</v>
      </c>
      <c r="T519" s="304">
        <f t="shared" ca="1" si="233"/>
        <v>28.805102999999985</v>
      </c>
      <c r="U519" s="311">
        <f t="shared" ca="1" si="234"/>
        <v>0</v>
      </c>
      <c r="V519" s="306">
        <f t="shared" ca="1" si="235"/>
        <v>1.2258798547210381</v>
      </c>
      <c r="W519" s="304">
        <f t="shared" ca="1" si="236"/>
        <v>27.449209213009667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0.45559098812803533</v>
      </c>
      <c r="AH519" s="304">
        <f t="shared" ca="1" si="260"/>
        <v>-9.3482125807762788</v>
      </c>
    </row>
    <row r="520" spans="1:34" x14ac:dyDescent="0.2">
      <c r="A520" s="347">
        <f t="shared" ca="1" si="238"/>
        <v>1E-4</v>
      </c>
      <c r="B520" s="304">
        <f t="shared" ca="1" si="239"/>
        <v>37.900300000000243</v>
      </c>
      <c r="D520" s="306">
        <f t="shared" ca="1" si="240"/>
        <v>-0.33220645238860275</v>
      </c>
      <c r="E520" s="307">
        <f t="shared" ca="1" si="241"/>
        <v>-0.46767414784954298</v>
      </c>
      <c r="F520" s="304">
        <f t="shared" ca="1" si="242"/>
        <v>0.57365515388203148</v>
      </c>
      <c r="G520" s="306">
        <f t="shared" ca="1" si="243"/>
        <v>3.7225810262754302</v>
      </c>
      <c r="H520" s="307">
        <f t="shared" ca="1" si="244"/>
        <v>-104.68758388938708</v>
      </c>
      <c r="I520" s="304">
        <f t="shared" ca="1" si="245"/>
        <v>104.75374852526588</v>
      </c>
      <c r="J520" s="306">
        <f t="shared" ca="1" si="246"/>
        <v>438.67107671397167</v>
      </c>
      <c r="K520" s="307">
        <f t="shared" ca="1" si="247"/>
        <v>-7.1903777943753298</v>
      </c>
      <c r="L520" s="304">
        <f t="shared" ca="1" si="232"/>
        <v>438.73000248241635</v>
      </c>
      <c r="M520" s="306">
        <f t="shared" ca="1" si="248"/>
        <v>-1.5352523483708536</v>
      </c>
      <c r="N520" s="304">
        <f t="shared" ca="1" si="249"/>
        <v>-87.963480049198282</v>
      </c>
      <c r="P520" s="310">
        <f t="shared" ca="1" si="250"/>
        <v>23</v>
      </c>
      <c r="Q520" s="304">
        <f t="shared" ca="1" si="251"/>
        <v>0</v>
      </c>
      <c r="R520" s="306">
        <f t="shared" ca="1" si="252"/>
        <v>0</v>
      </c>
      <c r="S520" s="307">
        <f t="shared" ca="1" si="253"/>
        <v>2.9362999999999984</v>
      </c>
      <c r="T520" s="304">
        <f t="shared" ca="1" si="233"/>
        <v>28.805102999999985</v>
      </c>
      <c r="U520" s="311">
        <f t="shared" ca="1" si="234"/>
        <v>0</v>
      </c>
      <c r="V520" s="306">
        <f t="shared" ca="1" si="235"/>
        <v>1.2258811380655903</v>
      </c>
      <c r="W520" s="304">
        <f t="shared" ca="1" si="236"/>
        <v>27.449261824256318</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0.45557318633413857</v>
      </c>
      <c r="AH520" s="304">
        <f t="shared" ca="1" si="260"/>
        <v>-9.3482304985899543</v>
      </c>
    </row>
    <row r="521" spans="1:34" x14ac:dyDescent="0.2">
      <c r="A521" s="347">
        <f t="shared" ca="1" si="238"/>
        <v>1E-4</v>
      </c>
      <c r="B521" s="304">
        <f t="shared" ca="1" si="239"/>
        <v>37.900400000000246</v>
      </c>
      <c r="D521" s="306">
        <f t="shared" ca="1" si="240"/>
        <v>-0.33220398002624374</v>
      </c>
      <c r="E521" s="307">
        <f t="shared" ca="1" si="241"/>
        <v>-0.4676561310790408</v>
      </c>
      <c r="F521" s="304">
        <f t="shared" ca="1" si="242"/>
        <v>0.5736390339587204</v>
      </c>
      <c r="G521" s="306">
        <f t="shared" ca="1" si="243"/>
        <v>3.7225478058774275</v>
      </c>
      <c r="H521" s="307">
        <f t="shared" ca="1" si="244"/>
        <v>-104.68763065500019</v>
      </c>
      <c r="I521" s="304">
        <f t="shared" ca="1" si="245"/>
        <v>104.75379408081017</v>
      </c>
      <c r="J521" s="306">
        <f t="shared" ca="1" si="246"/>
        <v>438.67107671397167</v>
      </c>
      <c r="K521" s="307">
        <f t="shared" ca="1" si="247"/>
        <v>-7.2008465551025491</v>
      </c>
      <c r="L521" s="304">
        <f t="shared" ca="1" si="232"/>
        <v>438.73017418056094</v>
      </c>
      <c r="M521" s="306">
        <f t="shared" ca="1" si="248"/>
        <v>-1.5352526811635849</v>
      </c>
      <c r="N521" s="304">
        <f t="shared" ca="1" si="249"/>
        <v>-87.963499116817232</v>
      </c>
      <c r="P521" s="310">
        <f t="shared" ca="1" si="250"/>
        <v>23</v>
      </c>
      <c r="Q521" s="304">
        <f t="shared" ca="1" si="251"/>
        <v>0</v>
      </c>
      <c r="R521" s="306">
        <f t="shared" ca="1" si="252"/>
        <v>0</v>
      </c>
      <c r="S521" s="307">
        <f t="shared" ca="1" si="253"/>
        <v>2.9362999999999984</v>
      </c>
      <c r="T521" s="304">
        <f t="shared" ca="1" si="233"/>
        <v>28.805102999999985</v>
      </c>
      <c r="U521" s="311">
        <f t="shared" ca="1" si="234"/>
        <v>0</v>
      </c>
      <c r="V521" s="306">
        <f t="shared" ca="1" si="235"/>
        <v>1.2258824214120596</v>
      </c>
      <c r="W521" s="304">
        <f t="shared" ca="1" si="236"/>
        <v>27.449314434673354</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0.4555553848205669</v>
      </c>
      <c r="AH521" s="304">
        <f t="shared" ca="1" si="260"/>
        <v>-9.3482484161210824</v>
      </c>
    </row>
    <row r="522" spans="1:34" x14ac:dyDescent="0.2">
      <c r="A522" s="347">
        <f t="shared" ca="1" si="238"/>
        <v>1E-4</v>
      </c>
      <c r="B522" s="304">
        <f t="shared" ca="1" si="239"/>
        <v>37.90050000000025</v>
      </c>
      <c r="D522" s="306">
        <f t="shared" ca="1" si="240"/>
        <v>-0.33220150767234191</v>
      </c>
      <c r="E522" s="307">
        <f t="shared" ca="1" si="241"/>
        <v>-0.4676381145925923</v>
      </c>
      <c r="F522" s="304">
        <f t="shared" ca="1" si="242"/>
        <v>0.57362291439541668</v>
      </c>
      <c r="G522" s="306">
        <f t="shared" ca="1" si="243"/>
        <v>3.7225145857266604</v>
      </c>
      <c r="H522" s="307">
        <f t="shared" ca="1" si="244"/>
        <v>-104.68767741881165</v>
      </c>
      <c r="I522" s="304">
        <f t="shared" ca="1" si="245"/>
        <v>104.75383963457432</v>
      </c>
      <c r="J522" s="306">
        <f t="shared" ca="1" si="246"/>
        <v>438.67107671397167</v>
      </c>
      <c r="K522" s="307">
        <f t="shared" ca="1" si="247"/>
        <v>-7.2113153205062401</v>
      </c>
      <c r="L522" s="304">
        <f t="shared" ca="1" si="232"/>
        <v>438.73034612851546</v>
      </c>
      <c r="M522" s="306">
        <f t="shared" ca="1" si="248"/>
        <v>-1.5352530139530574</v>
      </c>
      <c r="N522" s="304">
        <f t="shared" ca="1" si="249"/>
        <v>-87.96351818424948</v>
      </c>
      <c r="P522" s="310">
        <f t="shared" ca="1" si="250"/>
        <v>23</v>
      </c>
      <c r="Q522" s="304">
        <f t="shared" ca="1" si="251"/>
        <v>0</v>
      </c>
      <c r="R522" s="306">
        <f t="shared" ca="1" si="252"/>
        <v>0</v>
      </c>
      <c r="S522" s="307">
        <f t="shared" ca="1" si="253"/>
        <v>2.9362999999999984</v>
      </c>
      <c r="T522" s="304">
        <f t="shared" ca="1" si="233"/>
        <v>28.805102999999985</v>
      </c>
      <c r="U522" s="311">
        <f t="shared" ca="1" si="234"/>
        <v>0</v>
      </c>
      <c r="V522" s="306">
        <f t="shared" ca="1" si="235"/>
        <v>1.2258837047604461</v>
      </c>
      <c r="W522" s="304">
        <f t="shared" ca="1" si="236"/>
        <v>27.449367044260754</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0.45553758358731145</v>
      </c>
      <c r="AH522" s="304">
        <f t="shared" ca="1" si="260"/>
        <v>-9.3482663333696721</v>
      </c>
    </row>
    <row r="523" spans="1:34" x14ac:dyDescent="0.2">
      <c r="A523" s="347">
        <f t="shared" ca="1" si="238"/>
        <v>1E-4</v>
      </c>
      <c r="B523" s="304">
        <f t="shared" ca="1" si="239"/>
        <v>37.900600000000253</v>
      </c>
      <c r="D523" s="306">
        <f t="shared" ca="1" si="240"/>
        <v>-0.33219903532689121</v>
      </c>
      <c r="E523" s="307">
        <f t="shared" ca="1" si="241"/>
        <v>-0.46762009839020102</v>
      </c>
      <c r="F523" s="304">
        <f t="shared" ca="1" si="242"/>
        <v>0.57360679519212321</v>
      </c>
      <c r="G523" s="306">
        <f t="shared" ca="1" si="243"/>
        <v>3.7224813658231275</v>
      </c>
      <c r="H523" s="307">
        <f t="shared" ca="1" si="244"/>
        <v>-104.68772418082149</v>
      </c>
      <c r="I523" s="304">
        <f t="shared" ca="1" si="245"/>
        <v>104.75388518655838</v>
      </c>
      <c r="J523" s="306">
        <f t="shared" ca="1" si="246"/>
        <v>438.67107671397167</v>
      </c>
      <c r="K523" s="307">
        <f t="shared" ca="1" si="247"/>
        <v>-7.2217840905862216</v>
      </c>
      <c r="L523" s="304">
        <f t="shared" ca="1" si="232"/>
        <v>438.73051832627993</v>
      </c>
      <c r="M523" s="306">
        <f t="shared" ca="1" si="248"/>
        <v>-1.5352533467392704</v>
      </c>
      <c r="N523" s="304">
        <f t="shared" ca="1" si="249"/>
        <v>-87.963537251494955</v>
      </c>
      <c r="P523" s="310">
        <f t="shared" ca="1" si="250"/>
        <v>23</v>
      </c>
      <c r="Q523" s="304">
        <f t="shared" ca="1" si="251"/>
        <v>0</v>
      </c>
      <c r="R523" s="306">
        <f t="shared" ca="1" si="252"/>
        <v>0</v>
      </c>
      <c r="S523" s="307">
        <f t="shared" ca="1" si="253"/>
        <v>2.9362999999999984</v>
      </c>
      <c r="T523" s="304">
        <f t="shared" ca="1" si="233"/>
        <v>28.805102999999985</v>
      </c>
      <c r="U523" s="311">
        <f t="shared" ca="1" si="234"/>
        <v>0</v>
      </c>
      <c r="V523" s="306">
        <f t="shared" ca="1" si="235"/>
        <v>1.2258849881107499</v>
      </c>
      <c r="W523" s="304">
        <f t="shared" ca="1" si="236"/>
        <v>27.449419653018555</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0.45551978263437753</v>
      </c>
      <c r="AH523" s="304">
        <f t="shared" ca="1" si="260"/>
        <v>-9.348284250335718</v>
      </c>
    </row>
    <row r="524" spans="1:34" x14ac:dyDescent="0.2">
      <c r="A524" s="347">
        <f t="shared" ca="1" si="238"/>
        <v>1E-4</v>
      </c>
      <c r="B524" s="304">
        <f t="shared" ca="1" si="239"/>
        <v>37.900700000000256</v>
      </c>
      <c r="D524" s="306">
        <f t="shared" ca="1" si="240"/>
        <v>-0.33219656298989675</v>
      </c>
      <c r="E524" s="307">
        <f t="shared" ca="1" si="241"/>
        <v>-0.46760208247185808</v>
      </c>
      <c r="F524" s="304">
        <f t="shared" ca="1" si="242"/>
        <v>0.5735906763488392</v>
      </c>
      <c r="G524" s="306">
        <f t="shared" ca="1" si="243"/>
        <v>3.7224481461668284</v>
      </c>
      <c r="H524" s="307">
        <f t="shared" ca="1" si="244"/>
        <v>-104.68777094102974</v>
      </c>
      <c r="I524" s="304">
        <f t="shared" ca="1" si="245"/>
        <v>104.75393073676238</v>
      </c>
      <c r="J524" s="306">
        <f t="shared" ca="1" si="246"/>
        <v>438.67107671397167</v>
      </c>
      <c r="K524" s="307">
        <f t="shared" ca="1" si="247"/>
        <v>-7.2322528653423142</v>
      </c>
      <c r="L524" s="304">
        <f t="shared" ca="1" si="232"/>
        <v>438.73069077385441</v>
      </c>
      <c r="M524" s="306">
        <f t="shared" ca="1" si="248"/>
        <v>-1.535253679522224</v>
      </c>
      <c r="N524" s="304">
        <f t="shared" ca="1" si="249"/>
        <v>-87.963556318553699</v>
      </c>
      <c r="P524" s="310">
        <f t="shared" ca="1" si="250"/>
        <v>23</v>
      </c>
      <c r="Q524" s="304">
        <f t="shared" ca="1" si="251"/>
        <v>0</v>
      </c>
      <c r="R524" s="306">
        <f t="shared" ca="1" si="252"/>
        <v>0</v>
      </c>
      <c r="S524" s="307">
        <f t="shared" ca="1" si="253"/>
        <v>2.9362999999999984</v>
      </c>
      <c r="T524" s="304">
        <f t="shared" ca="1" si="233"/>
        <v>28.805102999999985</v>
      </c>
      <c r="U524" s="311">
        <f t="shared" ca="1" si="234"/>
        <v>0</v>
      </c>
      <c r="V524" s="306">
        <f t="shared" ca="1" si="235"/>
        <v>1.2258862714629708</v>
      </c>
      <c r="W524" s="304">
        <f t="shared" ca="1" si="236"/>
        <v>27.449472260946763</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0.45550198196175273</v>
      </c>
      <c r="AH524" s="304">
        <f t="shared" ca="1" si="260"/>
        <v>-9.3483021670192326</v>
      </c>
    </row>
    <row r="525" spans="1:34" x14ac:dyDescent="0.2">
      <c r="A525" s="347">
        <f t="shared" ca="1" si="238"/>
        <v>1E-4</v>
      </c>
      <c r="B525" s="304">
        <f t="shared" ca="1" si="239"/>
        <v>37.90080000000026</v>
      </c>
      <c r="D525" s="306">
        <f t="shared" ca="1" si="240"/>
        <v>-0.33219409066135897</v>
      </c>
      <c r="E525" s="307">
        <f t="shared" ca="1" si="241"/>
        <v>-0.46758406683755993</v>
      </c>
      <c r="F525" s="304">
        <f t="shared" ca="1" si="242"/>
        <v>0.57357455786556544</v>
      </c>
      <c r="G525" s="306">
        <f t="shared" ca="1" si="243"/>
        <v>3.7224149267577622</v>
      </c>
      <c r="H525" s="307">
        <f t="shared" ca="1" si="244"/>
        <v>-104.68781769943642</v>
      </c>
      <c r="I525" s="304">
        <f t="shared" ca="1" si="245"/>
        <v>104.75397628518634</v>
      </c>
      <c r="J525" s="306">
        <f t="shared" ca="1" si="246"/>
        <v>438.67107671397167</v>
      </c>
      <c r="K525" s="307">
        <f t="shared" ca="1" si="247"/>
        <v>-7.2427216447743374</v>
      </c>
      <c r="L525" s="304">
        <f t="shared" ca="1" si="232"/>
        <v>438.73086347123893</v>
      </c>
      <c r="M525" s="306">
        <f t="shared" ca="1" si="248"/>
        <v>-1.5352540123019187</v>
      </c>
      <c r="N525" s="304">
        <f t="shared" ca="1" si="249"/>
        <v>-87.963575385425713</v>
      </c>
      <c r="P525" s="310">
        <f t="shared" ca="1" si="250"/>
        <v>23</v>
      </c>
      <c r="Q525" s="304">
        <f t="shared" ca="1" si="251"/>
        <v>0</v>
      </c>
      <c r="R525" s="306">
        <f t="shared" ca="1" si="252"/>
        <v>0</v>
      </c>
      <c r="S525" s="307">
        <f t="shared" ca="1" si="253"/>
        <v>2.9362999999999984</v>
      </c>
      <c r="T525" s="304">
        <f t="shared" ca="1" si="233"/>
        <v>28.805102999999985</v>
      </c>
      <c r="U525" s="311">
        <f t="shared" ca="1" si="234"/>
        <v>0</v>
      </c>
      <c r="V525" s="306">
        <f t="shared" ca="1" si="235"/>
        <v>1.2258875548171095</v>
      </c>
      <c r="W525" s="304">
        <f t="shared" ca="1" si="236"/>
        <v>27.449524868045398</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0.45548418156943704</v>
      </c>
      <c r="AH525" s="304">
        <f t="shared" ca="1" si="260"/>
        <v>-9.3483200834202158</v>
      </c>
    </row>
    <row r="526" spans="1:34" x14ac:dyDescent="0.2">
      <c r="A526" s="347">
        <f t="shared" ca="1" si="238"/>
        <v>1E-4</v>
      </c>
      <c r="B526" s="304">
        <f t="shared" ca="1" si="239"/>
        <v>37.900900000000263</v>
      </c>
      <c r="D526" s="306">
        <f t="shared" ca="1" si="240"/>
        <v>-0.33219161834127447</v>
      </c>
      <c r="E526" s="307">
        <f t="shared" ca="1" si="241"/>
        <v>-0.46756605148730301</v>
      </c>
      <c r="F526" s="304">
        <f t="shared" ca="1" si="242"/>
        <v>0.57355843974230059</v>
      </c>
      <c r="G526" s="306">
        <f t="shared" ca="1" si="243"/>
        <v>3.722381707595928</v>
      </c>
      <c r="H526" s="307">
        <f t="shared" ca="1" si="244"/>
        <v>-104.68786445604157</v>
      </c>
      <c r="I526" s="304">
        <f t="shared" ca="1" si="245"/>
        <v>104.75402183183029</v>
      </c>
      <c r="J526" s="306">
        <f t="shared" ca="1" si="246"/>
        <v>438.67107671397167</v>
      </c>
      <c r="K526" s="307">
        <f t="shared" ca="1" si="247"/>
        <v>-7.2531904288821112</v>
      </c>
      <c r="L526" s="304">
        <f t="shared" ca="1" si="232"/>
        <v>438.73103641843352</v>
      </c>
      <c r="M526" s="306">
        <f t="shared" ca="1" si="248"/>
        <v>-1.5352543450783542</v>
      </c>
      <c r="N526" s="304">
        <f t="shared" ca="1" si="249"/>
        <v>-87.963594452110982</v>
      </c>
      <c r="P526" s="310">
        <f t="shared" ca="1" si="250"/>
        <v>23</v>
      </c>
      <c r="Q526" s="304">
        <f t="shared" ca="1" si="251"/>
        <v>0</v>
      </c>
      <c r="R526" s="306">
        <f t="shared" ca="1" si="252"/>
        <v>0</v>
      </c>
      <c r="S526" s="307">
        <f t="shared" ca="1" si="253"/>
        <v>2.9362999999999984</v>
      </c>
      <c r="T526" s="304">
        <f t="shared" ca="1" si="233"/>
        <v>28.805102999999985</v>
      </c>
      <c r="U526" s="311">
        <f t="shared" ca="1" si="234"/>
        <v>0</v>
      </c>
      <c r="V526" s="306">
        <f t="shared" ca="1" si="235"/>
        <v>1.2258888381731645</v>
      </c>
      <c r="W526" s="304">
        <f t="shared" ca="1" si="236"/>
        <v>27.449577474314438</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0.45546638145742335</v>
      </c>
      <c r="AH526" s="304">
        <f t="shared" ca="1" si="260"/>
        <v>-9.3483379995386748</v>
      </c>
    </row>
    <row r="527" spans="1:34" x14ac:dyDescent="0.2">
      <c r="A527" s="347">
        <f t="shared" ca="1" si="238"/>
        <v>1E-4</v>
      </c>
      <c r="B527" s="304">
        <f t="shared" ca="1" si="239"/>
        <v>37.901000000000266</v>
      </c>
      <c r="D527" s="306">
        <f t="shared" ca="1" si="240"/>
        <v>-0.33218914602964561</v>
      </c>
      <c r="E527" s="307">
        <f t="shared" ca="1" si="241"/>
        <v>-0.46754803642108733</v>
      </c>
      <c r="F527" s="304">
        <f t="shared" ca="1" si="242"/>
        <v>0.57354232197904942</v>
      </c>
      <c r="G527" s="306">
        <f t="shared" ca="1" si="243"/>
        <v>3.722348488681325</v>
      </c>
      <c r="H527" s="307">
        <f t="shared" ca="1" si="244"/>
        <v>-104.68791121084521</v>
      </c>
      <c r="I527" s="304">
        <f t="shared" ca="1" si="245"/>
        <v>104.75406737669425</v>
      </c>
      <c r="J527" s="306">
        <f t="shared" ca="1" si="246"/>
        <v>438.67107671397167</v>
      </c>
      <c r="K527" s="307">
        <f t="shared" ca="1" si="247"/>
        <v>-7.263659217665456</v>
      </c>
      <c r="L527" s="304">
        <f t="shared" ca="1" si="232"/>
        <v>438.73120961543822</v>
      </c>
      <c r="M527" s="306">
        <f t="shared" ca="1" si="248"/>
        <v>-1.5352546778515306</v>
      </c>
      <c r="N527" s="304">
        <f t="shared" ca="1" si="249"/>
        <v>-87.96361351860952</v>
      </c>
      <c r="P527" s="310">
        <f t="shared" ca="1" si="250"/>
        <v>23</v>
      </c>
      <c r="Q527" s="304">
        <f t="shared" ca="1" si="251"/>
        <v>0</v>
      </c>
      <c r="R527" s="306">
        <f t="shared" ca="1" si="252"/>
        <v>0</v>
      </c>
      <c r="S527" s="307">
        <f t="shared" ca="1" si="253"/>
        <v>2.9362999999999984</v>
      </c>
      <c r="T527" s="304">
        <f t="shared" ca="1" si="233"/>
        <v>28.805102999999985</v>
      </c>
      <c r="U527" s="311">
        <f t="shared" ca="1" si="234"/>
        <v>0</v>
      </c>
      <c r="V527" s="306">
        <f t="shared" ca="1" si="235"/>
        <v>1.2258901215311371</v>
      </c>
      <c r="W527" s="304">
        <f t="shared" ca="1" si="236"/>
        <v>27.44963007975392</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0.455448581625717</v>
      </c>
      <c r="AH527" s="304">
        <f t="shared" ca="1" si="260"/>
        <v>-9.3483559153746061</v>
      </c>
    </row>
    <row r="528" spans="1:34" x14ac:dyDescent="0.2">
      <c r="A528" s="347">
        <f t="shared" ca="1" si="238"/>
        <v>1E-4</v>
      </c>
      <c r="B528" s="304">
        <f t="shared" ca="1" si="239"/>
        <v>37.90110000000027</v>
      </c>
      <c r="D528" s="306">
        <f t="shared" ca="1" si="240"/>
        <v>-0.33218667372647315</v>
      </c>
      <c r="E528" s="307">
        <f t="shared" ca="1" si="241"/>
        <v>-0.46753002163890933</v>
      </c>
      <c r="F528" s="304">
        <f t="shared" ca="1" si="242"/>
        <v>0.57352620457581305</v>
      </c>
      <c r="G528" s="306">
        <f t="shared" ca="1" si="243"/>
        <v>3.7223152700139521</v>
      </c>
      <c r="H528" s="307">
        <f t="shared" ca="1" si="244"/>
        <v>-104.68795796384738</v>
      </c>
      <c r="I528" s="304">
        <f t="shared" ca="1" si="245"/>
        <v>104.75411291977827</v>
      </c>
      <c r="J528" s="306">
        <f t="shared" ca="1" si="246"/>
        <v>438.67107671397167</v>
      </c>
      <c r="K528" s="307">
        <f t="shared" ca="1" si="247"/>
        <v>-7.2741280111241906</v>
      </c>
      <c r="L528" s="304">
        <f t="shared" ca="1" si="232"/>
        <v>438.73138306225309</v>
      </c>
      <c r="M528" s="306">
        <f t="shared" ca="1" si="248"/>
        <v>-1.535255010621448</v>
      </c>
      <c r="N528" s="304">
        <f t="shared" ca="1" si="249"/>
        <v>-87.963632584921342</v>
      </c>
      <c r="P528" s="310">
        <f t="shared" ca="1" si="250"/>
        <v>23</v>
      </c>
      <c r="Q528" s="304">
        <f t="shared" ca="1" si="251"/>
        <v>0</v>
      </c>
      <c r="R528" s="306">
        <f t="shared" ca="1" si="252"/>
        <v>0</v>
      </c>
      <c r="S528" s="307">
        <f t="shared" ca="1" si="253"/>
        <v>2.9362999999999984</v>
      </c>
      <c r="T528" s="304">
        <f t="shared" ca="1" si="233"/>
        <v>28.805102999999985</v>
      </c>
      <c r="U528" s="311">
        <f t="shared" ca="1" si="234"/>
        <v>0</v>
      </c>
      <c r="V528" s="306">
        <f t="shared" ca="1" si="235"/>
        <v>1.2258914048910272</v>
      </c>
      <c r="W528" s="304">
        <f t="shared" ca="1" si="236"/>
        <v>27.449682684363864</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0.45543078207430909</v>
      </c>
      <c r="AH528" s="304">
        <f t="shared" ca="1" si="260"/>
        <v>-9.3483738309280167</v>
      </c>
    </row>
    <row r="529" spans="1:34" x14ac:dyDescent="0.2">
      <c r="A529" s="347">
        <f t="shared" ca="1" si="238"/>
        <v>1E-4</v>
      </c>
      <c r="B529" s="304">
        <f t="shared" ca="1" si="239"/>
        <v>37.901200000000273</v>
      </c>
      <c r="D529" s="306">
        <f t="shared" ca="1" si="240"/>
        <v>-0.33218420143175587</v>
      </c>
      <c r="E529" s="307">
        <f t="shared" ca="1" si="241"/>
        <v>-0.4675120071407548</v>
      </c>
      <c r="F529" s="304">
        <f t="shared" ca="1" si="242"/>
        <v>0.57351008753258259</v>
      </c>
      <c r="G529" s="306">
        <f t="shared" ca="1" si="243"/>
        <v>3.7222820515938091</v>
      </c>
      <c r="H529" s="307">
        <f t="shared" ca="1" si="244"/>
        <v>-104.68800471504809</v>
      </c>
      <c r="I529" s="304">
        <f t="shared" ca="1" si="245"/>
        <v>104.75415846108234</v>
      </c>
      <c r="J529" s="306">
        <f t="shared" ca="1" si="246"/>
        <v>438.67107671397167</v>
      </c>
      <c r="K529" s="307">
        <f t="shared" ca="1" si="247"/>
        <v>-7.2845968092581357</v>
      </c>
      <c r="L529" s="304">
        <f t="shared" ca="1" si="232"/>
        <v>438.73155675887807</v>
      </c>
      <c r="M529" s="306">
        <f t="shared" ca="1" si="248"/>
        <v>-1.5352553433881062</v>
      </c>
      <c r="N529" s="304">
        <f t="shared" ca="1" si="249"/>
        <v>-87.963651651046419</v>
      </c>
      <c r="P529" s="310">
        <f t="shared" ca="1" si="250"/>
        <v>23</v>
      </c>
      <c r="Q529" s="304">
        <f t="shared" ca="1" si="251"/>
        <v>0</v>
      </c>
      <c r="R529" s="306">
        <f t="shared" ca="1" si="252"/>
        <v>0</v>
      </c>
      <c r="S529" s="307">
        <f t="shared" ca="1" si="253"/>
        <v>2.9362999999999984</v>
      </c>
      <c r="T529" s="304">
        <f t="shared" ca="1" si="233"/>
        <v>28.805102999999985</v>
      </c>
      <c r="U529" s="311">
        <f t="shared" ca="1" si="234"/>
        <v>0</v>
      </c>
      <c r="V529" s="306">
        <f t="shared" ca="1" si="235"/>
        <v>1.2258926882528343</v>
      </c>
      <c r="W529" s="304">
        <f t="shared" ca="1" si="236"/>
        <v>27.44973528814425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0.45541298280318898</v>
      </c>
      <c r="AH529" s="304">
        <f t="shared" ca="1" si="260"/>
        <v>-9.3483917461989172</v>
      </c>
    </row>
    <row r="530" spans="1:34" x14ac:dyDescent="0.2">
      <c r="A530" s="347">
        <f t="shared" ca="1" si="238"/>
        <v>1E-4</v>
      </c>
      <c r="B530" s="304">
        <f t="shared" ca="1" si="239"/>
        <v>37.901300000000276</v>
      </c>
      <c r="D530" s="306">
        <f t="shared" ca="1" si="240"/>
        <v>-0.33218172914549587</v>
      </c>
      <c r="E530" s="307">
        <f t="shared" ca="1" si="241"/>
        <v>-0.46749399292663441</v>
      </c>
      <c r="F530" s="304">
        <f t="shared" ca="1" si="242"/>
        <v>0.57349397084937137</v>
      </c>
      <c r="G530" s="306">
        <f t="shared" ca="1" si="243"/>
        <v>3.7222488334208945</v>
      </c>
      <c r="H530" s="307">
        <f t="shared" ca="1" si="244"/>
        <v>-104.68805146444738</v>
      </c>
      <c r="I530" s="304">
        <f t="shared" ca="1" si="245"/>
        <v>104.75420400060652</v>
      </c>
      <c r="J530" s="306">
        <f t="shared" ca="1" si="246"/>
        <v>438.67107671397167</v>
      </c>
      <c r="K530" s="307">
        <f t="shared" ca="1" si="247"/>
        <v>-7.2950656120671109</v>
      </c>
      <c r="L530" s="304">
        <f t="shared" ca="1" si="232"/>
        <v>438.73173070531334</v>
      </c>
      <c r="M530" s="306">
        <f t="shared" ca="1" si="248"/>
        <v>-1.5352556761515055</v>
      </c>
      <c r="N530" s="304">
        <f t="shared" ca="1" si="249"/>
        <v>-87.96367071698478</v>
      </c>
      <c r="P530" s="310">
        <f t="shared" ca="1" si="250"/>
        <v>23</v>
      </c>
      <c r="Q530" s="304">
        <f t="shared" ca="1" si="251"/>
        <v>0</v>
      </c>
      <c r="R530" s="306">
        <f t="shared" ca="1" si="252"/>
        <v>0</v>
      </c>
      <c r="S530" s="307">
        <f t="shared" ca="1" si="253"/>
        <v>2.9362999999999984</v>
      </c>
      <c r="T530" s="304">
        <f t="shared" ca="1" si="233"/>
        <v>28.805102999999985</v>
      </c>
      <c r="U530" s="311">
        <f t="shared" ca="1" si="234"/>
        <v>0</v>
      </c>
      <c r="V530" s="306">
        <f t="shared" ca="1" si="235"/>
        <v>1.2258939716165582</v>
      </c>
      <c r="W530" s="304">
        <f t="shared" ca="1" si="236"/>
        <v>27.449787891095102</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0.45539518381236732</v>
      </c>
      <c r="AH530" s="304">
        <f t="shared" ca="1" si="260"/>
        <v>-9.3484096611872989</v>
      </c>
    </row>
    <row r="531" spans="1:34" x14ac:dyDescent="0.2">
      <c r="A531" s="347">
        <f t="shared" ca="1" si="238"/>
        <v>1E-4</v>
      </c>
      <c r="B531" s="304">
        <f t="shared" ca="1" si="239"/>
        <v>37.90140000000028</v>
      </c>
      <c r="D531" s="306">
        <f t="shared" ca="1" si="240"/>
        <v>-0.33217925686769195</v>
      </c>
      <c r="E531" s="307">
        <f t="shared" ca="1" si="241"/>
        <v>-0.46747597899653925</v>
      </c>
      <c r="F531" s="304">
        <f t="shared" ca="1" si="242"/>
        <v>0.57347785452617506</v>
      </c>
      <c r="G531" s="306">
        <f t="shared" ca="1" si="243"/>
        <v>3.722215615495208</v>
      </c>
      <c r="H531" s="307">
        <f t="shared" ca="1" si="244"/>
        <v>-104.68809821204529</v>
      </c>
      <c r="I531" s="304">
        <f t="shared" ca="1" si="245"/>
        <v>104.75424953835083</v>
      </c>
      <c r="J531" s="306">
        <f t="shared" ca="1" si="246"/>
        <v>438.67107671397167</v>
      </c>
      <c r="K531" s="307">
        <f t="shared" ca="1" si="247"/>
        <v>-7.305534419550936</v>
      </c>
      <c r="L531" s="304">
        <f t="shared" ca="1" si="232"/>
        <v>438.73190490155883</v>
      </c>
      <c r="M531" s="306">
        <f t="shared" ca="1" si="248"/>
        <v>-1.5352560089116458</v>
      </c>
      <c r="N531" s="304">
        <f t="shared" ca="1" si="249"/>
        <v>-87.963689782736409</v>
      </c>
      <c r="P531" s="310">
        <f t="shared" ca="1" si="250"/>
        <v>23</v>
      </c>
      <c r="Q531" s="304">
        <f t="shared" ca="1" si="251"/>
        <v>0</v>
      </c>
      <c r="R531" s="306">
        <f t="shared" ca="1" si="252"/>
        <v>0</v>
      </c>
      <c r="S531" s="307">
        <f t="shared" ca="1" si="253"/>
        <v>2.9362999999999984</v>
      </c>
      <c r="T531" s="304">
        <f t="shared" ca="1" si="233"/>
        <v>28.805102999999985</v>
      </c>
      <c r="U531" s="311">
        <f t="shared" ca="1" si="234"/>
        <v>0</v>
      </c>
      <c r="V531" s="306">
        <f t="shared" ca="1" si="235"/>
        <v>1.2258952549821995</v>
      </c>
      <c r="W531" s="304">
        <f t="shared" ca="1" si="236"/>
        <v>27.449840493216442</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0.45537738510183345</v>
      </c>
      <c r="AH531" s="304">
        <f t="shared" ca="1" si="260"/>
        <v>-9.3484275758931705</v>
      </c>
    </row>
    <row r="532" spans="1:34" x14ac:dyDescent="0.2">
      <c r="A532" s="347">
        <f t="shared" ca="1" si="238"/>
        <v>1E-4</v>
      </c>
      <c r="B532" s="304">
        <f t="shared" ca="1" si="239"/>
        <v>37.901500000000283</v>
      </c>
      <c r="D532" s="306">
        <f t="shared" ca="1" si="240"/>
        <v>-0.33217678459834488</v>
      </c>
      <c r="E532" s="307">
        <f t="shared" ca="1" si="241"/>
        <v>-0.46745796535046047</v>
      </c>
      <c r="F532" s="304">
        <f t="shared" ca="1" si="242"/>
        <v>0.57346173856299032</v>
      </c>
      <c r="G532" s="306">
        <f t="shared" ca="1" si="243"/>
        <v>3.7221823978167481</v>
      </c>
      <c r="H532" s="307">
        <f t="shared" ca="1" si="244"/>
        <v>-104.68814495784183</v>
      </c>
      <c r="I532" s="304">
        <f t="shared" ca="1" si="245"/>
        <v>104.75429507431529</v>
      </c>
      <c r="J532" s="306">
        <f t="shared" ca="1" si="246"/>
        <v>438.67107671397167</v>
      </c>
      <c r="K532" s="307">
        <f t="shared" ca="1" si="247"/>
        <v>-7.3160032317094306</v>
      </c>
      <c r="L532" s="304">
        <f t="shared" ca="1" si="232"/>
        <v>438.73207934761462</v>
      </c>
      <c r="M532" s="306">
        <f t="shared" ca="1" si="248"/>
        <v>-1.5352563416685274</v>
      </c>
      <c r="N532" s="304">
        <f t="shared" ca="1" si="249"/>
        <v>-87.963708848301323</v>
      </c>
      <c r="P532" s="310">
        <f t="shared" ca="1" si="250"/>
        <v>23</v>
      </c>
      <c r="Q532" s="304">
        <f t="shared" ca="1" si="251"/>
        <v>0</v>
      </c>
      <c r="R532" s="306">
        <f t="shared" ca="1" si="252"/>
        <v>0</v>
      </c>
      <c r="S532" s="307">
        <f t="shared" ca="1" si="253"/>
        <v>2.9362999999999984</v>
      </c>
      <c r="T532" s="304">
        <f t="shared" ca="1" si="233"/>
        <v>28.805102999999985</v>
      </c>
      <c r="U532" s="311">
        <f t="shared" ca="1" si="234"/>
        <v>0</v>
      </c>
      <c r="V532" s="306">
        <f t="shared" ca="1" si="235"/>
        <v>1.2258965383497578</v>
      </c>
      <c r="W532" s="304">
        <f t="shared" ca="1" si="236"/>
        <v>27.449893094508255</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0.4553595866715785</v>
      </c>
      <c r="AH532" s="304">
        <f t="shared" ca="1" si="260"/>
        <v>-9.348445490316541</v>
      </c>
    </row>
    <row r="533" spans="1:34" x14ac:dyDescent="0.2">
      <c r="A533" s="347">
        <f t="shared" ca="1" si="238"/>
        <v>1E-4</v>
      </c>
      <c r="B533" s="304">
        <f t="shared" ca="1" si="239"/>
        <v>37.901600000000286</v>
      </c>
      <c r="D533" s="306">
        <f t="shared" ca="1" si="240"/>
        <v>-0.33217431233745265</v>
      </c>
      <c r="E533" s="307">
        <f t="shared" ca="1" si="241"/>
        <v>-0.46743995198840516</v>
      </c>
      <c r="F533" s="304">
        <f t="shared" ca="1" si="242"/>
        <v>0.57344562295982526</v>
      </c>
      <c r="G533" s="306">
        <f t="shared" ca="1" si="243"/>
        <v>3.7221491803855145</v>
      </c>
      <c r="H533" s="307">
        <f t="shared" ca="1" si="244"/>
        <v>-104.68819170183703</v>
      </c>
      <c r="I533" s="304">
        <f t="shared" ca="1" si="245"/>
        <v>104.75434060849996</v>
      </c>
      <c r="J533" s="306">
        <f t="shared" ca="1" si="246"/>
        <v>438.67107671397167</v>
      </c>
      <c r="K533" s="307">
        <f t="shared" ca="1" si="247"/>
        <v>-7.3264720485424144</v>
      </c>
      <c r="L533" s="304">
        <f t="shared" ca="1" si="232"/>
        <v>438.73225404348068</v>
      </c>
      <c r="M533" s="306">
        <f t="shared" ca="1" si="248"/>
        <v>-1.5352566744221499</v>
      </c>
      <c r="N533" s="304">
        <f t="shared" ca="1" si="249"/>
        <v>-87.963727913679506</v>
      </c>
      <c r="P533" s="310">
        <f t="shared" ca="1" si="250"/>
        <v>23</v>
      </c>
      <c r="Q533" s="304">
        <f t="shared" ca="1" si="251"/>
        <v>0</v>
      </c>
      <c r="R533" s="306">
        <f t="shared" ca="1" si="252"/>
        <v>0</v>
      </c>
      <c r="S533" s="307">
        <f t="shared" ca="1" si="253"/>
        <v>2.9362999999999984</v>
      </c>
      <c r="T533" s="304">
        <f t="shared" ca="1" si="233"/>
        <v>28.805102999999985</v>
      </c>
      <c r="U533" s="311">
        <f t="shared" ca="1" si="234"/>
        <v>0</v>
      </c>
      <c r="V533" s="306">
        <f t="shared" ca="1" si="235"/>
        <v>1.2258978217192331</v>
      </c>
      <c r="W533" s="304">
        <f t="shared" ca="1" si="236"/>
        <v>27.44994569497058</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0.45534178852161133</v>
      </c>
      <c r="AH533" s="304">
        <f t="shared" ca="1" si="260"/>
        <v>-9.3484634044574015</v>
      </c>
    </row>
    <row r="534" spans="1:34" x14ac:dyDescent="0.2">
      <c r="A534" s="347">
        <f t="shared" ca="1" si="238"/>
        <v>1E-4</v>
      </c>
      <c r="B534" s="304">
        <f t="shared" ca="1" si="239"/>
        <v>37.901700000000289</v>
      </c>
      <c r="D534" s="306">
        <f t="shared" ca="1" si="240"/>
        <v>-0.33217184008502065</v>
      </c>
      <c r="E534" s="307">
        <f t="shared" ca="1" si="241"/>
        <v>-0.4674219389103591</v>
      </c>
      <c r="F534" s="304">
        <f t="shared" ca="1" si="242"/>
        <v>0.57342950771667478</v>
      </c>
      <c r="G534" s="306">
        <f t="shared" ca="1" si="243"/>
        <v>3.7221159632015062</v>
      </c>
      <c r="H534" s="307">
        <f t="shared" ca="1" si="244"/>
        <v>-104.68823844403092</v>
      </c>
      <c r="I534" s="304">
        <f t="shared" ca="1" si="245"/>
        <v>104.75438614090481</v>
      </c>
      <c r="J534" s="306">
        <f t="shared" ca="1" si="246"/>
        <v>438.67107671397167</v>
      </c>
      <c r="K534" s="307">
        <f t="shared" ca="1" si="247"/>
        <v>-7.3369408700497081</v>
      </c>
      <c r="L534" s="304">
        <f t="shared" ca="1" si="232"/>
        <v>438.73242898915714</v>
      </c>
      <c r="M534" s="306">
        <f t="shared" ca="1" si="248"/>
        <v>-1.5352570071725138</v>
      </c>
      <c r="N534" s="304">
        <f t="shared" ca="1" si="249"/>
        <v>-87.963746978871001</v>
      </c>
      <c r="P534" s="310">
        <f t="shared" ca="1" si="250"/>
        <v>23</v>
      </c>
      <c r="Q534" s="304">
        <f t="shared" ca="1" si="251"/>
        <v>0</v>
      </c>
      <c r="R534" s="306">
        <f t="shared" ca="1" si="252"/>
        <v>0</v>
      </c>
      <c r="S534" s="307">
        <f t="shared" ca="1" si="253"/>
        <v>2.9362999999999984</v>
      </c>
      <c r="T534" s="304">
        <f t="shared" ca="1" si="233"/>
        <v>28.805102999999985</v>
      </c>
      <c r="U534" s="311">
        <f t="shared" ca="1" si="234"/>
        <v>0</v>
      </c>
      <c r="V534" s="306">
        <f t="shared" ca="1" si="235"/>
        <v>1.2258991050906254</v>
      </c>
      <c r="W534" s="304">
        <f t="shared" ca="1" si="236"/>
        <v>27.449998294603393</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0.45532399065191775</v>
      </c>
      <c r="AH534" s="304">
        <f t="shared" ca="1" si="260"/>
        <v>-9.3484813183157698</v>
      </c>
    </row>
    <row r="535" spans="1:34" x14ac:dyDescent="0.2">
      <c r="A535" s="347">
        <f t="shared" ca="1" si="238"/>
        <v>1E-4</v>
      </c>
      <c r="B535" s="304">
        <f t="shared" ca="1" si="239"/>
        <v>37.901800000000293</v>
      </c>
      <c r="D535" s="306">
        <f t="shared" ca="1" si="240"/>
        <v>-0.33216936784104256</v>
      </c>
      <c r="E535" s="307">
        <f t="shared" ca="1" si="241"/>
        <v>-0.46740392611632942</v>
      </c>
      <c r="F535" s="304">
        <f t="shared" ca="1" si="242"/>
        <v>0.57341339283354464</v>
      </c>
      <c r="G535" s="306">
        <f t="shared" ca="1" si="243"/>
        <v>3.7220827462647219</v>
      </c>
      <c r="H535" s="307">
        <f t="shared" ca="1" si="244"/>
        <v>-104.68828518442352</v>
      </c>
      <c r="I535" s="304">
        <f t="shared" ca="1" si="245"/>
        <v>104.75443167152991</v>
      </c>
      <c r="J535" s="306">
        <f t="shared" ca="1" si="246"/>
        <v>438.67107671397167</v>
      </c>
      <c r="K535" s="307">
        <f t="shared" ca="1" si="247"/>
        <v>-7.3474096962311304</v>
      </c>
      <c r="L535" s="304">
        <f t="shared" ca="1" si="232"/>
        <v>438.732604184644</v>
      </c>
      <c r="M535" s="306">
        <f t="shared" ca="1" si="248"/>
        <v>-1.5352573399196188</v>
      </c>
      <c r="N535" s="304">
        <f t="shared" ca="1" si="249"/>
        <v>-87.963766043875751</v>
      </c>
      <c r="P535" s="310">
        <f t="shared" ca="1" si="250"/>
        <v>23</v>
      </c>
      <c r="Q535" s="304">
        <f t="shared" ca="1" si="251"/>
        <v>0</v>
      </c>
      <c r="R535" s="306">
        <f t="shared" ca="1" si="252"/>
        <v>0</v>
      </c>
      <c r="S535" s="307">
        <f t="shared" ca="1" si="253"/>
        <v>2.9362999999999984</v>
      </c>
      <c r="T535" s="304">
        <f t="shared" ca="1" si="233"/>
        <v>28.805102999999985</v>
      </c>
      <c r="U535" s="311">
        <f t="shared" ca="1" si="234"/>
        <v>0</v>
      </c>
      <c r="V535" s="306">
        <f t="shared" ca="1" si="235"/>
        <v>1.2259003884639348</v>
      </c>
      <c r="W535" s="304">
        <f t="shared" ca="1" si="236"/>
        <v>27.450050893406729</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0.45530619306250308</v>
      </c>
      <c r="AH535" s="304">
        <f t="shared" ca="1" si="260"/>
        <v>-9.3484992318916351</v>
      </c>
    </row>
    <row r="536" spans="1:34" x14ac:dyDescent="0.2">
      <c r="A536" s="347">
        <f t="shared" ca="1" si="238"/>
        <v>1E-4</v>
      </c>
      <c r="B536" s="304">
        <f t="shared" ca="1" si="239"/>
        <v>37.901900000000296</v>
      </c>
      <c r="D536" s="306">
        <f t="shared" ca="1" si="240"/>
        <v>-0.33216689560552354</v>
      </c>
      <c r="E536" s="307">
        <f t="shared" ca="1" si="241"/>
        <v>-0.46738591360630721</v>
      </c>
      <c r="F536" s="304">
        <f t="shared" ca="1" si="242"/>
        <v>0.57339727831043397</v>
      </c>
      <c r="G536" s="306">
        <f t="shared" ca="1" si="243"/>
        <v>3.7220495295751612</v>
      </c>
      <c r="H536" s="307">
        <f t="shared" ca="1" si="244"/>
        <v>-104.68833192301489</v>
      </c>
      <c r="I536" s="304">
        <f t="shared" ca="1" si="245"/>
        <v>104.75447720037531</v>
      </c>
      <c r="J536" s="306">
        <f t="shared" ca="1" si="246"/>
        <v>438.67107671397167</v>
      </c>
      <c r="K536" s="307">
        <f t="shared" ca="1" si="247"/>
        <v>-7.3578785270865019</v>
      </c>
      <c r="L536" s="304">
        <f t="shared" ca="1" si="232"/>
        <v>438.73277962994126</v>
      </c>
      <c r="M536" s="306">
        <f t="shared" ca="1" si="248"/>
        <v>-1.535257672663465</v>
      </c>
      <c r="N536" s="304">
        <f t="shared" ca="1" si="249"/>
        <v>-87.963785108693813</v>
      </c>
      <c r="P536" s="310">
        <f t="shared" ca="1" si="250"/>
        <v>23</v>
      </c>
      <c r="Q536" s="304">
        <f t="shared" ca="1" si="251"/>
        <v>0</v>
      </c>
      <c r="R536" s="306">
        <f t="shared" ca="1" si="252"/>
        <v>0</v>
      </c>
      <c r="S536" s="307">
        <f t="shared" ca="1" si="253"/>
        <v>2.9362999999999984</v>
      </c>
      <c r="T536" s="304">
        <f t="shared" ca="1" si="233"/>
        <v>28.805102999999985</v>
      </c>
      <c r="U536" s="311">
        <f t="shared" ca="1" si="234"/>
        <v>0</v>
      </c>
      <c r="V536" s="306">
        <f t="shared" ca="1" si="235"/>
        <v>1.2259016718391615</v>
      </c>
      <c r="W536" s="304">
        <f t="shared" ca="1" si="236"/>
        <v>27.45010349138062</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0.45528839575335844</v>
      </c>
      <c r="AH536" s="304">
        <f t="shared" ca="1" si="260"/>
        <v>-9.34851714518501</v>
      </c>
    </row>
    <row r="537" spans="1:34" x14ac:dyDescent="0.2">
      <c r="A537" s="347">
        <f t="shared" ca="1" si="238"/>
        <v>1E-4</v>
      </c>
      <c r="B537" s="304">
        <f t="shared" ca="1" si="239"/>
        <v>37.902000000000299</v>
      </c>
      <c r="D537" s="306">
        <f t="shared" ca="1" si="240"/>
        <v>-0.33216442337846236</v>
      </c>
      <c r="E537" s="307">
        <f t="shared" ca="1" si="241"/>
        <v>-0.46736790138027651</v>
      </c>
      <c r="F537" s="304">
        <f t="shared" ca="1" si="242"/>
        <v>0.57338116414733253</v>
      </c>
      <c r="G537" s="306">
        <f t="shared" ca="1" si="243"/>
        <v>3.7220163131328232</v>
      </c>
      <c r="H537" s="307">
        <f t="shared" ca="1" si="244"/>
        <v>-104.68837865980502</v>
      </c>
      <c r="I537" s="304">
        <f t="shared" ca="1" si="245"/>
        <v>104.75452272744097</v>
      </c>
      <c r="J537" s="306">
        <f t="shared" ca="1" si="246"/>
        <v>438.67107671397167</v>
      </c>
      <c r="K537" s="307">
        <f t="shared" ca="1" si="247"/>
        <v>-7.3683473626156433</v>
      </c>
      <c r="L537" s="304">
        <f t="shared" ca="1" si="232"/>
        <v>438.73295532504892</v>
      </c>
      <c r="M537" s="306">
        <f t="shared" ca="1" si="248"/>
        <v>-1.5352580054040526</v>
      </c>
      <c r="N537" s="304">
        <f t="shared" ca="1" si="249"/>
        <v>-87.963804173325144</v>
      </c>
      <c r="P537" s="310">
        <f t="shared" ca="1" si="250"/>
        <v>23</v>
      </c>
      <c r="Q537" s="304">
        <f t="shared" ca="1" si="251"/>
        <v>0</v>
      </c>
      <c r="R537" s="306">
        <f t="shared" ca="1" si="252"/>
        <v>0</v>
      </c>
      <c r="S537" s="307">
        <f t="shared" ca="1" si="253"/>
        <v>2.9362999999999984</v>
      </c>
      <c r="T537" s="304">
        <f t="shared" ca="1" si="233"/>
        <v>28.805102999999985</v>
      </c>
      <c r="U537" s="311">
        <f t="shared" ca="1" si="234"/>
        <v>0</v>
      </c>
      <c r="V537" s="306">
        <f t="shared" ca="1" si="235"/>
        <v>1.2259029552163048</v>
      </c>
      <c r="W537" s="304">
        <f t="shared" ca="1" si="236"/>
        <v>27.450156088525013</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0.45527059872447317</v>
      </c>
      <c r="AH537" s="304">
        <f t="shared" ca="1" si="260"/>
        <v>-9.348535058195905</v>
      </c>
    </row>
    <row r="538" spans="1:34" x14ac:dyDescent="0.2">
      <c r="A538" s="347">
        <f t="shared" ca="1" si="238"/>
        <v>1E-4</v>
      </c>
      <c r="B538" s="304">
        <f t="shared" ca="1" si="239"/>
        <v>37.902100000000303</v>
      </c>
      <c r="D538" s="306">
        <f t="shared" ca="1" si="240"/>
        <v>-0.33216195115985875</v>
      </c>
      <c r="E538" s="307">
        <f t="shared" ca="1" si="241"/>
        <v>-0.46734988943826217</v>
      </c>
      <c r="F538" s="304">
        <f t="shared" ca="1" si="242"/>
        <v>0.57336505034426388</v>
      </c>
      <c r="G538" s="306">
        <f t="shared" ca="1" si="243"/>
        <v>3.721983096937707</v>
      </c>
      <c r="H538" s="307">
        <f t="shared" ca="1" si="244"/>
        <v>-104.68842539479397</v>
      </c>
      <c r="I538" s="304">
        <f t="shared" ca="1" si="245"/>
        <v>104.75456825272697</v>
      </c>
      <c r="J538" s="306">
        <f t="shared" ca="1" si="246"/>
        <v>438.67107671397167</v>
      </c>
      <c r="K538" s="307">
        <f t="shared" ca="1" si="247"/>
        <v>-7.3788162028183732</v>
      </c>
      <c r="L538" s="304">
        <f t="shared" ca="1" si="232"/>
        <v>438.73313126996709</v>
      </c>
      <c r="M538" s="306">
        <f t="shared" ca="1" si="248"/>
        <v>-1.5352583381413814</v>
      </c>
      <c r="N538" s="304">
        <f t="shared" ca="1" si="249"/>
        <v>-87.963823237769773</v>
      </c>
      <c r="P538" s="310">
        <f t="shared" ca="1" si="250"/>
        <v>23</v>
      </c>
      <c r="Q538" s="304">
        <f t="shared" ca="1" si="251"/>
        <v>0</v>
      </c>
      <c r="R538" s="306">
        <f t="shared" ca="1" si="252"/>
        <v>0</v>
      </c>
      <c r="S538" s="307">
        <f t="shared" ca="1" si="253"/>
        <v>2.9362999999999984</v>
      </c>
      <c r="T538" s="304">
        <f t="shared" ca="1" si="233"/>
        <v>28.805102999999985</v>
      </c>
      <c r="U538" s="311">
        <f t="shared" ca="1" si="234"/>
        <v>0</v>
      </c>
      <c r="V538" s="306">
        <f t="shared" ca="1" si="235"/>
        <v>1.2259042385953651</v>
      </c>
      <c r="W538" s="304">
        <f t="shared" ca="1" si="236"/>
        <v>27.450208684839975</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0.45525280197586326</v>
      </c>
      <c r="AH538" s="304">
        <f t="shared" ca="1" si="260"/>
        <v>-9.3485529709243025</v>
      </c>
    </row>
    <row r="539" spans="1:34" x14ac:dyDescent="0.2">
      <c r="A539" s="347">
        <f t="shared" ca="1" si="238"/>
        <v>1E-4</v>
      </c>
      <c r="B539" s="304">
        <f t="shared" ca="1" si="239"/>
        <v>37.902200000000306</v>
      </c>
      <c r="D539" s="306">
        <f t="shared" ca="1" si="240"/>
        <v>-0.33215947894971398</v>
      </c>
      <c r="E539" s="307">
        <f t="shared" ca="1" si="241"/>
        <v>-0.46733187778023577</v>
      </c>
      <c r="F539" s="304">
        <f t="shared" ca="1" si="242"/>
        <v>0.57334893690120914</v>
      </c>
      <c r="G539" s="306">
        <f t="shared" ca="1" si="243"/>
        <v>3.7219498809898122</v>
      </c>
      <c r="H539" s="307">
        <f t="shared" ca="1" si="244"/>
        <v>-104.68847212798174</v>
      </c>
      <c r="I539" s="304">
        <f t="shared" ca="1" si="245"/>
        <v>104.7546137762333</v>
      </c>
      <c r="J539" s="306">
        <f t="shared" ca="1" si="246"/>
        <v>438.67107671397167</v>
      </c>
      <c r="K539" s="307">
        <f t="shared" ca="1" si="247"/>
        <v>-7.3892850476945124</v>
      </c>
      <c r="L539" s="304">
        <f t="shared" ca="1" si="232"/>
        <v>438.73330746469577</v>
      </c>
      <c r="M539" s="306">
        <f t="shared" ca="1" si="248"/>
        <v>-1.5352586708754516</v>
      </c>
      <c r="N539" s="304">
        <f t="shared" ca="1" si="249"/>
        <v>-87.9638423020277</v>
      </c>
      <c r="P539" s="310">
        <f t="shared" ca="1" si="250"/>
        <v>23</v>
      </c>
      <c r="Q539" s="304">
        <f t="shared" ca="1" si="251"/>
        <v>0</v>
      </c>
      <c r="R539" s="306">
        <f t="shared" ca="1" si="252"/>
        <v>0</v>
      </c>
      <c r="S539" s="307">
        <f t="shared" ca="1" si="253"/>
        <v>2.9362999999999984</v>
      </c>
      <c r="T539" s="304">
        <f t="shared" ca="1" si="233"/>
        <v>28.805102999999985</v>
      </c>
      <c r="U539" s="311">
        <f t="shared" ca="1" si="234"/>
        <v>0</v>
      </c>
      <c r="V539" s="306">
        <f t="shared" ca="1" si="235"/>
        <v>1.2259055219763426</v>
      </c>
      <c r="W539" s="304">
        <f t="shared" ca="1" si="236"/>
        <v>27.450261280325485</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0.4552350055075074</v>
      </c>
      <c r="AH539" s="304">
        <f t="shared" ca="1" si="260"/>
        <v>-9.3485708833702237</v>
      </c>
    </row>
    <row r="540" spans="1:34" x14ac:dyDescent="0.2">
      <c r="A540" s="347">
        <f t="shared" ca="1" si="238"/>
        <v>1E-4</v>
      </c>
      <c r="B540" s="304">
        <f t="shared" ca="1" si="239"/>
        <v>37.902300000000309</v>
      </c>
      <c r="D540" s="306">
        <f t="shared" ca="1" si="240"/>
        <v>-0.33215700674802634</v>
      </c>
      <c r="E540" s="307">
        <f t="shared" ca="1" si="241"/>
        <v>-0.4673138664062062</v>
      </c>
      <c r="F540" s="304">
        <f t="shared" ca="1" si="242"/>
        <v>0.57333282381817796</v>
      </c>
      <c r="G540" s="306">
        <f t="shared" ca="1" si="243"/>
        <v>3.7219166652891373</v>
      </c>
      <c r="H540" s="307">
        <f t="shared" ca="1" si="244"/>
        <v>-104.68851885936839</v>
      </c>
      <c r="I540" s="304">
        <f t="shared" ca="1" si="245"/>
        <v>104.75465929796005</v>
      </c>
      <c r="J540" s="306">
        <f t="shared" ca="1" si="246"/>
        <v>438.67107671397167</v>
      </c>
      <c r="K540" s="307">
        <f t="shared" ca="1" si="247"/>
        <v>-7.3997538972438797</v>
      </c>
      <c r="L540" s="304">
        <f t="shared" ca="1" si="232"/>
        <v>438.73348390923502</v>
      </c>
      <c r="M540" s="306">
        <f t="shared" ca="1" si="248"/>
        <v>-1.5352590036062632</v>
      </c>
      <c r="N540" s="304">
        <f t="shared" ca="1" si="249"/>
        <v>-87.963861366098911</v>
      </c>
      <c r="P540" s="310">
        <f t="shared" ca="1" si="250"/>
        <v>23</v>
      </c>
      <c r="Q540" s="304">
        <f t="shared" ca="1" si="251"/>
        <v>0</v>
      </c>
      <c r="R540" s="306">
        <f t="shared" ca="1" si="252"/>
        <v>0</v>
      </c>
      <c r="S540" s="307">
        <f t="shared" ca="1" si="253"/>
        <v>2.9362999999999984</v>
      </c>
      <c r="T540" s="304">
        <f t="shared" ca="1" si="233"/>
        <v>28.805102999999985</v>
      </c>
      <c r="U540" s="311">
        <f t="shared" ca="1" si="234"/>
        <v>0</v>
      </c>
      <c r="V540" s="306">
        <f t="shared" ca="1" si="235"/>
        <v>1.225906805359237</v>
      </c>
      <c r="W540" s="304">
        <f t="shared" ca="1" si="236"/>
        <v>27.450313874981582</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0.4552172093194109</v>
      </c>
      <c r="AH540" s="304">
        <f t="shared" ca="1" si="260"/>
        <v>-9.3485887955336651</v>
      </c>
    </row>
    <row r="541" spans="1:34" x14ac:dyDescent="0.2">
      <c r="A541" s="347">
        <f t="shared" ca="1" si="238"/>
        <v>1E-4</v>
      </c>
      <c r="B541" s="304">
        <f t="shared" ca="1" si="239"/>
        <v>37.902400000000313</v>
      </c>
      <c r="D541" s="306">
        <f t="shared" ca="1" si="240"/>
        <v>-0.33215453455479871</v>
      </c>
      <c r="E541" s="307">
        <f t="shared" ca="1" si="241"/>
        <v>-0.46729585531615925</v>
      </c>
      <c r="F541" s="304">
        <f t="shared" ca="1" si="242"/>
        <v>0.57331671109516413</v>
      </c>
      <c r="G541" s="306">
        <f t="shared" ca="1" si="243"/>
        <v>3.7218834498356816</v>
      </c>
      <c r="H541" s="307">
        <f t="shared" ca="1" si="244"/>
        <v>-104.68856558895392</v>
      </c>
      <c r="I541" s="304">
        <f t="shared" ca="1" si="245"/>
        <v>104.75470481790718</v>
      </c>
      <c r="J541" s="306">
        <f t="shared" ca="1" si="246"/>
        <v>438.67107671397167</v>
      </c>
      <c r="K541" s="307">
        <f t="shared" ca="1" si="247"/>
        <v>-7.4102227514662955</v>
      </c>
      <c r="L541" s="304">
        <f t="shared" ca="1" si="232"/>
        <v>438.73366060358484</v>
      </c>
      <c r="M541" s="306">
        <f t="shared" ca="1" si="248"/>
        <v>-1.5352593363338165</v>
      </c>
      <c r="N541" s="304">
        <f t="shared" ca="1" si="249"/>
        <v>-87.963880429983448</v>
      </c>
      <c r="P541" s="310">
        <f t="shared" ca="1" si="250"/>
        <v>23</v>
      </c>
      <c r="Q541" s="304">
        <f t="shared" ca="1" si="251"/>
        <v>0</v>
      </c>
      <c r="R541" s="306">
        <f t="shared" ca="1" si="252"/>
        <v>0</v>
      </c>
      <c r="S541" s="307">
        <f t="shared" ca="1" si="253"/>
        <v>2.9362999999999984</v>
      </c>
      <c r="T541" s="304">
        <f t="shared" ca="1" si="233"/>
        <v>28.805102999999985</v>
      </c>
      <c r="U541" s="311">
        <f t="shared" ca="1" si="234"/>
        <v>0</v>
      </c>
      <c r="V541" s="306">
        <f t="shared" ca="1" si="235"/>
        <v>1.2259080887440483</v>
      </c>
      <c r="W541" s="304">
        <f t="shared" ca="1" si="236"/>
        <v>27.450366468808244</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0.45519941341156311</v>
      </c>
      <c r="AH541" s="304">
        <f t="shared" ca="1" si="260"/>
        <v>-9.3486067074146373</v>
      </c>
    </row>
    <row r="542" spans="1:34" x14ac:dyDescent="0.2">
      <c r="A542" s="347">
        <f t="shared" ca="1" si="238"/>
        <v>1E-4</v>
      </c>
      <c r="B542" s="304">
        <f t="shared" ca="1" si="239"/>
        <v>37.902500000000316</v>
      </c>
      <c r="D542" s="306">
        <f t="shared" ca="1" si="240"/>
        <v>-0.33215206237002703</v>
      </c>
      <c r="E542" s="307">
        <f t="shared" ca="1" si="241"/>
        <v>-0.46727784451010557</v>
      </c>
      <c r="F542" s="304">
        <f t="shared" ca="1" si="242"/>
        <v>0.57330059873217709</v>
      </c>
      <c r="G542" s="306">
        <f t="shared" ca="1" si="243"/>
        <v>3.7218502346294446</v>
      </c>
      <c r="H542" s="307">
        <f t="shared" ca="1" si="244"/>
        <v>-104.68861231673837</v>
      </c>
      <c r="I542" s="304">
        <f t="shared" ca="1" si="245"/>
        <v>104.75475033607476</v>
      </c>
      <c r="J542" s="306">
        <f t="shared" ca="1" si="246"/>
        <v>438.67107671397167</v>
      </c>
      <c r="K542" s="307">
        <f t="shared" ca="1" si="247"/>
        <v>-7.4206916103615805</v>
      </c>
      <c r="L542" s="304">
        <f t="shared" ca="1" si="232"/>
        <v>438.73383754774522</v>
      </c>
      <c r="M542" s="306">
        <f t="shared" ca="1" si="248"/>
        <v>-1.5352596690581111</v>
      </c>
      <c r="N542" s="304">
        <f t="shared" ca="1" si="249"/>
        <v>-87.963899493681268</v>
      </c>
      <c r="P542" s="310">
        <f t="shared" ca="1" si="250"/>
        <v>23</v>
      </c>
      <c r="Q542" s="304">
        <f t="shared" ca="1" si="251"/>
        <v>0</v>
      </c>
      <c r="R542" s="306">
        <f t="shared" ca="1" si="252"/>
        <v>0</v>
      </c>
      <c r="S542" s="307">
        <f t="shared" ca="1" si="253"/>
        <v>2.9362999999999984</v>
      </c>
      <c r="T542" s="304">
        <f t="shared" ca="1" si="233"/>
        <v>28.805102999999985</v>
      </c>
      <c r="U542" s="311">
        <f t="shared" ca="1" si="234"/>
        <v>0</v>
      </c>
      <c r="V542" s="306">
        <f t="shared" ca="1" si="235"/>
        <v>1.2259093721307763</v>
      </c>
      <c r="W542" s="304">
        <f t="shared" ca="1" si="236"/>
        <v>27.450419061805494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0.45518161778397115</v>
      </c>
      <c r="AH542" s="304">
        <f t="shared" ca="1" si="260"/>
        <v>-9.3486246190131315</v>
      </c>
    </row>
    <row r="543" spans="1:34" x14ac:dyDescent="0.2">
      <c r="A543" s="347">
        <f t="shared" ca="1" si="238"/>
        <v>1E-4</v>
      </c>
      <c r="B543" s="304">
        <f t="shared" ca="1" si="239"/>
        <v>37.902600000000319</v>
      </c>
      <c r="D543" s="306">
        <f t="shared" ca="1" si="240"/>
        <v>-0.33214959019371637</v>
      </c>
      <c r="E543" s="307">
        <f t="shared" ca="1" si="241"/>
        <v>-0.4672598339880345</v>
      </c>
      <c r="F543" s="304">
        <f t="shared" ca="1" si="242"/>
        <v>0.57328448672921484</v>
      </c>
      <c r="G543" s="306">
        <f t="shared" ca="1" si="243"/>
        <v>3.7218170196704254</v>
      </c>
      <c r="H543" s="307">
        <f t="shared" ca="1" si="244"/>
        <v>-104.68865904272177</v>
      </c>
      <c r="I543" s="304">
        <f t="shared" ca="1" si="245"/>
        <v>104.75479585246281</v>
      </c>
      <c r="J543" s="306">
        <f t="shared" ca="1" si="246"/>
        <v>438.67107671397167</v>
      </c>
      <c r="K543" s="307">
        <f t="shared" ca="1" si="247"/>
        <v>-7.4311604739295536</v>
      </c>
      <c r="L543" s="304">
        <f t="shared" ca="1" si="232"/>
        <v>438.73401474171629</v>
      </c>
      <c r="M543" s="306">
        <f t="shared" ca="1" si="248"/>
        <v>-1.5352600017791471</v>
      </c>
      <c r="N543" s="304">
        <f t="shared" ca="1" si="249"/>
        <v>-87.963918557192386</v>
      </c>
      <c r="P543" s="310">
        <f t="shared" ca="1" si="250"/>
        <v>23</v>
      </c>
      <c r="Q543" s="304">
        <f t="shared" ca="1" si="251"/>
        <v>0</v>
      </c>
      <c r="R543" s="306">
        <f t="shared" ca="1" si="252"/>
        <v>0</v>
      </c>
      <c r="S543" s="307">
        <f t="shared" ca="1" si="253"/>
        <v>2.9362999999999984</v>
      </c>
      <c r="T543" s="304">
        <f t="shared" ca="1" si="233"/>
        <v>28.805102999999985</v>
      </c>
      <c r="U543" s="311">
        <f t="shared" ca="1" si="234"/>
        <v>0</v>
      </c>
      <c r="V543" s="306">
        <f t="shared" ca="1" si="235"/>
        <v>1.2259106555194217</v>
      </c>
      <c r="W543" s="304">
        <f t="shared" ca="1" si="236"/>
        <v>27.450471653973356</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0.45516382243662612</v>
      </c>
      <c r="AH543" s="304">
        <f t="shared" ca="1" si="260"/>
        <v>-9.3486425303291583</v>
      </c>
    </row>
    <row r="544" spans="1:34" x14ac:dyDescent="0.2">
      <c r="A544" s="347">
        <f t="shared" ca="1" si="238"/>
        <v>1E-4</v>
      </c>
      <c r="B544" s="304">
        <f t="shared" ca="1" si="239"/>
        <v>37.902700000000323</v>
      </c>
      <c r="D544" s="306">
        <f t="shared" ca="1" si="240"/>
        <v>-0.33214711802586538</v>
      </c>
      <c r="E544" s="307">
        <f t="shared" ca="1" si="241"/>
        <v>-0.46724182374993717</v>
      </c>
      <c r="F544" s="304">
        <f t="shared" ca="1" si="242"/>
        <v>0.57326837508627271</v>
      </c>
      <c r="G544" s="306">
        <f t="shared" ca="1" si="243"/>
        <v>3.7217838049586227</v>
      </c>
      <c r="H544" s="307">
        <f t="shared" ca="1" si="244"/>
        <v>-104.68870576690414</v>
      </c>
      <c r="I544" s="304">
        <f t="shared" ca="1" si="245"/>
        <v>104.75484136707134</v>
      </c>
      <c r="J544" s="306">
        <f t="shared" ca="1" si="246"/>
        <v>438.67107671397167</v>
      </c>
      <c r="K544" s="307">
        <f t="shared" ca="1" si="247"/>
        <v>-7.4416293421700352</v>
      </c>
      <c r="L544" s="304">
        <f t="shared" ca="1" si="232"/>
        <v>438.73419218549793</v>
      </c>
      <c r="M544" s="306">
        <f t="shared" ca="1" si="248"/>
        <v>-1.5352603344969247</v>
      </c>
      <c r="N544" s="304">
        <f t="shared" ca="1" si="249"/>
        <v>-87.963937620516816</v>
      </c>
      <c r="P544" s="310">
        <f t="shared" ca="1" si="250"/>
        <v>23</v>
      </c>
      <c r="Q544" s="304">
        <f t="shared" ca="1" si="251"/>
        <v>0</v>
      </c>
      <c r="R544" s="306">
        <f t="shared" ca="1" si="252"/>
        <v>0</v>
      </c>
      <c r="S544" s="307">
        <f t="shared" ca="1" si="253"/>
        <v>2.9362999999999984</v>
      </c>
      <c r="T544" s="304">
        <f t="shared" ca="1" si="233"/>
        <v>28.805102999999985</v>
      </c>
      <c r="U544" s="311">
        <f t="shared" ca="1" si="234"/>
        <v>0</v>
      </c>
      <c r="V544" s="306">
        <f t="shared" ca="1" si="235"/>
        <v>1.2259119389099835</v>
      </c>
      <c r="W544" s="304">
        <f t="shared" ca="1" si="236"/>
        <v>27.450524245311819</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0.45514602736952092</v>
      </c>
      <c r="AH544" s="304">
        <f t="shared" ca="1" si="260"/>
        <v>-9.3486604413627248</v>
      </c>
    </row>
    <row r="545" spans="1:34" x14ac:dyDescent="0.2">
      <c r="A545" s="347">
        <f t="shared" ca="1" si="238"/>
        <v>1E-4</v>
      </c>
      <c r="B545" s="304">
        <f t="shared" ca="1" si="239"/>
        <v>37.902800000000326</v>
      </c>
      <c r="D545" s="306">
        <f t="shared" ca="1" si="240"/>
        <v>-0.33214464586647435</v>
      </c>
      <c r="E545" s="307">
        <f t="shared" ca="1" si="241"/>
        <v>-0.4672238137958189</v>
      </c>
      <c r="F545" s="304">
        <f t="shared" ca="1" si="242"/>
        <v>0.57325226380335881</v>
      </c>
      <c r="G545" s="306">
        <f t="shared" ca="1" si="243"/>
        <v>3.721750590494036</v>
      </c>
      <c r="H545" s="307">
        <f t="shared" ca="1" si="244"/>
        <v>-104.68875248928552</v>
      </c>
      <c r="I545" s="304">
        <f t="shared" ca="1" si="245"/>
        <v>104.7548868799004</v>
      </c>
      <c r="J545" s="306">
        <f t="shared" ca="1" si="246"/>
        <v>438.67107671397167</v>
      </c>
      <c r="K545" s="307">
        <f t="shared" ca="1" si="247"/>
        <v>-7.4520982150828443</v>
      </c>
      <c r="L545" s="304">
        <f t="shared" ca="1" si="232"/>
        <v>438.73436987909037</v>
      </c>
      <c r="M545" s="306">
        <f t="shared" ca="1" si="248"/>
        <v>-1.5352606672114439</v>
      </c>
      <c r="N545" s="304">
        <f t="shared" ca="1" si="249"/>
        <v>-87.963956683654544</v>
      </c>
      <c r="P545" s="310">
        <f t="shared" ca="1" si="250"/>
        <v>23</v>
      </c>
      <c r="Q545" s="304">
        <f t="shared" ca="1" si="251"/>
        <v>0</v>
      </c>
      <c r="R545" s="306">
        <f t="shared" ca="1" si="252"/>
        <v>0</v>
      </c>
      <c r="S545" s="307">
        <f t="shared" ca="1" si="253"/>
        <v>2.9362999999999984</v>
      </c>
      <c r="T545" s="304">
        <f t="shared" ca="1" si="233"/>
        <v>28.805102999999985</v>
      </c>
      <c r="U545" s="311">
        <f t="shared" ca="1" si="234"/>
        <v>0</v>
      </c>
      <c r="V545" s="306">
        <f t="shared" ca="1" si="235"/>
        <v>1.2259132223024622</v>
      </c>
      <c r="W545" s="304">
        <f t="shared" ca="1" si="236"/>
        <v>27.450576835820911</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0.45512823258265733</v>
      </c>
      <c r="AH545" s="304">
        <f t="shared" ca="1" si="260"/>
        <v>-9.3486783521138275</v>
      </c>
    </row>
    <row r="546" spans="1:34" x14ac:dyDescent="0.2">
      <c r="A546" s="347">
        <f t="shared" ca="1" si="238"/>
        <v>1E-4</v>
      </c>
      <c r="B546" s="304">
        <f t="shared" ca="1" si="239"/>
        <v>37.902900000000329</v>
      </c>
      <c r="D546" s="306">
        <f t="shared" ca="1" si="240"/>
        <v>-0.332142173715542</v>
      </c>
      <c r="E546" s="307">
        <f t="shared" ca="1" si="241"/>
        <v>-0.46720580412566903</v>
      </c>
      <c r="F546" s="304">
        <f t="shared" ca="1" si="242"/>
        <v>0.57323615288046714</v>
      </c>
      <c r="G546" s="306">
        <f t="shared" ca="1" si="243"/>
        <v>3.7217173762766644</v>
      </c>
      <c r="H546" s="307">
        <f t="shared" ca="1" si="244"/>
        <v>-104.68879920986593</v>
      </c>
      <c r="I546" s="304">
        <f t="shared" ca="1" si="245"/>
        <v>104.75493239095</v>
      </c>
      <c r="J546" s="306">
        <f t="shared" ca="1" si="246"/>
        <v>438.67107671397167</v>
      </c>
      <c r="K546" s="307">
        <f t="shared" ca="1" si="247"/>
        <v>-7.4625670926678023</v>
      </c>
      <c r="L546" s="304">
        <f t="shared" ca="1" si="232"/>
        <v>438.73454782249343</v>
      </c>
      <c r="M546" s="306">
        <f t="shared" ca="1" si="248"/>
        <v>-1.5352609999227049</v>
      </c>
      <c r="N546" s="304">
        <f t="shared" ca="1" si="249"/>
        <v>-87.963975746605598</v>
      </c>
      <c r="P546" s="310">
        <f t="shared" ca="1" si="250"/>
        <v>23</v>
      </c>
      <c r="Q546" s="304">
        <f t="shared" ca="1" si="251"/>
        <v>0</v>
      </c>
      <c r="R546" s="306">
        <f t="shared" ca="1" si="252"/>
        <v>0</v>
      </c>
      <c r="S546" s="307">
        <f t="shared" ca="1" si="253"/>
        <v>2.9362999999999984</v>
      </c>
      <c r="T546" s="304">
        <f t="shared" ca="1" si="233"/>
        <v>28.805102999999985</v>
      </c>
      <c r="U546" s="311">
        <f t="shared" ca="1" si="234"/>
        <v>0</v>
      </c>
      <c r="V546" s="306">
        <f t="shared" ca="1" si="235"/>
        <v>1.2259145056968579</v>
      </c>
      <c r="W546" s="304">
        <f t="shared" ca="1" si="236"/>
        <v>27.450629425500626</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0.45511043807602647</v>
      </c>
      <c r="AH546" s="304">
        <f t="shared" ca="1" si="260"/>
        <v>-9.348696262582477</v>
      </c>
    </row>
    <row r="547" spans="1:34" x14ac:dyDescent="0.2">
      <c r="A547" s="347">
        <f t="shared" ca="1" si="238"/>
        <v>1E-4</v>
      </c>
      <c r="B547" s="304">
        <f t="shared" ca="1" si="239"/>
        <v>37.903000000000333</v>
      </c>
      <c r="D547" s="306">
        <f t="shared" ca="1" si="240"/>
        <v>-0.33213970157306866</v>
      </c>
      <c r="E547" s="307">
        <f t="shared" ca="1" si="241"/>
        <v>-0.4671877947394929</v>
      </c>
      <c r="F547" s="304">
        <f t="shared" ca="1" si="242"/>
        <v>0.5732200423176057</v>
      </c>
      <c r="G547" s="306">
        <f t="shared" ca="1" si="243"/>
        <v>3.7216841623065071</v>
      </c>
      <c r="H547" s="307">
        <f t="shared" ca="1" si="244"/>
        <v>-104.68884592864541</v>
      </c>
      <c r="I547" s="304">
        <f t="shared" ca="1" si="245"/>
        <v>104.75497790022018</v>
      </c>
      <c r="J547" s="306">
        <f t="shared" ca="1" si="246"/>
        <v>438.67107671397167</v>
      </c>
      <c r="K547" s="307">
        <f t="shared" ca="1" si="247"/>
        <v>-7.4730359749247279</v>
      </c>
      <c r="L547" s="304">
        <f t="shared" ca="1" si="232"/>
        <v>438.73472601570728</v>
      </c>
      <c r="M547" s="306">
        <f t="shared" ca="1" si="248"/>
        <v>-1.5352613326307076</v>
      </c>
      <c r="N547" s="304">
        <f t="shared" ca="1" si="249"/>
        <v>-87.963994809369964</v>
      </c>
      <c r="P547" s="310">
        <f t="shared" ca="1" si="250"/>
        <v>23</v>
      </c>
      <c r="Q547" s="304">
        <f t="shared" ca="1" si="251"/>
        <v>0</v>
      </c>
      <c r="R547" s="306">
        <f t="shared" ca="1" si="252"/>
        <v>0</v>
      </c>
      <c r="S547" s="307">
        <f t="shared" ca="1" si="253"/>
        <v>2.9362999999999984</v>
      </c>
      <c r="T547" s="304">
        <f t="shared" ca="1" si="233"/>
        <v>28.805102999999985</v>
      </c>
      <c r="U547" s="311">
        <f t="shared" ca="1" si="234"/>
        <v>0</v>
      </c>
      <c r="V547" s="306">
        <f t="shared" ca="1" si="235"/>
        <v>1.2259157890931704</v>
      </c>
      <c r="W547" s="304">
        <f t="shared" ca="1" si="236"/>
        <v>27.450682014350992</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0.45509264384963366</v>
      </c>
      <c r="AH547" s="304">
        <f t="shared" ca="1" si="260"/>
        <v>-9.348714172768668</v>
      </c>
    </row>
    <row r="548" spans="1:34" x14ac:dyDescent="0.2">
      <c r="A548" s="347">
        <f t="shared" ca="1" si="238"/>
        <v>1E-4</v>
      </c>
      <c r="B548" s="304">
        <f t="shared" ca="1" si="239"/>
        <v>37.903100000000336</v>
      </c>
      <c r="D548" s="306">
        <f t="shared" ca="1" si="240"/>
        <v>-0.33213722943905521</v>
      </c>
      <c r="E548" s="307">
        <f t="shared" ca="1" si="241"/>
        <v>-0.46716978563727629</v>
      </c>
      <c r="F548" s="304">
        <f t="shared" ca="1" si="242"/>
        <v>0.57320393211476695</v>
      </c>
      <c r="G548" s="306">
        <f t="shared" ca="1" si="243"/>
        <v>3.7216509485835632</v>
      </c>
      <c r="H548" s="307">
        <f t="shared" ca="1" si="244"/>
        <v>-104.68889264562397</v>
      </c>
      <c r="I548" s="304">
        <f t="shared" ca="1" si="245"/>
        <v>104.75502340771096</v>
      </c>
      <c r="J548" s="306">
        <f t="shared" ca="1" si="246"/>
        <v>438.67107671397167</v>
      </c>
      <c r="K548" s="307">
        <f t="shared" ca="1" si="247"/>
        <v>-7.483504861853441</v>
      </c>
      <c r="L548" s="304">
        <f t="shared" ca="1" si="232"/>
        <v>438.73490445873188</v>
      </c>
      <c r="M548" s="306">
        <f t="shared" ca="1" si="248"/>
        <v>-1.5352616653354518</v>
      </c>
      <c r="N548" s="304">
        <f t="shared" ca="1" si="249"/>
        <v>-87.964013871947628</v>
      </c>
      <c r="P548" s="310">
        <f t="shared" ca="1" si="250"/>
        <v>23</v>
      </c>
      <c r="Q548" s="304">
        <f t="shared" ca="1" si="251"/>
        <v>0</v>
      </c>
      <c r="R548" s="306">
        <f t="shared" ca="1" si="252"/>
        <v>0</v>
      </c>
      <c r="S548" s="307">
        <f t="shared" ca="1" si="253"/>
        <v>2.9362999999999984</v>
      </c>
      <c r="T548" s="304">
        <f t="shared" ca="1" si="233"/>
        <v>28.805102999999985</v>
      </c>
      <c r="U548" s="311">
        <f t="shared" ca="1" si="234"/>
        <v>0</v>
      </c>
      <c r="V548" s="306">
        <f t="shared" ca="1" si="235"/>
        <v>1.2259170724913999</v>
      </c>
      <c r="W548" s="304">
        <f t="shared" ca="1" si="236"/>
        <v>27.450734602371998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0.4550748499034647</v>
      </c>
      <c r="AH548" s="304">
        <f t="shared" ca="1" si="260"/>
        <v>-9.348732082672413</v>
      </c>
    </row>
    <row r="549" spans="1:34" x14ac:dyDescent="0.2">
      <c r="A549" s="347">
        <f t="shared" ca="1" si="238"/>
        <v>1E-4</v>
      </c>
      <c r="B549" s="304">
        <f t="shared" ca="1" si="239"/>
        <v>37.903200000000339</v>
      </c>
      <c r="D549" s="306">
        <f t="shared" ca="1" si="240"/>
        <v>-0.33213475731350406</v>
      </c>
      <c r="E549" s="307">
        <f t="shared" ca="1" si="241"/>
        <v>-0.46715177681902453</v>
      </c>
      <c r="F549" s="304">
        <f t="shared" ca="1" si="242"/>
        <v>0.57318782227195997</v>
      </c>
      <c r="G549" s="306">
        <f t="shared" ca="1" si="243"/>
        <v>3.7216177351078317</v>
      </c>
      <c r="H549" s="307">
        <f t="shared" ca="1" si="244"/>
        <v>-104.68893936080165</v>
      </c>
      <c r="I549" s="304">
        <f t="shared" ca="1" si="245"/>
        <v>104.75506891342241</v>
      </c>
      <c r="J549" s="306">
        <f t="shared" ca="1" si="246"/>
        <v>438.67107671397167</v>
      </c>
      <c r="K549" s="307">
        <f t="shared" ca="1" si="247"/>
        <v>-7.493973753453762</v>
      </c>
      <c r="L549" s="304">
        <f t="shared" ca="1" si="232"/>
        <v>438.73508315156727</v>
      </c>
      <c r="M549" s="306">
        <f t="shared" ca="1" si="248"/>
        <v>-1.535261998036938</v>
      </c>
      <c r="N549" s="304">
        <f t="shared" ca="1" si="249"/>
        <v>-87.964032934338618</v>
      </c>
      <c r="P549" s="310">
        <f t="shared" ca="1" si="250"/>
        <v>23</v>
      </c>
      <c r="Q549" s="304">
        <f t="shared" ca="1" si="251"/>
        <v>0</v>
      </c>
      <c r="R549" s="306">
        <f t="shared" ca="1" si="252"/>
        <v>0</v>
      </c>
      <c r="S549" s="307">
        <f t="shared" ca="1" si="253"/>
        <v>2.9362999999999984</v>
      </c>
      <c r="T549" s="304">
        <f t="shared" ca="1" si="233"/>
        <v>28.805102999999985</v>
      </c>
      <c r="U549" s="311">
        <f t="shared" ca="1" si="234"/>
        <v>0</v>
      </c>
      <c r="V549" s="306">
        <f t="shared" ca="1" si="235"/>
        <v>1.2259183558915456</v>
      </c>
      <c r="W549" s="304">
        <f t="shared" ca="1" si="236"/>
        <v>27.450787189563677</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0.4550570562375249</v>
      </c>
      <c r="AH549" s="304">
        <f t="shared" ca="1" si="260"/>
        <v>-9.3487499922937083</v>
      </c>
    </row>
    <row r="550" spans="1:34" x14ac:dyDescent="0.2">
      <c r="A550" s="347">
        <f t="shared" ca="1" si="238"/>
        <v>1E-4</v>
      </c>
      <c r="B550" s="304">
        <f t="shared" ca="1" si="239"/>
        <v>37.903300000000343</v>
      </c>
      <c r="D550" s="306">
        <f t="shared" ca="1" si="240"/>
        <v>-0.33213228519641175</v>
      </c>
      <c r="E550" s="307">
        <f t="shared" ca="1" si="241"/>
        <v>-0.46713376828472875</v>
      </c>
      <c r="F550" s="304">
        <f t="shared" ca="1" si="242"/>
        <v>0.57317171278917911</v>
      </c>
      <c r="G550" s="306">
        <f t="shared" ca="1" si="243"/>
        <v>3.7215845218793122</v>
      </c>
      <c r="H550" s="307">
        <f t="shared" ca="1" si="244"/>
        <v>-104.68898607417849</v>
      </c>
      <c r="I550" s="304">
        <f t="shared" ca="1" si="245"/>
        <v>104.75511441735448</v>
      </c>
      <c r="J550" s="306">
        <f t="shared" ca="1" si="246"/>
        <v>438.67107671397167</v>
      </c>
      <c r="K550" s="307">
        <f t="shared" ca="1" si="247"/>
        <v>-7.5044426497255108</v>
      </c>
      <c r="L550" s="304">
        <f t="shared" ca="1" si="232"/>
        <v>438.73526209421351</v>
      </c>
      <c r="M550" s="306">
        <f t="shared" ca="1" si="248"/>
        <v>-1.5352623307351658</v>
      </c>
      <c r="N550" s="304">
        <f t="shared" ca="1" si="249"/>
        <v>-87.964051996542935</v>
      </c>
      <c r="P550" s="310">
        <f t="shared" ca="1" si="250"/>
        <v>23</v>
      </c>
      <c r="Q550" s="304">
        <f t="shared" ca="1" si="251"/>
        <v>0</v>
      </c>
      <c r="R550" s="306">
        <f t="shared" ca="1" si="252"/>
        <v>0</v>
      </c>
      <c r="S550" s="307">
        <f t="shared" ca="1" si="253"/>
        <v>2.9362999999999984</v>
      </c>
      <c r="T550" s="304">
        <f t="shared" ca="1" si="233"/>
        <v>28.805102999999985</v>
      </c>
      <c r="U550" s="311">
        <f t="shared" ca="1" si="234"/>
        <v>0</v>
      </c>
      <c r="V550" s="306">
        <f t="shared" ca="1" si="235"/>
        <v>1.2259196392936085</v>
      </c>
      <c r="W550" s="304">
        <f t="shared" ca="1" si="236"/>
        <v>27.450839775926017</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0.45503926285180718</v>
      </c>
      <c r="AH550" s="304">
        <f t="shared" ca="1" si="260"/>
        <v>-9.3487679016325629</v>
      </c>
    </row>
    <row r="551" spans="1:34" x14ac:dyDescent="0.2">
      <c r="A551" s="347">
        <f t="shared" ca="1" si="238"/>
        <v>1E-4</v>
      </c>
      <c r="B551" s="304">
        <f t="shared" ca="1" si="239"/>
        <v>37.903400000000346</v>
      </c>
      <c r="D551" s="306">
        <f t="shared" ca="1" si="240"/>
        <v>-0.33212981308778089</v>
      </c>
      <c r="E551" s="307">
        <f t="shared" ca="1" si="241"/>
        <v>-0.46711576003439248</v>
      </c>
      <c r="F551" s="304">
        <f t="shared" ca="1" si="242"/>
        <v>0.57315560366643226</v>
      </c>
      <c r="G551" s="306">
        <f t="shared" ca="1" si="243"/>
        <v>3.7215513088980035</v>
      </c>
      <c r="H551" s="307">
        <f t="shared" ca="1" si="244"/>
        <v>-104.68903278575449</v>
      </c>
      <c r="I551" s="304">
        <f t="shared" ca="1" si="245"/>
        <v>104.75515991950725</v>
      </c>
      <c r="J551" s="306">
        <f t="shared" ca="1" si="246"/>
        <v>438.67107671397167</v>
      </c>
      <c r="K551" s="307">
        <f t="shared" ca="1" si="247"/>
        <v>-7.5149115506685078</v>
      </c>
      <c r="L551" s="304">
        <f t="shared" ca="1" si="232"/>
        <v>438.73544128667061</v>
      </c>
      <c r="M551" s="306">
        <f t="shared" ca="1" si="248"/>
        <v>-1.5352626634301356</v>
      </c>
      <c r="N551" s="304">
        <f t="shared" ca="1" si="249"/>
        <v>-87.964071058560563</v>
      </c>
      <c r="P551" s="310">
        <f t="shared" ca="1" si="250"/>
        <v>23</v>
      </c>
      <c r="Q551" s="304">
        <f t="shared" ca="1" si="251"/>
        <v>0</v>
      </c>
      <c r="R551" s="306">
        <f t="shared" ca="1" si="252"/>
        <v>0</v>
      </c>
      <c r="S551" s="307">
        <f t="shared" ca="1" si="253"/>
        <v>2.9362999999999984</v>
      </c>
      <c r="T551" s="304">
        <f t="shared" ca="1" si="233"/>
        <v>28.805102999999985</v>
      </c>
      <c r="U551" s="311">
        <f t="shared" ca="1" si="234"/>
        <v>0</v>
      </c>
      <c r="V551" s="306">
        <f t="shared" ca="1" si="235"/>
        <v>1.2259209226975878</v>
      </c>
      <c r="W551" s="304">
        <f t="shared" ca="1" si="236"/>
        <v>27.450892361459044</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0.45502146974630975</v>
      </c>
      <c r="AH551" s="304">
        <f t="shared" ca="1" si="260"/>
        <v>-9.3487858106889732</v>
      </c>
    </row>
    <row r="552" spans="1:34" x14ac:dyDescent="0.2">
      <c r="A552" s="347">
        <f t="shared" ca="1" si="238"/>
        <v>1E-4</v>
      </c>
      <c r="B552" s="304">
        <f t="shared" ca="1" si="239"/>
        <v>37.903500000000349</v>
      </c>
      <c r="D552" s="306">
        <f t="shared" ca="1" si="240"/>
        <v>-0.33212734098761004</v>
      </c>
      <c r="E552" s="307">
        <f t="shared" ca="1" si="241"/>
        <v>-0.46709775206800153</v>
      </c>
      <c r="F552" s="304">
        <f t="shared" ca="1" si="242"/>
        <v>0.57313949490371052</v>
      </c>
      <c r="G552" s="306">
        <f t="shared" ca="1" si="243"/>
        <v>3.7215180961639045</v>
      </c>
      <c r="H552" s="307">
        <f t="shared" ca="1" si="244"/>
        <v>-104.6890794955297</v>
      </c>
      <c r="I552" s="304">
        <f t="shared" ca="1" si="245"/>
        <v>104.75520541988074</v>
      </c>
      <c r="J552" s="306">
        <f t="shared" ca="1" si="246"/>
        <v>438.67107671397167</v>
      </c>
      <c r="K552" s="307">
        <f t="shared" ca="1" si="247"/>
        <v>-7.5253804562825719</v>
      </c>
      <c r="L552" s="304">
        <f t="shared" ca="1" si="232"/>
        <v>438.73562072893856</v>
      </c>
      <c r="M552" s="306">
        <f t="shared" ca="1" si="248"/>
        <v>-1.5352629961218471</v>
      </c>
      <c r="N552" s="304">
        <f t="shared" ca="1" si="249"/>
        <v>-87.964090120391518</v>
      </c>
      <c r="P552" s="310">
        <f t="shared" ca="1" si="250"/>
        <v>23</v>
      </c>
      <c r="Q552" s="304">
        <f t="shared" ca="1" si="251"/>
        <v>0</v>
      </c>
      <c r="R552" s="306">
        <f t="shared" ca="1" si="252"/>
        <v>0</v>
      </c>
      <c r="S552" s="307">
        <f t="shared" ca="1" si="253"/>
        <v>2.9362999999999984</v>
      </c>
      <c r="T552" s="304">
        <f t="shared" ca="1" si="233"/>
        <v>28.805102999999985</v>
      </c>
      <c r="U552" s="311">
        <f t="shared" ca="1" si="234"/>
        <v>0</v>
      </c>
      <c r="V552" s="306">
        <f t="shared" ca="1" si="235"/>
        <v>1.225922206103484</v>
      </c>
      <c r="W552" s="304">
        <f t="shared" ca="1" si="236"/>
        <v>27.45094494616276</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0.45500367692102728</v>
      </c>
      <c r="AH552" s="304">
        <f t="shared" ca="1" si="260"/>
        <v>-9.3488037194629499</v>
      </c>
    </row>
    <row r="553" spans="1:34" x14ac:dyDescent="0.2">
      <c r="A553" s="347">
        <f t="shared" ca="1" si="238"/>
        <v>1E-4</v>
      </c>
      <c r="B553" s="304">
        <f t="shared" ca="1" si="239"/>
        <v>37.903600000000353</v>
      </c>
      <c r="D553" s="306">
        <f t="shared" ca="1" si="240"/>
        <v>-0.33212486889590187</v>
      </c>
      <c r="E553" s="307">
        <f t="shared" ca="1" si="241"/>
        <v>-0.46707974438556121</v>
      </c>
      <c r="F553" s="304">
        <f t="shared" ca="1" si="242"/>
        <v>0.57312338650102324</v>
      </c>
      <c r="G553" s="306">
        <f t="shared" ca="1" si="243"/>
        <v>3.7214848836770149</v>
      </c>
      <c r="H553" s="307">
        <f t="shared" ca="1" si="244"/>
        <v>-104.68912620350413</v>
      </c>
      <c r="I553" s="304">
        <f t="shared" ca="1" si="245"/>
        <v>104.75525091847497</v>
      </c>
      <c r="J553" s="306">
        <f t="shared" ca="1" si="246"/>
        <v>438.67107671397167</v>
      </c>
      <c r="K553" s="307">
        <f t="shared" ca="1" si="247"/>
        <v>-7.5358493665675237</v>
      </c>
      <c r="L553" s="304">
        <f t="shared" ca="1" si="232"/>
        <v>438.73580042101742</v>
      </c>
      <c r="M553" s="306">
        <f t="shared" ca="1" si="248"/>
        <v>-1.5352633288103006</v>
      </c>
      <c r="N553" s="304">
        <f t="shared" ca="1" si="249"/>
        <v>-87.964109182035784</v>
      </c>
      <c r="P553" s="310">
        <f t="shared" ca="1" si="250"/>
        <v>23</v>
      </c>
      <c r="Q553" s="304">
        <f t="shared" ca="1" si="251"/>
        <v>0</v>
      </c>
      <c r="R553" s="306">
        <f t="shared" ca="1" si="252"/>
        <v>0</v>
      </c>
      <c r="S553" s="307">
        <f t="shared" ca="1" si="253"/>
        <v>2.9362999999999984</v>
      </c>
      <c r="T553" s="304">
        <f t="shared" ca="1" si="233"/>
        <v>28.805102999999985</v>
      </c>
      <c r="U553" s="311">
        <f t="shared" ca="1" si="234"/>
        <v>0</v>
      </c>
      <c r="V553" s="306">
        <f t="shared" ca="1" si="235"/>
        <v>1.2259234895112969</v>
      </c>
      <c r="W553" s="304">
        <f t="shared" ca="1" si="236"/>
        <v>27.450997530037181</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0.45498588437595799</v>
      </c>
      <c r="AH553" s="304">
        <f t="shared" ca="1" si="260"/>
        <v>-9.3488216279544929</v>
      </c>
    </row>
    <row r="554" spans="1:34" x14ac:dyDescent="0.2">
      <c r="A554" s="347">
        <f t="shared" ca="1" si="238"/>
        <v>1E-4</v>
      </c>
      <c r="B554" s="304">
        <f t="shared" ca="1" si="239"/>
        <v>37.903700000000356</v>
      </c>
      <c r="D554" s="306">
        <f t="shared" ca="1" si="240"/>
        <v>-0.33212239681265476</v>
      </c>
      <c r="E554" s="307">
        <f t="shared" ca="1" si="241"/>
        <v>-0.46706173698706444</v>
      </c>
      <c r="F554" s="304">
        <f t="shared" ca="1" si="242"/>
        <v>0.57310727845836706</v>
      </c>
      <c r="G554" s="306">
        <f t="shared" ca="1" si="243"/>
        <v>3.7214516714373338</v>
      </c>
      <c r="H554" s="307">
        <f t="shared" ca="1" si="244"/>
        <v>-104.68917290967784</v>
      </c>
      <c r="I554" s="304">
        <f t="shared" ca="1" si="245"/>
        <v>104.75529641528999</v>
      </c>
      <c r="J554" s="306">
        <f t="shared" ca="1" si="246"/>
        <v>438.67107671397167</v>
      </c>
      <c r="K554" s="307">
        <f t="shared" ca="1" si="247"/>
        <v>-7.5463182815231828</v>
      </c>
      <c r="L554" s="304">
        <f t="shared" ca="1" si="232"/>
        <v>438.73598036290713</v>
      </c>
      <c r="M554" s="306">
        <f t="shared" ca="1" si="248"/>
        <v>-1.5352636614954962</v>
      </c>
      <c r="N554" s="304">
        <f t="shared" ca="1" si="249"/>
        <v>-87.964128243493406</v>
      </c>
      <c r="P554" s="310">
        <f t="shared" ca="1" si="250"/>
        <v>23</v>
      </c>
      <c r="Q554" s="304">
        <f t="shared" ca="1" si="251"/>
        <v>0</v>
      </c>
      <c r="R554" s="306">
        <f t="shared" ca="1" si="252"/>
        <v>0</v>
      </c>
      <c r="S554" s="307">
        <f t="shared" ca="1" si="253"/>
        <v>2.9362999999999984</v>
      </c>
      <c r="T554" s="304">
        <f t="shared" ca="1" si="233"/>
        <v>28.805102999999985</v>
      </c>
      <c r="U554" s="311">
        <f t="shared" ca="1" si="234"/>
        <v>0</v>
      </c>
      <c r="V554" s="306">
        <f t="shared" ca="1" si="235"/>
        <v>1.2259247729210265</v>
      </c>
      <c r="W554" s="304">
        <f t="shared" ca="1" si="236"/>
        <v>27.451050113082324</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0.45496809211109657</v>
      </c>
      <c r="AH554" s="304">
        <f t="shared" ca="1" si="260"/>
        <v>-9.3488395361636059</v>
      </c>
    </row>
    <row r="555" spans="1:34" x14ac:dyDescent="0.2">
      <c r="A555" s="347">
        <f t="shared" ca="1" si="238"/>
        <v>1E-4</v>
      </c>
      <c r="B555" s="304">
        <f t="shared" ca="1" si="239"/>
        <v>37.903800000000359</v>
      </c>
      <c r="D555" s="306">
        <f t="shared" ca="1" si="240"/>
        <v>-0.33211992473786756</v>
      </c>
      <c r="E555" s="307">
        <f t="shared" ca="1" si="241"/>
        <v>-0.46704372987250409</v>
      </c>
      <c r="F555" s="304">
        <f t="shared" ca="1" si="242"/>
        <v>0.57309117077573912</v>
      </c>
      <c r="G555" s="306">
        <f t="shared" ca="1" si="243"/>
        <v>3.7214184594448598</v>
      </c>
      <c r="H555" s="307">
        <f t="shared" ca="1" si="244"/>
        <v>-104.68921961405083</v>
      </c>
      <c r="I555" s="304">
        <f t="shared" ca="1" si="245"/>
        <v>104.7553419103258</v>
      </c>
      <c r="J555" s="306">
        <f t="shared" ca="1" si="246"/>
        <v>438.67107671397167</v>
      </c>
      <c r="K555" s="307">
        <f t="shared" ca="1" si="247"/>
        <v>-7.5567872011493691</v>
      </c>
      <c r="L555" s="304">
        <f t="shared" ca="1" si="232"/>
        <v>438.73616055460792</v>
      </c>
      <c r="M555" s="306">
        <f t="shared" ca="1" si="248"/>
        <v>-1.5352639941774335</v>
      </c>
      <c r="N555" s="304">
        <f t="shared" ca="1" si="249"/>
        <v>-87.964147304764339</v>
      </c>
      <c r="P555" s="310">
        <f t="shared" ca="1" si="250"/>
        <v>23</v>
      </c>
      <c r="Q555" s="304">
        <f t="shared" ca="1" si="251"/>
        <v>0</v>
      </c>
      <c r="R555" s="306">
        <f t="shared" ca="1" si="252"/>
        <v>0</v>
      </c>
      <c r="S555" s="307">
        <f t="shared" ca="1" si="253"/>
        <v>2.9362999999999984</v>
      </c>
      <c r="T555" s="304">
        <f t="shared" ca="1" si="233"/>
        <v>28.805102999999985</v>
      </c>
      <c r="U555" s="311">
        <f t="shared" ca="1" si="234"/>
        <v>0</v>
      </c>
      <c r="V555" s="306">
        <f t="shared" ca="1" si="235"/>
        <v>1.225926056332673</v>
      </c>
      <c r="W555" s="304">
        <f t="shared" ca="1" si="236"/>
        <v>27.451102695298186</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0.45495030012643767</v>
      </c>
      <c r="AH555" s="304">
        <f t="shared" ca="1" si="260"/>
        <v>-9.3488574440902976</v>
      </c>
    </row>
    <row r="556" spans="1:34" x14ac:dyDescent="0.2">
      <c r="A556" s="347">
        <f t="shared" ca="1" si="238"/>
        <v>1E-4</v>
      </c>
      <c r="B556" s="304">
        <f t="shared" ca="1" si="239"/>
        <v>37.903900000000363</v>
      </c>
      <c r="D556" s="306">
        <f t="shared" ca="1" si="240"/>
        <v>-0.33211745267154458</v>
      </c>
      <c r="E556" s="307">
        <f t="shared" ca="1" si="241"/>
        <v>-0.46702572304188372</v>
      </c>
      <c r="F556" s="304">
        <f t="shared" ca="1" si="242"/>
        <v>0.57307506345314829</v>
      </c>
      <c r="G556" s="306">
        <f t="shared" ca="1" si="243"/>
        <v>3.7213852476995926</v>
      </c>
      <c r="H556" s="307">
        <f t="shared" ca="1" si="244"/>
        <v>-104.68926631662313</v>
      </c>
      <c r="I556" s="304">
        <f t="shared" ca="1" si="245"/>
        <v>104.75538740358245</v>
      </c>
      <c r="J556" s="306">
        <f t="shared" ca="1" si="246"/>
        <v>438.67107671397167</v>
      </c>
      <c r="K556" s="307">
        <f t="shared" ca="1" si="247"/>
        <v>-7.567256125445903</v>
      </c>
      <c r="L556" s="304">
        <f t="shared" ca="1" si="232"/>
        <v>438.73634099611957</v>
      </c>
      <c r="M556" s="306">
        <f t="shared" ca="1" si="248"/>
        <v>-1.535264326856113</v>
      </c>
      <c r="N556" s="304">
        <f t="shared" ca="1" si="249"/>
        <v>-87.964166365848598</v>
      </c>
      <c r="P556" s="310">
        <f t="shared" ca="1" si="250"/>
        <v>23</v>
      </c>
      <c r="Q556" s="304">
        <f t="shared" ca="1" si="251"/>
        <v>0</v>
      </c>
      <c r="R556" s="306">
        <f t="shared" ca="1" si="252"/>
        <v>0</v>
      </c>
      <c r="S556" s="307">
        <f t="shared" ca="1" si="253"/>
        <v>2.9362999999999984</v>
      </c>
      <c r="T556" s="304">
        <f t="shared" ca="1" si="233"/>
        <v>28.805102999999985</v>
      </c>
      <c r="U556" s="311">
        <f t="shared" ca="1" si="234"/>
        <v>0</v>
      </c>
      <c r="V556" s="306">
        <f t="shared" ca="1" si="235"/>
        <v>1.2259273397462362</v>
      </c>
      <c r="W556" s="304">
        <f t="shared" ca="1" si="236"/>
        <v>27.451155276684794</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0.45493250842198307</v>
      </c>
      <c r="AH556" s="304">
        <f t="shared" ca="1" si="260"/>
        <v>-9.3488753517345646</v>
      </c>
    </row>
    <row r="557" spans="1:34" x14ac:dyDescent="0.2">
      <c r="A557" s="347">
        <f t="shared" ca="1" si="238"/>
        <v>1E-4</v>
      </c>
      <c r="B557" s="304">
        <f t="shared" ca="1" si="239"/>
        <v>37.904000000000366</v>
      </c>
      <c r="D557" s="306">
        <f t="shared" ca="1" si="240"/>
        <v>-0.33211498061368266</v>
      </c>
      <c r="E557" s="307">
        <f t="shared" ca="1" si="241"/>
        <v>-0.46700771649519091</v>
      </c>
      <c r="F557" s="304">
        <f t="shared" ca="1" si="242"/>
        <v>0.57305895649058602</v>
      </c>
      <c r="G557" s="306">
        <f t="shared" ca="1" si="243"/>
        <v>3.7213520362015311</v>
      </c>
      <c r="H557" s="307">
        <f t="shared" ca="1" si="244"/>
        <v>-104.68931301739478</v>
      </c>
      <c r="I557" s="304">
        <f t="shared" ca="1" si="245"/>
        <v>104.75543289505993</v>
      </c>
      <c r="J557" s="306">
        <f t="shared" ca="1" si="246"/>
        <v>438.67107671397167</v>
      </c>
      <c r="K557" s="307">
        <f t="shared" ca="1" si="247"/>
        <v>-7.5777250544126042</v>
      </c>
      <c r="L557" s="304">
        <f t="shared" ca="1" si="232"/>
        <v>438.73652168744223</v>
      </c>
      <c r="M557" s="306">
        <f t="shared" ca="1" si="248"/>
        <v>-1.5352646595315347</v>
      </c>
      <c r="N557" s="304">
        <f t="shared" ca="1" si="249"/>
        <v>-87.964185426746212</v>
      </c>
      <c r="P557" s="310">
        <f t="shared" ca="1" si="250"/>
        <v>23</v>
      </c>
      <c r="Q557" s="304">
        <f t="shared" ca="1" si="251"/>
        <v>0</v>
      </c>
      <c r="R557" s="306">
        <f t="shared" ca="1" si="252"/>
        <v>0</v>
      </c>
      <c r="S557" s="307">
        <f t="shared" ca="1" si="253"/>
        <v>2.9362999999999984</v>
      </c>
      <c r="T557" s="304">
        <f t="shared" ca="1" si="233"/>
        <v>28.805102999999985</v>
      </c>
      <c r="U557" s="311">
        <f t="shared" ca="1" si="234"/>
        <v>0</v>
      </c>
      <c r="V557" s="306">
        <f t="shared" ca="1" si="235"/>
        <v>1.2259286231617155</v>
      </c>
      <c r="W557" s="304">
        <f t="shared" ca="1" si="236"/>
        <v>27.451207857242107</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0.45491471699772035</v>
      </c>
      <c r="AH557" s="304">
        <f t="shared" ca="1" si="260"/>
        <v>-9.3488932590964176</v>
      </c>
    </row>
    <row r="558" spans="1:34" x14ac:dyDescent="0.2">
      <c r="A558" s="347">
        <f t="shared" ca="1" si="238"/>
        <v>1E-4</v>
      </c>
      <c r="B558" s="304">
        <f t="shared" ca="1" si="239"/>
        <v>37.904100000000369</v>
      </c>
      <c r="D558" s="306">
        <f t="shared" ca="1" si="240"/>
        <v>-0.33211250856428154</v>
      </c>
      <c r="E558" s="307">
        <f t="shared" ca="1" si="241"/>
        <v>-0.4669897102324434</v>
      </c>
      <c r="F558" s="304">
        <f t="shared" ca="1" si="242"/>
        <v>0.5730428498880703</v>
      </c>
      <c r="G558" s="306">
        <f t="shared" ca="1" si="243"/>
        <v>3.7213188249506746</v>
      </c>
      <c r="H558" s="307">
        <f t="shared" ca="1" si="244"/>
        <v>-104.6893597163658</v>
      </c>
      <c r="I558" s="304">
        <f t="shared" ca="1" si="245"/>
        <v>104.75547838475832</v>
      </c>
      <c r="J558" s="306">
        <f t="shared" ca="1" si="246"/>
        <v>438.67107671397167</v>
      </c>
      <c r="K558" s="307">
        <f t="shared" ca="1" si="247"/>
        <v>-7.5881939880492926</v>
      </c>
      <c r="L558" s="304">
        <f t="shared" ca="1" si="232"/>
        <v>438.73670262857598</v>
      </c>
      <c r="M558" s="306">
        <f t="shared" ca="1" si="248"/>
        <v>-1.5352649922036983</v>
      </c>
      <c r="N558" s="304">
        <f t="shared" ca="1" si="249"/>
        <v>-87.964204487457152</v>
      </c>
      <c r="P558" s="310">
        <f t="shared" ca="1" si="250"/>
        <v>23</v>
      </c>
      <c r="Q558" s="304">
        <f t="shared" ca="1" si="251"/>
        <v>0</v>
      </c>
      <c r="R558" s="306">
        <f t="shared" ca="1" si="252"/>
        <v>0</v>
      </c>
      <c r="S558" s="307">
        <f t="shared" ca="1" si="253"/>
        <v>2.9362999999999984</v>
      </c>
      <c r="T558" s="304">
        <f t="shared" ca="1" si="233"/>
        <v>28.805102999999985</v>
      </c>
      <c r="U558" s="311">
        <f t="shared" ca="1" si="234"/>
        <v>0</v>
      </c>
      <c r="V558" s="306">
        <f t="shared" ca="1" si="235"/>
        <v>1.2259299065791116</v>
      </c>
      <c r="W558" s="304">
        <f t="shared" ca="1" si="236"/>
        <v>27.451260436970209</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0.45489692585366903</v>
      </c>
      <c r="AH558" s="304">
        <f t="shared" ca="1" si="260"/>
        <v>-9.3489111661758404</v>
      </c>
    </row>
    <row r="559" spans="1:34" x14ac:dyDescent="0.2">
      <c r="A559" s="347">
        <f t="shared" ca="1" si="238"/>
        <v>1E-4</v>
      </c>
      <c r="B559" s="304">
        <f t="shared" ca="1" si="239"/>
        <v>37.904200000000372</v>
      </c>
      <c r="D559" s="306">
        <f t="shared" ca="1" si="240"/>
        <v>-0.33211003652334503</v>
      </c>
      <c r="E559" s="307">
        <f t="shared" ca="1" si="241"/>
        <v>-0.46697170425360746</v>
      </c>
      <c r="F559" s="304">
        <f t="shared" ca="1" si="242"/>
        <v>0.57302674364557904</v>
      </c>
      <c r="G559" s="306">
        <f t="shared" ca="1" si="243"/>
        <v>3.7212856139470221</v>
      </c>
      <c r="H559" s="307">
        <f t="shared" ca="1" si="244"/>
        <v>-104.68940641353622</v>
      </c>
      <c r="I559" s="304">
        <f t="shared" ca="1" si="245"/>
        <v>104.7555238726776</v>
      </c>
      <c r="J559" s="306">
        <f t="shared" ca="1" si="246"/>
        <v>438.67107671397167</v>
      </c>
      <c r="K559" s="307">
        <f t="shared" ca="1" si="247"/>
        <v>-7.5986629263557877</v>
      </c>
      <c r="L559" s="304">
        <f t="shared" ca="1" si="232"/>
        <v>438.7368838195207</v>
      </c>
      <c r="M559" s="306">
        <f t="shared" ca="1" si="248"/>
        <v>-1.535265324872604</v>
      </c>
      <c r="N559" s="304">
        <f t="shared" ca="1" si="249"/>
        <v>-87.964223547981419</v>
      </c>
      <c r="P559" s="310">
        <f t="shared" ca="1" si="250"/>
        <v>23</v>
      </c>
      <c r="Q559" s="304">
        <f t="shared" ca="1" si="251"/>
        <v>0</v>
      </c>
      <c r="R559" s="306">
        <f t="shared" ca="1" si="252"/>
        <v>0</v>
      </c>
      <c r="S559" s="307">
        <f t="shared" ca="1" si="253"/>
        <v>2.9362999999999984</v>
      </c>
      <c r="T559" s="304">
        <f t="shared" ca="1" si="233"/>
        <v>28.805102999999985</v>
      </c>
      <c r="U559" s="311">
        <f t="shared" ca="1" si="234"/>
        <v>0</v>
      </c>
      <c r="V559" s="306">
        <f t="shared" ca="1" si="235"/>
        <v>1.2259311899984249</v>
      </c>
      <c r="W559" s="304">
        <f t="shared" ca="1" si="236"/>
        <v>27.451313015869069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0.45487913498979538</v>
      </c>
      <c r="AH559" s="304">
        <f t="shared" ca="1" si="260"/>
        <v>-9.3489290729728651</v>
      </c>
    </row>
    <row r="560" spans="1:34" x14ac:dyDescent="0.2">
      <c r="A560" s="347">
        <f t="shared" ca="1" si="238"/>
        <v>1E-4</v>
      </c>
      <c r="B560" s="304">
        <f t="shared" ca="1" si="239"/>
        <v>37.904300000000376</v>
      </c>
      <c r="D560" s="306">
        <f t="shared" ca="1" si="240"/>
        <v>-0.33210756449087109</v>
      </c>
      <c r="E560" s="307">
        <f t="shared" ca="1" si="241"/>
        <v>-0.46695369855869728</v>
      </c>
      <c r="F560" s="304">
        <f t="shared" ca="1" si="242"/>
        <v>0.57301063776312633</v>
      </c>
      <c r="G560" s="306">
        <f t="shared" ca="1" si="243"/>
        <v>3.7212524031905732</v>
      </c>
      <c r="H560" s="307">
        <f t="shared" ca="1" si="244"/>
        <v>-104.68945310890608</v>
      </c>
      <c r="I560" s="304">
        <f t="shared" ca="1" si="245"/>
        <v>104.75556935881785</v>
      </c>
      <c r="J560" s="306">
        <f t="shared" ca="1" si="246"/>
        <v>438.67107671397167</v>
      </c>
      <c r="K560" s="307">
        <f t="shared" ca="1" si="247"/>
        <v>-7.6091318693319101</v>
      </c>
      <c r="L560" s="304">
        <f t="shared" ca="1" si="232"/>
        <v>438.73706526027649</v>
      </c>
      <c r="M560" s="306">
        <f t="shared" ca="1" si="248"/>
        <v>-1.5352656575382522</v>
      </c>
      <c r="N560" s="304">
        <f t="shared" ca="1" si="249"/>
        <v>-87.964242608319054</v>
      </c>
      <c r="P560" s="310">
        <f t="shared" ca="1" si="250"/>
        <v>23</v>
      </c>
      <c r="Q560" s="304">
        <f t="shared" ca="1" si="251"/>
        <v>0</v>
      </c>
      <c r="R560" s="306">
        <f t="shared" ca="1" si="252"/>
        <v>0</v>
      </c>
      <c r="S560" s="307">
        <f t="shared" ca="1" si="253"/>
        <v>2.9362999999999984</v>
      </c>
      <c r="T560" s="304">
        <f t="shared" ca="1" si="233"/>
        <v>28.805102999999985</v>
      </c>
      <c r="U560" s="311">
        <f t="shared" ca="1" si="234"/>
        <v>0</v>
      </c>
      <c r="V560" s="306">
        <f t="shared" ca="1" si="235"/>
        <v>1.2259324734196542</v>
      </c>
      <c r="W560" s="304">
        <f t="shared" ca="1" si="236"/>
        <v>27.451365593938711</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0.45486134440611004</v>
      </c>
      <c r="AH560" s="304">
        <f t="shared" ca="1" si="260"/>
        <v>-9.3489469794874793</v>
      </c>
    </row>
    <row r="561" spans="1:34" x14ac:dyDescent="0.2">
      <c r="A561" s="347">
        <f t="shared" ca="1" si="238"/>
        <v>1E-4</v>
      </c>
      <c r="B561" s="304">
        <f t="shared" ca="1" si="239"/>
        <v>37.904400000000379</v>
      </c>
      <c r="D561" s="306">
        <f t="shared" ca="1" si="240"/>
        <v>-0.33210509246685821</v>
      </c>
      <c r="E561" s="307">
        <f t="shared" ca="1" si="241"/>
        <v>-0.46693569314770578</v>
      </c>
      <c r="F561" s="304">
        <f t="shared" ca="1" si="242"/>
        <v>0.57299453224070895</v>
      </c>
      <c r="G561" s="306">
        <f t="shared" ca="1" si="243"/>
        <v>3.7212191926813265</v>
      </c>
      <c r="H561" s="307">
        <f t="shared" ca="1" si="244"/>
        <v>-104.6894998024754</v>
      </c>
      <c r="I561" s="304">
        <f t="shared" ca="1" si="245"/>
        <v>104.75561484317906</v>
      </c>
      <c r="J561" s="306">
        <f t="shared" ca="1" si="246"/>
        <v>438.67107671397167</v>
      </c>
      <c r="K561" s="307">
        <f t="shared" ca="1" si="247"/>
        <v>-7.6196008169774796</v>
      </c>
      <c r="L561" s="304">
        <f t="shared" ca="1" si="232"/>
        <v>438.73724695084337</v>
      </c>
      <c r="M561" s="306">
        <f t="shared" ca="1" si="248"/>
        <v>-1.5352659902006422</v>
      </c>
      <c r="N561" s="304">
        <f t="shared" ca="1" si="249"/>
        <v>-87.964261668470002</v>
      </c>
      <c r="P561" s="310">
        <f t="shared" ca="1" si="250"/>
        <v>23</v>
      </c>
      <c r="Q561" s="304">
        <f t="shared" ca="1" si="251"/>
        <v>0</v>
      </c>
      <c r="R561" s="306">
        <f t="shared" ca="1" si="252"/>
        <v>0</v>
      </c>
      <c r="S561" s="307">
        <f t="shared" ca="1" si="253"/>
        <v>2.9362999999999984</v>
      </c>
      <c r="T561" s="304">
        <f t="shared" ca="1" si="233"/>
        <v>28.805102999999985</v>
      </c>
      <c r="U561" s="311">
        <f t="shared" ca="1" si="234"/>
        <v>0</v>
      </c>
      <c r="V561" s="306">
        <f t="shared" ca="1" si="235"/>
        <v>1.2259337568428001</v>
      </c>
      <c r="W561" s="304">
        <f t="shared" ca="1" si="236"/>
        <v>27.451418171179128</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0.45484355410260946</v>
      </c>
      <c r="AH561" s="304">
        <f t="shared" ca="1" si="260"/>
        <v>-9.3489648857196901</v>
      </c>
    </row>
    <row r="562" spans="1:34" x14ac:dyDescent="0.2">
      <c r="A562" s="347">
        <f t="shared" ca="1" si="238"/>
        <v>1E-4</v>
      </c>
      <c r="B562" s="304">
        <f t="shared" ca="1" si="239"/>
        <v>37.904500000000382</v>
      </c>
      <c r="D562" s="306">
        <f t="shared" ca="1" si="240"/>
        <v>-0.33210262045131106</v>
      </c>
      <c r="E562" s="307">
        <f t="shared" ca="1" si="241"/>
        <v>-0.46691768802063116</v>
      </c>
      <c r="F562" s="304">
        <f t="shared" ca="1" si="242"/>
        <v>0.57297842707833158</v>
      </c>
      <c r="G562" s="306">
        <f t="shared" ca="1" si="243"/>
        <v>3.7211859824192812</v>
      </c>
      <c r="H562" s="307">
        <f t="shared" ca="1" si="244"/>
        <v>-104.6895464942442</v>
      </c>
      <c r="I562" s="304">
        <f t="shared" ca="1" si="245"/>
        <v>104.75566032576126</v>
      </c>
      <c r="J562" s="306">
        <f t="shared" ca="1" si="246"/>
        <v>438.67107671397167</v>
      </c>
      <c r="K562" s="307">
        <f t="shared" ca="1" si="247"/>
        <v>-7.6300697692923158</v>
      </c>
      <c r="L562" s="304">
        <f t="shared" ca="1" si="232"/>
        <v>438.73742889122133</v>
      </c>
      <c r="M562" s="306">
        <f t="shared" ca="1" si="248"/>
        <v>-1.5352663228597747</v>
      </c>
      <c r="N562" s="304">
        <f t="shared" ca="1" si="249"/>
        <v>-87.964280728434318</v>
      </c>
      <c r="P562" s="310">
        <f t="shared" ca="1" si="250"/>
        <v>23</v>
      </c>
      <c r="Q562" s="304">
        <f t="shared" ca="1" si="251"/>
        <v>0</v>
      </c>
      <c r="R562" s="306">
        <f t="shared" ca="1" si="252"/>
        <v>0</v>
      </c>
      <c r="S562" s="307">
        <f t="shared" ca="1" si="253"/>
        <v>2.9362999999999984</v>
      </c>
      <c r="T562" s="304">
        <f t="shared" ca="1" si="233"/>
        <v>28.805102999999985</v>
      </c>
      <c r="U562" s="311">
        <f t="shared" ca="1" si="234"/>
        <v>0</v>
      </c>
      <c r="V562" s="306">
        <f t="shared" ca="1" si="235"/>
        <v>1.2259350402678626</v>
      </c>
      <c r="W562" s="304">
        <f t="shared" ca="1" si="236"/>
        <v>27.451470747590331</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0.45482576407929187</v>
      </c>
      <c r="AH562" s="304">
        <f t="shared" ca="1" si="260"/>
        <v>-9.3489827916694974</v>
      </c>
    </row>
    <row r="563" spans="1:34" x14ac:dyDescent="0.2">
      <c r="A563" s="347">
        <f t="shared" ca="1" si="238"/>
        <v>1E-4</v>
      </c>
      <c r="B563" s="304">
        <f t="shared" ca="1" si="239"/>
        <v>37.904600000000386</v>
      </c>
      <c r="D563" s="306">
        <f t="shared" ca="1" si="240"/>
        <v>-0.33210014844422608</v>
      </c>
      <c r="E563" s="307">
        <f t="shared" ca="1" si="241"/>
        <v>-0.46689968317747166</v>
      </c>
      <c r="F563" s="304">
        <f t="shared" ca="1" si="242"/>
        <v>0.57296232227599431</v>
      </c>
      <c r="G563" s="306">
        <f t="shared" ca="1" si="243"/>
        <v>3.7211527724044369</v>
      </c>
      <c r="H563" s="307">
        <f t="shared" ca="1" si="244"/>
        <v>-104.68959318421251</v>
      </c>
      <c r="I563" s="304">
        <f t="shared" ca="1" si="245"/>
        <v>104.75570580656448</v>
      </c>
      <c r="J563" s="306">
        <f t="shared" ca="1" si="246"/>
        <v>438.67107671397167</v>
      </c>
      <c r="K563" s="307">
        <f t="shared" ca="1" si="247"/>
        <v>-7.6405387262762385</v>
      </c>
      <c r="L563" s="304">
        <f t="shared" ca="1" si="232"/>
        <v>438.73761108141042</v>
      </c>
      <c r="M563" s="306">
        <f t="shared" ca="1" si="248"/>
        <v>-1.5352666555156496</v>
      </c>
      <c r="N563" s="304">
        <f t="shared" ca="1" si="249"/>
        <v>-87.964299788211974</v>
      </c>
      <c r="P563" s="310">
        <f t="shared" ca="1" si="250"/>
        <v>23</v>
      </c>
      <c r="Q563" s="304">
        <f t="shared" ca="1" si="251"/>
        <v>0</v>
      </c>
      <c r="R563" s="306">
        <f t="shared" ca="1" si="252"/>
        <v>0</v>
      </c>
      <c r="S563" s="307">
        <f t="shared" ca="1" si="253"/>
        <v>2.9362999999999984</v>
      </c>
      <c r="T563" s="304">
        <f t="shared" ca="1" si="233"/>
        <v>28.805102999999985</v>
      </c>
      <c r="U563" s="311">
        <f t="shared" ca="1" si="234"/>
        <v>0</v>
      </c>
      <c r="V563" s="306">
        <f t="shared" ca="1" si="235"/>
        <v>1.2259363236948413</v>
      </c>
      <c r="W563" s="304">
        <f t="shared" ca="1" si="236"/>
        <v>27.451523323172339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0.4548079743361555</v>
      </c>
      <c r="AH563" s="304">
        <f t="shared" ca="1" si="260"/>
        <v>-9.3490006973369031</v>
      </c>
    </row>
    <row r="564" spans="1:34" x14ac:dyDescent="0.2">
      <c r="A564" s="347">
        <f t="shared" ca="1" si="238"/>
        <v>1E-4</v>
      </c>
      <c r="B564" s="304">
        <f t="shared" ca="1" si="239"/>
        <v>37.904700000000389</v>
      </c>
      <c r="D564" s="306">
        <f t="shared" ca="1" si="240"/>
        <v>-0.33209767644560373</v>
      </c>
      <c r="E564" s="307">
        <f t="shared" ca="1" si="241"/>
        <v>-0.46688167861822372</v>
      </c>
      <c r="F564" s="304">
        <f t="shared" ca="1" si="242"/>
        <v>0.57294621783369792</v>
      </c>
      <c r="G564" s="306">
        <f t="shared" ca="1" si="243"/>
        <v>3.7211195626367921</v>
      </c>
      <c r="H564" s="307">
        <f t="shared" ca="1" si="244"/>
        <v>-104.68963987238037</v>
      </c>
      <c r="I564" s="304">
        <f t="shared" ca="1" si="245"/>
        <v>104.75575128558876</v>
      </c>
      <c r="J564" s="306">
        <f t="shared" ca="1" si="246"/>
        <v>438.67107671397167</v>
      </c>
      <c r="K564" s="307">
        <f t="shared" ca="1" si="247"/>
        <v>-7.6510076879290683</v>
      </c>
      <c r="L564" s="304">
        <f t="shared" ca="1" si="232"/>
        <v>438.73779352141065</v>
      </c>
      <c r="M564" s="306">
        <f t="shared" ca="1" si="248"/>
        <v>-1.5352669881682668</v>
      </c>
      <c r="N564" s="304">
        <f t="shared" ca="1" si="249"/>
        <v>-87.964318847802986</v>
      </c>
      <c r="P564" s="310">
        <f t="shared" ca="1" si="250"/>
        <v>23</v>
      </c>
      <c r="Q564" s="304">
        <f t="shared" ca="1" si="251"/>
        <v>0</v>
      </c>
      <c r="R564" s="306">
        <f t="shared" ca="1" si="252"/>
        <v>0</v>
      </c>
      <c r="S564" s="307">
        <f t="shared" ca="1" si="253"/>
        <v>2.9362999999999984</v>
      </c>
      <c r="T564" s="304">
        <f t="shared" ca="1" si="233"/>
        <v>28.805102999999985</v>
      </c>
      <c r="U564" s="311">
        <f t="shared" ca="1" si="234"/>
        <v>0</v>
      </c>
      <c r="V564" s="306">
        <f t="shared" ca="1" si="235"/>
        <v>1.2259376071237367</v>
      </c>
      <c r="W564" s="304">
        <f t="shared" ca="1" si="236"/>
        <v>27.451575897925171</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0.454790184873195</v>
      </c>
      <c r="AH564" s="304">
        <f t="shared" ca="1" si="260"/>
        <v>-9.3490186027219124</v>
      </c>
    </row>
    <row r="565" spans="1:34" x14ac:dyDescent="0.2">
      <c r="A565" s="347">
        <f t="shared" ca="1" si="238"/>
        <v>1E-4</v>
      </c>
      <c r="B565" s="304">
        <f t="shared" ca="1" si="239"/>
        <v>37.904800000000392</v>
      </c>
      <c r="D565" s="306">
        <f t="shared" ca="1" si="240"/>
        <v>-0.3320952044554451</v>
      </c>
      <c r="E565" s="307">
        <f t="shared" ca="1" si="241"/>
        <v>-0.46686367434287668</v>
      </c>
      <c r="F565" s="304">
        <f t="shared" ca="1" si="242"/>
        <v>0.57293011375143788</v>
      </c>
      <c r="G565" s="306">
        <f t="shared" ca="1" si="243"/>
        <v>3.7210863531163465</v>
      </c>
      <c r="H565" s="307">
        <f t="shared" ca="1" si="244"/>
        <v>-104.68968655874781</v>
      </c>
      <c r="I565" s="304">
        <f t="shared" ca="1" si="245"/>
        <v>104.75579676283412</v>
      </c>
      <c r="J565" s="306">
        <f t="shared" ca="1" si="246"/>
        <v>438.67107671397167</v>
      </c>
      <c r="K565" s="307">
        <f t="shared" ca="1" si="247"/>
        <v>-7.6614766542506247</v>
      </c>
      <c r="L565" s="304">
        <f t="shared" ca="1" si="232"/>
        <v>438.73797621122202</v>
      </c>
      <c r="M565" s="306">
        <f t="shared" ca="1" si="248"/>
        <v>-1.5352673208176262</v>
      </c>
      <c r="N565" s="304">
        <f t="shared" ca="1" si="249"/>
        <v>-87.964337907207337</v>
      </c>
      <c r="P565" s="310">
        <f t="shared" ca="1" si="250"/>
        <v>23</v>
      </c>
      <c r="Q565" s="304">
        <f t="shared" ca="1" si="251"/>
        <v>0</v>
      </c>
      <c r="R565" s="306">
        <f t="shared" ca="1" si="252"/>
        <v>0</v>
      </c>
      <c r="S565" s="307">
        <f t="shared" ca="1" si="253"/>
        <v>2.9362999999999984</v>
      </c>
      <c r="T565" s="304">
        <f t="shared" ca="1" si="233"/>
        <v>28.805102999999985</v>
      </c>
      <c r="U565" s="311">
        <f t="shared" ca="1" si="234"/>
        <v>0</v>
      </c>
      <c r="V565" s="306">
        <f t="shared" ca="1" si="235"/>
        <v>1.2259388905545492</v>
      </c>
      <c r="W565" s="304">
        <f t="shared" ca="1" si="236"/>
        <v>27.451628471848842</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0.45477239569040151</v>
      </c>
      <c r="AH565" s="304">
        <f t="shared" ca="1" si="260"/>
        <v>-9.3490365078245361</v>
      </c>
    </row>
    <row r="566" spans="1:34" x14ac:dyDescent="0.2">
      <c r="A566" s="347">
        <f t="shared" ca="1" si="238"/>
        <v>1E-4</v>
      </c>
      <c r="B566" s="304">
        <f t="shared" ca="1" si="239"/>
        <v>37.904900000000396</v>
      </c>
      <c r="D566" s="306">
        <f t="shared" ca="1" si="240"/>
        <v>-0.33209273247375259</v>
      </c>
      <c r="E566" s="307">
        <f t="shared" ca="1" si="241"/>
        <v>-0.46684567035142699</v>
      </c>
      <c r="F566" s="304">
        <f t="shared" ca="1" si="242"/>
        <v>0.57291401002921605</v>
      </c>
      <c r="G566" s="306">
        <f t="shared" ca="1" si="243"/>
        <v>3.7210531438430992</v>
      </c>
      <c r="H566" s="307">
        <f t="shared" ca="1" si="244"/>
        <v>-104.68973324331485</v>
      </c>
      <c r="I566" s="304">
        <f t="shared" ca="1" si="245"/>
        <v>104.75584223830062</v>
      </c>
      <c r="J566" s="306">
        <f t="shared" ca="1" si="246"/>
        <v>438.67107671397167</v>
      </c>
      <c r="K566" s="307">
        <f t="shared" ca="1" si="247"/>
        <v>-7.6719456252407277</v>
      </c>
      <c r="L566" s="304">
        <f t="shared" ca="1" si="232"/>
        <v>438.73815915084464</v>
      </c>
      <c r="M566" s="306">
        <f t="shared" ca="1" si="248"/>
        <v>-1.5352676534637282</v>
      </c>
      <c r="N566" s="304">
        <f t="shared" ca="1" si="249"/>
        <v>-87.964356966425044</v>
      </c>
      <c r="P566" s="310">
        <f t="shared" ca="1" si="250"/>
        <v>23</v>
      </c>
      <c r="Q566" s="304">
        <f t="shared" ca="1" si="251"/>
        <v>0</v>
      </c>
      <c r="R566" s="306">
        <f t="shared" ca="1" si="252"/>
        <v>0</v>
      </c>
      <c r="S566" s="307">
        <f t="shared" ca="1" si="253"/>
        <v>2.9362999999999984</v>
      </c>
      <c r="T566" s="304">
        <f t="shared" ca="1" si="233"/>
        <v>28.805102999999985</v>
      </c>
      <c r="U566" s="311">
        <f t="shared" ca="1" si="234"/>
        <v>0</v>
      </c>
      <c r="V566" s="306">
        <f t="shared" ca="1" si="235"/>
        <v>1.2259401739872775</v>
      </c>
      <c r="W566" s="304">
        <f t="shared" ca="1" si="236"/>
        <v>27.451681044943346</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0.45475460678777146</v>
      </c>
      <c r="AH566" s="304">
        <f t="shared" ca="1" si="260"/>
        <v>-9.3490544126447759</v>
      </c>
    </row>
    <row r="567" spans="1:34" x14ac:dyDescent="0.2">
      <c r="A567" s="347">
        <f t="shared" ca="1" si="238"/>
        <v>1E-4</v>
      </c>
      <c r="B567" s="304">
        <f t="shared" ca="1" si="239"/>
        <v>37.905000000000399</v>
      </c>
      <c r="D567" s="306">
        <f t="shared" ca="1" si="240"/>
        <v>-0.33209026050052265</v>
      </c>
      <c r="E567" s="307">
        <f t="shared" ca="1" si="241"/>
        <v>-0.46682766664387643</v>
      </c>
      <c r="F567" s="304">
        <f t="shared" ca="1" si="242"/>
        <v>0.57289790666703544</v>
      </c>
      <c r="G567" s="306">
        <f t="shared" ca="1" si="243"/>
        <v>3.7210199348170492</v>
      </c>
      <c r="H567" s="307">
        <f t="shared" ca="1" si="244"/>
        <v>-104.68977992608151</v>
      </c>
      <c r="I567" s="304">
        <f t="shared" ca="1" si="245"/>
        <v>104.75588771198824</v>
      </c>
      <c r="J567" s="306">
        <f t="shared" ca="1" si="246"/>
        <v>438.67107671397167</v>
      </c>
      <c r="K567" s="307">
        <f t="shared" ca="1" si="247"/>
        <v>-7.6824146008991976</v>
      </c>
      <c r="L567" s="304">
        <f t="shared" ca="1" si="232"/>
        <v>438.73834234027839</v>
      </c>
      <c r="M567" s="306">
        <f t="shared" ca="1" si="248"/>
        <v>-1.5352679861065726</v>
      </c>
      <c r="N567" s="304">
        <f t="shared" ca="1" si="249"/>
        <v>-87.964376025456119</v>
      </c>
      <c r="P567" s="310">
        <f t="shared" ca="1" si="250"/>
        <v>23</v>
      </c>
      <c r="Q567" s="304">
        <f t="shared" ca="1" si="251"/>
        <v>0</v>
      </c>
      <c r="R567" s="306">
        <f t="shared" ca="1" si="252"/>
        <v>0</v>
      </c>
      <c r="S567" s="307">
        <f t="shared" ca="1" si="253"/>
        <v>2.9362999999999984</v>
      </c>
      <c r="T567" s="304">
        <f t="shared" ca="1" si="233"/>
        <v>28.805102999999985</v>
      </c>
      <c r="U567" s="311">
        <f t="shared" ca="1" si="234"/>
        <v>0</v>
      </c>
      <c r="V567" s="306">
        <f t="shared" ca="1" si="235"/>
        <v>1.2259414574219223</v>
      </c>
      <c r="W567" s="304">
        <f t="shared" ca="1" si="236"/>
        <v>27.451733617208689</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0.45473681816530309</v>
      </c>
      <c r="AH567" s="304">
        <f t="shared" ca="1" si="260"/>
        <v>-9.3490723171826318</v>
      </c>
    </row>
    <row r="568" spans="1:34" x14ac:dyDescent="0.2">
      <c r="A568" s="347">
        <f t="shared" ca="1" si="238"/>
        <v>1E-4</v>
      </c>
      <c r="B568" s="304">
        <f t="shared" ca="1" si="239"/>
        <v>37.905100000000402</v>
      </c>
      <c r="D568" s="306">
        <f t="shared" ca="1" si="240"/>
        <v>-0.33208778853575766</v>
      </c>
      <c r="E568" s="307">
        <f t="shared" ca="1" si="241"/>
        <v>-0.46680966322022321</v>
      </c>
      <c r="F568" s="304">
        <f t="shared" ca="1" si="242"/>
        <v>0.57288180366489938</v>
      </c>
      <c r="G568" s="306">
        <f t="shared" ca="1" si="243"/>
        <v>3.7209867260381957</v>
      </c>
      <c r="H568" s="307">
        <f t="shared" ca="1" si="244"/>
        <v>-104.68982660704783</v>
      </c>
      <c r="I568" s="304">
        <f t="shared" ca="1" si="245"/>
        <v>104.75593318389701</v>
      </c>
      <c r="J568" s="306">
        <f t="shared" ca="1" si="246"/>
        <v>438.67107671397167</v>
      </c>
      <c r="K568" s="307">
        <f t="shared" ca="1" si="247"/>
        <v>-7.6928835812258543</v>
      </c>
      <c r="L568" s="304">
        <f t="shared" ca="1" si="232"/>
        <v>438.7385257795234</v>
      </c>
      <c r="M568" s="306">
        <f t="shared" ca="1" si="248"/>
        <v>-1.5352683187461595</v>
      </c>
      <c r="N568" s="304">
        <f t="shared" ca="1" si="249"/>
        <v>-87.964395084300548</v>
      </c>
      <c r="P568" s="310">
        <f t="shared" ca="1" si="250"/>
        <v>23</v>
      </c>
      <c r="Q568" s="304">
        <f t="shared" ca="1" si="251"/>
        <v>0</v>
      </c>
      <c r="R568" s="306">
        <f t="shared" ca="1" si="252"/>
        <v>0</v>
      </c>
      <c r="S568" s="307">
        <f t="shared" ca="1" si="253"/>
        <v>2.9362999999999984</v>
      </c>
      <c r="T568" s="304">
        <f t="shared" ca="1" si="233"/>
        <v>28.805102999999985</v>
      </c>
      <c r="U568" s="311">
        <f t="shared" ca="1" si="234"/>
        <v>0</v>
      </c>
      <c r="V568" s="306">
        <f t="shared" ca="1" si="235"/>
        <v>1.2259427408584838</v>
      </c>
      <c r="W568" s="304">
        <f t="shared" ca="1" si="236"/>
        <v>27.451786188644899</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0.45471902982300172</v>
      </c>
      <c r="AH568" s="304">
        <f t="shared" ca="1" si="260"/>
        <v>-9.3490902214381038</v>
      </c>
    </row>
    <row r="569" spans="1:34" x14ac:dyDescent="0.2">
      <c r="A569" s="347">
        <f t="shared" ca="1" si="238"/>
        <v>1E-4</v>
      </c>
      <c r="B569" s="304">
        <f t="shared" ca="1" si="239"/>
        <v>37.905200000000406</v>
      </c>
      <c r="D569" s="306">
        <f t="shared" ca="1" si="240"/>
        <v>-0.3320853165794565</v>
      </c>
      <c r="E569" s="307">
        <f t="shared" ca="1" si="241"/>
        <v>-0.46679166008045847</v>
      </c>
      <c r="F569" s="304">
        <f t="shared" ca="1" si="242"/>
        <v>0.57286570102280354</v>
      </c>
      <c r="G569" s="306">
        <f t="shared" ca="1" si="243"/>
        <v>3.7209535175065378</v>
      </c>
      <c r="H569" s="307">
        <f t="shared" ca="1" si="244"/>
        <v>-104.68987328621384</v>
      </c>
      <c r="I569" s="304">
        <f t="shared" ca="1" si="245"/>
        <v>104.75597865402696</v>
      </c>
      <c r="J569" s="306">
        <f t="shared" ca="1" si="246"/>
        <v>438.67107671397167</v>
      </c>
      <c r="K569" s="307">
        <f t="shared" ca="1" si="247"/>
        <v>-7.7033525662205173</v>
      </c>
      <c r="L569" s="304">
        <f t="shared" ca="1" si="232"/>
        <v>438.7387094685796</v>
      </c>
      <c r="M569" s="306">
        <f t="shared" ca="1" si="248"/>
        <v>-1.5352686513824889</v>
      </c>
      <c r="N569" s="304">
        <f t="shared" ca="1" si="249"/>
        <v>-87.964414142958333</v>
      </c>
      <c r="P569" s="310">
        <f t="shared" ca="1" si="250"/>
        <v>23</v>
      </c>
      <c r="Q569" s="304">
        <f t="shared" ca="1" si="251"/>
        <v>0</v>
      </c>
      <c r="R569" s="306">
        <f t="shared" ca="1" si="252"/>
        <v>0</v>
      </c>
      <c r="S569" s="307">
        <f t="shared" ca="1" si="253"/>
        <v>2.9362999999999984</v>
      </c>
      <c r="T569" s="304">
        <f t="shared" ca="1" si="233"/>
        <v>28.805102999999985</v>
      </c>
      <c r="U569" s="311">
        <f t="shared" ca="1" si="234"/>
        <v>0</v>
      </c>
      <c r="V569" s="306">
        <f t="shared" ca="1" si="235"/>
        <v>1.2259440242969615</v>
      </c>
      <c r="W569" s="304">
        <f t="shared" ca="1" si="236"/>
        <v>27.451838759251952</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0.45470124176085136</v>
      </c>
      <c r="AH569" s="304">
        <f t="shared" ca="1" si="260"/>
        <v>-9.3491081254112025</v>
      </c>
    </row>
    <row r="570" spans="1:34" x14ac:dyDescent="0.2">
      <c r="A570" s="347">
        <f t="shared" ca="1" si="238"/>
        <v>1E-4</v>
      </c>
      <c r="B570" s="304">
        <f t="shared" ca="1" si="239"/>
        <v>37.905300000000409</v>
      </c>
      <c r="D570" s="306">
        <f t="shared" ca="1" si="240"/>
        <v>-0.33208284463162141</v>
      </c>
      <c r="E570" s="307">
        <f t="shared" ca="1" si="241"/>
        <v>-0.4667736572245893</v>
      </c>
      <c r="F570" s="304">
        <f t="shared" ca="1" si="242"/>
        <v>0.57284959874075847</v>
      </c>
      <c r="G570" s="306">
        <f t="shared" ca="1" si="243"/>
        <v>3.7209203092220746</v>
      </c>
      <c r="H570" s="307">
        <f t="shared" ca="1" si="244"/>
        <v>-104.68991996357956</v>
      </c>
      <c r="I570" s="304">
        <f t="shared" ca="1" si="245"/>
        <v>104.75602412237816</v>
      </c>
      <c r="J570" s="306">
        <f t="shared" ca="1" si="246"/>
        <v>438.67107671397167</v>
      </c>
      <c r="K570" s="307">
        <f t="shared" ca="1" si="247"/>
        <v>-7.7138215558830074</v>
      </c>
      <c r="L570" s="304">
        <f t="shared" ca="1" si="232"/>
        <v>438.73889340744711</v>
      </c>
      <c r="M570" s="306">
        <f t="shared" ca="1" si="248"/>
        <v>-1.5352689840155609</v>
      </c>
      <c r="N570" s="304">
        <f t="shared" ca="1" si="249"/>
        <v>-87.964433201429486</v>
      </c>
      <c r="P570" s="310">
        <f t="shared" ca="1" si="250"/>
        <v>23</v>
      </c>
      <c r="Q570" s="304">
        <f t="shared" ca="1" si="251"/>
        <v>0</v>
      </c>
      <c r="R570" s="306">
        <f t="shared" ca="1" si="252"/>
        <v>0</v>
      </c>
      <c r="S570" s="307">
        <f t="shared" ca="1" si="253"/>
        <v>2.9362999999999984</v>
      </c>
      <c r="T570" s="304">
        <f t="shared" ca="1" si="233"/>
        <v>28.805102999999985</v>
      </c>
      <c r="U570" s="311">
        <f t="shared" ca="1" si="234"/>
        <v>0</v>
      </c>
      <c r="V570" s="306">
        <f t="shared" ca="1" si="235"/>
        <v>1.2259453077373559</v>
      </c>
      <c r="W570" s="304">
        <f t="shared" ca="1" si="236"/>
        <v>27.451891329029909</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0.45468345397886445</v>
      </c>
      <c r="AH570" s="304">
        <f t="shared" ca="1" si="260"/>
        <v>-9.3491260291019191</v>
      </c>
    </row>
    <row r="571" spans="1:34" x14ac:dyDescent="0.2">
      <c r="A571" s="347">
        <f t="shared" ca="1" si="238"/>
        <v>1E-4</v>
      </c>
      <c r="B571" s="304">
        <f t="shared" ca="1" si="239"/>
        <v>37.905400000000412</v>
      </c>
      <c r="D571" s="306">
        <f t="shared" ca="1" si="240"/>
        <v>-0.33208037269225138</v>
      </c>
      <c r="E571" s="307">
        <f t="shared" ca="1" si="241"/>
        <v>-0.46675565465259261</v>
      </c>
      <c r="F571" s="304">
        <f t="shared" ca="1" si="242"/>
        <v>0.57283349681874829</v>
      </c>
      <c r="G571" s="306">
        <f t="shared" ca="1" si="243"/>
        <v>3.7208871011848053</v>
      </c>
      <c r="H571" s="307">
        <f t="shared" ca="1" si="244"/>
        <v>-104.68996663914503</v>
      </c>
      <c r="I571" s="304">
        <f t="shared" ca="1" si="245"/>
        <v>104.75606958895061</v>
      </c>
      <c r="J571" s="306">
        <f t="shared" ca="1" si="246"/>
        <v>438.67107671397167</v>
      </c>
      <c r="K571" s="307">
        <f t="shared" ca="1" si="247"/>
        <v>-7.7242905502131434</v>
      </c>
      <c r="L571" s="304">
        <f t="shared" ca="1" si="232"/>
        <v>438.73907759612587</v>
      </c>
      <c r="M571" s="306">
        <f t="shared" ca="1" si="248"/>
        <v>-1.5352693166453755</v>
      </c>
      <c r="N571" s="304">
        <f t="shared" ca="1" si="249"/>
        <v>-87.964452259714008</v>
      </c>
      <c r="P571" s="310">
        <f t="shared" ca="1" si="250"/>
        <v>23</v>
      </c>
      <c r="Q571" s="304">
        <f t="shared" ca="1" si="251"/>
        <v>0</v>
      </c>
      <c r="R571" s="306">
        <f t="shared" ca="1" si="252"/>
        <v>0</v>
      </c>
      <c r="S571" s="307">
        <f t="shared" ca="1" si="253"/>
        <v>2.9362999999999984</v>
      </c>
      <c r="T571" s="304">
        <f t="shared" ca="1" si="233"/>
        <v>28.805102999999985</v>
      </c>
      <c r="U571" s="311">
        <f t="shared" ca="1" si="234"/>
        <v>0</v>
      </c>
      <c r="V571" s="306">
        <f t="shared" ca="1" si="235"/>
        <v>1.2259465911796663</v>
      </c>
      <c r="W571" s="304">
        <f t="shared" ca="1" si="236"/>
        <v>27.45194389797874</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0.45466566647701789</v>
      </c>
      <c r="AH571" s="304">
        <f t="shared" ca="1" si="260"/>
        <v>-9.3491439325102768</v>
      </c>
    </row>
    <row r="572" spans="1:34" x14ac:dyDescent="0.2">
      <c r="A572" s="347">
        <f t="shared" ca="1" si="238"/>
        <v>1E-4</v>
      </c>
      <c r="B572" s="304">
        <f t="shared" ca="1" si="239"/>
        <v>37.905500000000416</v>
      </c>
      <c r="D572" s="306">
        <f t="shared" ca="1" si="240"/>
        <v>-0.33207790076134669</v>
      </c>
      <c r="E572" s="307">
        <f t="shared" ca="1" si="241"/>
        <v>-0.46673765236448617</v>
      </c>
      <c r="F572" s="304">
        <f t="shared" ca="1" si="242"/>
        <v>0.57281739525679098</v>
      </c>
      <c r="G572" s="306">
        <f t="shared" ca="1" si="243"/>
        <v>3.7208538933947293</v>
      </c>
      <c r="H572" s="307">
        <f t="shared" ca="1" si="244"/>
        <v>-104.69001331291027</v>
      </c>
      <c r="I572" s="304">
        <f t="shared" ca="1" si="245"/>
        <v>104.75611505374432</v>
      </c>
      <c r="J572" s="306">
        <f t="shared" ca="1" si="246"/>
        <v>438.67107671397167</v>
      </c>
      <c r="K572" s="307">
        <f t="shared" ca="1" si="247"/>
        <v>-7.7347595492107457</v>
      </c>
      <c r="L572" s="304">
        <f t="shared" ca="1" si="232"/>
        <v>438.73926203461588</v>
      </c>
      <c r="M572" s="306">
        <f t="shared" ca="1" si="248"/>
        <v>-1.5352696492719329</v>
      </c>
      <c r="N572" s="304">
        <f t="shared" ca="1" si="249"/>
        <v>-87.964471317811899</v>
      </c>
      <c r="P572" s="310">
        <f t="shared" ca="1" si="250"/>
        <v>23</v>
      </c>
      <c r="Q572" s="304">
        <f t="shared" ca="1" si="251"/>
        <v>0</v>
      </c>
      <c r="R572" s="306">
        <f t="shared" ca="1" si="252"/>
        <v>0</v>
      </c>
      <c r="S572" s="307">
        <f t="shared" ca="1" si="253"/>
        <v>2.9362999999999984</v>
      </c>
      <c r="T572" s="304">
        <f t="shared" ca="1" si="233"/>
        <v>28.805102999999985</v>
      </c>
      <c r="U572" s="311">
        <f t="shared" ca="1" si="234"/>
        <v>0</v>
      </c>
      <c r="V572" s="306">
        <f t="shared" ca="1" si="235"/>
        <v>1.2259478746238932</v>
      </c>
      <c r="W572" s="304">
        <f t="shared" ca="1" si="236"/>
        <v>27.451996466098471</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0.45464787925532235</v>
      </c>
      <c r="AH572" s="304">
        <f t="shared" ca="1" si="260"/>
        <v>-9.3491618356362611</v>
      </c>
    </row>
    <row r="573" spans="1:34" x14ac:dyDescent="0.2">
      <c r="A573" s="347">
        <f t="shared" ca="1" si="238"/>
        <v>1E-4</v>
      </c>
      <c r="B573" s="304">
        <f t="shared" ca="1" si="239"/>
        <v>37.905600000000419</v>
      </c>
      <c r="D573" s="306">
        <f t="shared" ca="1" si="240"/>
        <v>-0.33207542883890584</v>
      </c>
      <c r="E573" s="307">
        <f t="shared" ca="1" si="241"/>
        <v>-0.4667196503602522</v>
      </c>
      <c r="F573" s="304">
        <f t="shared" ca="1" si="242"/>
        <v>0.5728012940548749</v>
      </c>
      <c r="G573" s="306">
        <f t="shared" ca="1" si="243"/>
        <v>3.7208206858518453</v>
      </c>
      <c r="H573" s="307">
        <f t="shared" ca="1" si="244"/>
        <v>-104.6900599848753</v>
      </c>
      <c r="I573" s="304">
        <f t="shared" ca="1" si="245"/>
        <v>104.75616051675935</v>
      </c>
      <c r="J573" s="306">
        <f t="shared" ca="1" si="246"/>
        <v>438.67107671397167</v>
      </c>
      <c r="K573" s="307">
        <f t="shared" ca="1" si="247"/>
        <v>-7.7452285528756351</v>
      </c>
      <c r="L573" s="304">
        <f t="shared" ca="1" si="232"/>
        <v>438.73944672291719</v>
      </c>
      <c r="M573" s="306">
        <f t="shared" ca="1" si="248"/>
        <v>-1.5352699818952327</v>
      </c>
      <c r="N573" s="304">
        <f t="shared" ca="1" si="249"/>
        <v>-87.964490375723145</v>
      </c>
      <c r="P573" s="310">
        <f t="shared" ca="1" si="250"/>
        <v>23</v>
      </c>
      <c r="Q573" s="304">
        <f t="shared" ca="1" si="251"/>
        <v>0</v>
      </c>
      <c r="R573" s="306">
        <f t="shared" ca="1" si="252"/>
        <v>0</v>
      </c>
      <c r="S573" s="307">
        <f t="shared" ca="1" si="253"/>
        <v>2.9362999999999984</v>
      </c>
      <c r="T573" s="304">
        <f t="shared" ca="1" si="233"/>
        <v>28.805102999999985</v>
      </c>
      <c r="U573" s="311">
        <f t="shared" ca="1" si="234"/>
        <v>0</v>
      </c>
      <c r="V573" s="306">
        <f t="shared" ca="1" si="235"/>
        <v>1.2259491580700363</v>
      </c>
      <c r="W573" s="304">
        <f t="shared" ca="1" si="236"/>
        <v>27.452049033389113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0.45463009231376894</v>
      </c>
      <c r="AH573" s="304">
        <f t="shared" ca="1" si="260"/>
        <v>-9.3491797384798847</v>
      </c>
    </row>
    <row r="574" spans="1:34" x14ac:dyDescent="0.2">
      <c r="A574" s="347">
        <f t="shared" ca="1" si="238"/>
        <v>1E-4</v>
      </c>
      <c r="B574" s="304">
        <f t="shared" ca="1" si="239"/>
        <v>37.905700000000422</v>
      </c>
      <c r="D574" s="306">
        <f t="shared" ca="1" si="240"/>
        <v>-0.33207295692493372</v>
      </c>
      <c r="E574" s="307">
        <f t="shared" ca="1" si="241"/>
        <v>-0.4667016486398925</v>
      </c>
      <c r="F574" s="304">
        <f t="shared" ca="1" si="242"/>
        <v>0.57278519321300769</v>
      </c>
      <c r="G574" s="306">
        <f t="shared" ca="1" si="243"/>
        <v>3.720787478556153</v>
      </c>
      <c r="H574" s="307">
        <f t="shared" ca="1" si="244"/>
        <v>-104.69010665504017</v>
      </c>
      <c r="I574" s="304">
        <f t="shared" ca="1" si="245"/>
        <v>104.75620597799572</v>
      </c>
      <c r="J574" s="306">
        <f t="shared" ca="1" si="246"/>
        <v>438.67107671397167</v>
      </c>
      <c r="K574" s="307">
        <f t="shared" ca="1" si="247"/>
        <v>-7.7556975612076311</v>
      </c>
      <c r="L574" s="304">
        <f t="shared" ca="1" si="232"/>
        <v>438.73963166102982</v>
      </c>
      <c r="M574" s="306">
        <f t="shared" ca="1" si="248"/>
        <v>-1.5352703145152755</v>
      </c>
      <c r="N574" s="304">
        <f t="shared" ca="1" si="249"/>
        <v>-87.964509433447773</v>
      </c>
      <c r="P574" s="310">
        <f t="shared" ca="1" si="250"/>
        <v>23</v>
      </c>
      <c r="Q574" s="304">
        <f t="shared" ca="1" si="251"/>
        <v>0</v>
      </c>
      <c r="R574" s="306">
        <f t="shared" ca="1" si="252"/>
        <v>0</v>
      </c>
      <c r="S574" s="307">
        <f t="shared" ca="1" si="253"/>
        <v>2.9362999999999984</v>
      </c>
      <c r="T574" s="304">
        <f t="shared" ca="1" si="233"/>
        <v>28.805102999999985</v>
      </c>
      <c r="U574" s="311">
        <f t="shared" ca="1" si="234"/>
        <v>0</v>
      </c>
      <c r="V574" s="306">
        <f t="shared" ca="1" si="235"/>
        <v>1.225950441518096</v>
      </c>
      <c r="W574" s="304">
        <f t="shared" ca="1" si="236"/>
        <v>27.452101599850678</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0.45461230565235589</v>
      </c>
      <c r="AH574" s="304">
        <f t="shared" ca="1" si="260"/>
        <v>-9.3491976410411493</v>
      </c>
    </row>
    <row r="575" spans="1:34" x14ac:dyDescent="0.2">
      <c r="A575" s="347">
        <f t="shared" ca="1" si="238"/>
        <v>1E-4</v>
      </c>
      <c r="B575" s="304">
        <f t="shared" ca="1" si="239"/>
        <v>37.905800000000426</v>
      </c>
      <c r="D575" s="306">
        <f t="shared" ca="1" si="240"/>
        <v>-0.33207048501942465</v>
      </c>
      <c r="E575" s="307">
        <f t="shared" ca="1" si="241"/>
        <v>-0.46668364720339994</v>
      </c>
      <c r="F575" s="304">
        <f t="shared" ca="1" si="242"/>
        <v>0.57276909273118382</v>
      </c>
      <c r="G575" s="306">
        <f t="shared" ca="1" si="243"/>
        <v>3.7207542715076509</v>
      </c>
      <c r="H575" s="307">
        <f t="shared" ca="1" si="244"/>
        <v>-104.69015332340489</v>
      </c>
      <c r="I575" s="304">
        <f t="shared" ca="1" si="245"/>
        <v>104.75625143745344</v>
      </c>
      <c r="J575" s="306">
        <f t="shared" ca="1" si="246"/>
        <v>438.67107671397167</v>
      </c>
      <c r="K575" s="307">
        <f t="shared" ca="1" si="247"/>
        <v>-7.7661665742065535</v>
      </c>
      <c r="L575" s="304">
        <f t="shared" ca="1" si="232"/>
        <v>438.73981684895381</v>
      </c>
      <c r="M575" s="306">
        <f t="shared" ca="1" si="248"/>
        <v>-1.535270647132061</v>
      </c>
      <c r="N575" s="304">
        <f t="shared" ca="1" si="249"/>
        <v>-87.964528490985785</v>
      </c>
      <c r="P575" s="310">
        <f t="shared" ca="1" si="250"/>
        <v>23</v>
      </c>
      <c r="Q575" s="304">
        <f t="shared" ca="1" si="251"/>
        <v>0</v>
      </c>
      <c r="R575" s="306">
        <f t="shared" ca="1" si="252"/>
        <v>0</v>
      </c>
      <c r="S575" s="307">
        <f t="shared" ca="1" si="253"/>
        <v>2.9362999999999984</v>
      </c>
      <c r="T575" s="304">
        <f t="shared" ca="1" si="233"/>
        <v>28.805102999999985</v>
      </c>
      <c r="U575" s="311">
        <f t="shared" ca="1" si="234"/>
        <v>0</v>
      </c>
      <c r="V575" s="306">
        <f t="shared" ca="1" si="235"/>
        <v>1.225951724968072</v>
      </c>
      <c r="W575" s="304">
        <f t="shared" ca="1" si="236"/>
        <v>27.452154165483172</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0.45459451927107608</v>
      </c>
      <c r="AH575" s="304">
        <f t="shared" ca="1" si="260"/>
        <v>-9.3492155433200601</v>
      </c>
    </row>
    <row r="576" spans="1:34" x14ac:dyDescent="0.2">
      <c r="A576" s="347">
        <f t="shared" ca="1" si="238"/>
        <v>1E-4</v>
      </c>
      <c r="B576" s="304">
        <f t="shared" ca="1" si="239"/>
        <v>37.905900000000429</v>
      </c>
      <c r="D576" s="306">
        <f t="shared" ca="1" si="240"/>
        <v>-0.33206801312238338</v>
      </c>
      <c r="E576" s="307">
        <f t="shared" ca="1" si="241"/>
        <v>-0.46666564605077454</v>
      </c>
      <c r="F576" s="304">
        <f t="shared" ca="1" si="242"/>
        <v>0.57275299260940937</v>
      </c>
      <c r="G576" s="306">
        <f t="shared" ca="1" si="243"/>
        <v>3.7207210647063387</v>
      </c>
      <c r="H576" s="307">
        <f t="shared" ca="1" si="244"/>
        <v>-104.69019998996949</v>
      </c>
      <c r="I576" s="304">
        <f t="shared" ca="1" si="245"/>
        <v>104.75629689513254</v>
      </c>
      <c r="J576" s="306">
        <f t="shared" ca="1" si="246"/>
        <v>438.67107671397167</v>
      </c>
      <c r="K576" s="307">
        <f t="shared" ca="1" si="247"/>
        <v>-7.7766355918722221</v>
      </c>
      <c r="L576" s="304">
        <f t="shared" ca="1" si="232"/>
        <v>438.74000228668916</v>
      </c>
      <c r="M576" s="306">
        <f t="shared" ca="1" si="248"/>
        <v>-1.5352709797455892</v>
      </c>
      <c r="N576" s="304">
        <f t="shared" ca="1" si="249"/>
        <v>-87.964547548337151</v>
      </c>
      <c r="P576" s="310">
        <f t="shared" ca="1" si="250"/>
        <v>23</v>
      </c>
      <c r="Q576" s="304">
        <f t="shared" ca="1" si="251"/>
        <v>0</v>
      </c>
      <c r="R576" s="306">
        <f t="shared" ca="1" si="252"/>
        <v>0</v>
      </c>
      <c r="S576" s="307">
        <f t="shared" ca="1" si="253"/>
        <v>2.9362999999999984</v>
      </c>
      <c r="T576" s="304">
        <f t="shared" ca="1" si="233"/>
        <v>28.805102999999985</v>
      </c>
      <c r="U576" s="311">
        <f t="shared" ca="1" si="234"/>
        <v>0</v>
      </c>
      <c r="V576" s="306">
        <f t="shared" ca="1" si="235"/>
        <v>1.2259530084199641</v>
      </c>
      <c r="W576" s="304">
        <f t="shared" ca="1" si="236"/>
        <v>27.452206730286591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0.45457673316992775</v>
      </c>
      <c r="AH576" s="304">
        <f t="shared" ca="1" si="260"/>
        <v>-9.349233445316619</v>
      </c>
    </row>
    <row r="577" spans="1:34" x14ac:dyDescent="0.2">
      <c r="A577" s="347">
        <f t="shared" ca="1" si="238"/>
        <v>1E-4</v>
      </c>
      <c r="B577" s="304">
        <f t="shared" ca="1" si="239"/>
        <v>37.906000000000432</v>
      </c>
      <c r="D577" s="306">
        <f t="shared" ca="1" si="240"/>
        <v>-0.3320655412338081</v>
      </c>
      <c r="E577" s="307">
        <f t="shared" ca="1" si="241"/>
        <v>-0.46664764518201807</v>
      </c>
      <c r="F577" s="304">
        <f t="shared" ca="1" si="242"/>
        <v>0.57273689284768847</v>
      </c>
      <c r="G577" s="306">
        <f t="shared" ca="1" si="243"/>
        <v>3.7206878581522154</v>
      </c>
      <c r="H577" s="307">
        <f t="shared" ca="1" si="244"/>
        <v>-104.690246654734</v>
      </c>
      <c r="I577" s="304">
        <f t="shared" ca="1" si="245"/>
        <v>104.75634235103307</v>
      </c>
      <c r="J577" s="306">
        <f t="shared" ca="1" si="246"/>
        <v>438.67107671397167</v>
      </c>
      <c r="K577" s="307">
        <f t="shared" ca="1" si="247"/>
        <v>-7.7871046142044573</v>
      </c>
      <c r="L577" s="304">
        <f t="shared" ca="1" si="232"/>
        <v>438.74018797423582</v>
      </c>
      <c r="M577" s="306">
        <f t="shared" ca="1" si="248"/>
        <v>-1.5352713123558603</v>
      </c>
      <c r="N577" s="304">
        <f t="shared" ca="1" si="249"/>
        <v>-87.964566605501915</v>
      </c>
      <c r="P577" s="310">
        <f t="shared" ca="1" si="250"/>
        <v>23</v>
      </c>
      <c r="Q577" s="304">
        <f t="shared" ca="1" si="251"/>
        <v>0</v>
      </c>
      <c r="R577" s="306">
        <f t="shared" ca="1" si="252"/>
        <v>0</v>
      </c>
      <c r="S577" s="307">
        <f t="shared" ca="1" si="253"/>
        <v>2.9362999999999984</v>
      </c>
      <c r="T577" s="304">
        <f t="shared" ca="1" si="233"/>
        <v>28.805102999999985</v>
      </c>
      <c r="U577" s="311">
        <f t="shared" ca="1" si="234"/>
        <v>0</v>
      </c>
      <c r="V577" s="306">
        <f t="shared" ca="1" si="235"/>
        <v>1.2259542918737725</v>
      </c>
      <c r="W577" s="304">
        <f t="shared" ca="1" si="236"/>
        <v>27.452259294260962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0.45455894734891622</v>
      </c>
      <c r="AH577" s="304">
        <f t="shared" ca="1" si="260"/>
        <v>-9.3492513470308225</v>
      </c>
    </row>
    <row r="578" spans="1:34" x14ac:dyDescent="0.2">
      <c r="A578" s="347">
        <f t="shared" ca="1" si="238"/>
        <v>1E-4</v>
      </c>
      <c r="B578" s="304">
        <f t="shared" ca="1" si="239"/>
        <v>37.906100000000436</v>
      </c>
      <c r="D578" s="306">
        <f t="shared" ca="1" si="240"/>
        <v>-0.33206306935369978</v>
      </c>
      <c r="E578" s="307">
        <f t="shared" ca="1" si="241"/>
        <v>-0.46662964459711809</v>
      </c>
      <c r="F578" s="304">
        <f t="shared" ca="1" si="242"/>
        <v>0.57272079344601479</v>
      </c>
      <c r="G578" s="306">
        <f t="shared" ca="1" si="243"/>
        <v>3.7206546518452801</v>
      </c>
      <c r="H578" s="307">
        <f t="shared" ca="1" si="244"/>
        <v>-104.69029331769846</v>
      </c>
      <c r="I578" s="304">
        <f t="shared" ca="1" si="245"/>
        <v>104.75638780515506</v>
      </c>
      <c r="J578" s="306">
        <f t="shared" ca="1" si="246"/>
        <v>438.67107671397167</v>
      </c>
      <c r="K578" s="307">
        <f t="shared" ca="1" si="247"/>
        <v>-7.7975736412030789</v>
      </c>
      <c r="L578" s="304">
        <f t="shared" ca="1" si="232"/>
        <v>438.74037391159391</v>
      </c>
      <c r="M578" s="306">
        <f t="shared" ca="1" si="248"/>
        <v>-1.5352716449628743</v>
      </c>
      <c r="N578" s="304">
        <f t="shared" ca="1" si="249"/>
        <v>-87.964585662480047</v>
      </c>
      <c r="P578" s="310">
        <f t="shared" ca="1" si="250"/>
        <v>23</v>
      </c>
      <c r="Q578" s="304">
        <f t="shared" ca="1" si="251"/>
        <v>0</v>
      </c>
      <c r="R578" s="306">
        <f t="shared" ca="1" si="252"/>
        <v>0</v>
      </c>
      <c r="S578" s="307">
        <f t="shared" ca="1" si="253"/>
        <v>2.9362999999999984</v>
      </c>
      <c r="T578" s="304">
        <f t="shared" ca="1" si="233"/>
        <v>28.805102999999985</v>
      </c>
      <c r="U578" s="311">
        <f t="shared" ca="1" si="234"/>
        <v>0</v>
      </c>
      <c r="V578" s="306">
        <f t="shared" ca="1" si="235"/>
        <v>1.2259555753294977</v>
      </c>
      <c r="W578" s="304">
        <f t="shared" ca="1" si="236"/>
        <v>27.452311857406322</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0.45454116180802906</v>
      </c>
      <c r="AH578" s="304">
        <f t="shared" ca="1" si="260"/>
        <v>-9.3492692484626829</v>
      </c>
    </row>
    <row r="579" spans="1:34" x14ac:dyDescent="0.2">
      <c r="A579" s="347">
        <f t="shared" ca="1" si="238"/>
        <v>1E-4</v>
      </c>
      <c r="B579" s="304">
        <f t="shared" ca="1" si="239"/>
        <v>37.906200000000439</v>
      </c>
      <c r="D579" s="306">
        <f t="shared" ca="1" si="240"/>
        <v>-0.33206059748205907</v>
      </c>
      <c r="E579" s="307">
        <f t="shared" ca="1" si="241"/>
        <v>-0.46661164429606572</v>
      </c>
      <c r="F579" s="304">
        <f t="shared" ca="1" si="242"/>
        <v>0.57270469440438521</v>
      </c>
      <c r="G579" s="306">
        <f t="shared" ca="1" si="243"/>
        <v>3.720621445785532</v>
      </c>
      <c r="H579" s="307">
        <f t="shared" ca="1" si="244"/>
        <v>-104.69033997886289</v>
      </c>
      <c r="I579" s="304">
        <f t="shared" ca="1" si="245"/>
        <v>104.7564332574985</v>
      </c>
      <c r="J579" s="306">
        <f t="shared" ca="1" si="246"/>
        <v>438.67107671397167</v>
      </c>
      <c r="K579" s="307">
        <f t="shared" ca="1" si="247"/>
        <v>-7.8080426728679067</v>
      </c>
      <c r="L579" s="304">
        <f t="shared" ca="1" si="232"/>
        <v>438.7405600987633</v>
      </c>
      <c r="M579" s="306">
        <f t="shared" ca="1" si="248"/>
        <v>-1.5352719775666313</v>
      </c>
      <c r="N579" s="304">
        <f t="shared" ca="1" si="249"/>
        <v>-87.964604719271577</v>
      </c>
      <c r="P579" s="310">
        <f t="shared" ca="1" si="250"/>
        <v>23</v>
      </c>
      <c r="Q579" s="304">
        <f t="shared" ca="1" si="251"/>
        <v>0</v>
      </c>
      <c r="R579" s="306">
        <f t="shared" ca="1" si="252"/>
        <v>0</v>
      </c>
      <c r="S579" s="307">
        <f t="shared" ca="1" si="253"/>
        <v>2.9362999999999984</v>
      </c>
      <c r="T579" s="304">
        <f t="shared" ca="1" si="233"/>
        <v>28.805102999999985</v>
      </c>
      <c r="U579" s="311">
        <f t="shared" ca="1" si="234"/>
        <v>0</v>
      </c>
      <c r="V579" s="306">
        <f t="shared" ca="1" si="235"/>
        <v>1.2259568587871383</v>
      </c>
      <c r="W579" s="304">
        <f t="shared" ca="1" si="236"/>
        <v>27.45236441972262</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0.45452337654725206</v>
      </c>
      <c r="AH579" s="304">
        <f t="shared" ca="1" si="260"/>
        <v>-9.349287149612211</v>
      </c>
    </row>
    <row r="580" spans="1:34" x14ac:dyDescent="0.2">
      <c r="A580" s="347">
        <f t="shared" ca="1" si="238"/>
        <v>1E-4</v>
      </c>
      <c r="B580" s="304">
        <f t="shared" ca="1" si="239"/>
        <v>37.906300000000442</v>
      </c>
      <c r="D580" s="306">
        <f t="shared" ca="1" si="240"/>
        <v>-0.33205812561888404</v>
      </c>
      <c r="E580" s="307">
        <f t="shared" ca="1" si="241"/>
        <v>-0.46659364427887517</v>
      </c>
      <c r="F580" s="304">
        <f t="shared" ca="1" si="242"/>
        <v>0.5726885957228135</v>
      </c>
      <c r="G580" s="306">
        <f t="shared" ca="1" si="243"/>
        <v>3.7205882399729702</v>
      </c>
      <c r="H580" s="307">
        <f t="shared" ca="1" si="244"/>
        <v>-104.69038663822732</v>
      </c>
      <c r="I580" s="304">
        <f t="shared" ca="1" si="245"/>
        <v>104.75647870806345</v>
      </c>
      <c r="J580" s="306">
        <f t="shared" ca="1" si="246"/>
        <v>438.67107671397167</v>
      </c>
      <c r="K580" s="307">
        <f t="shared" ca="1" si="247"/>
        <v>-7.818511709198761</v>
      </c>
      <c r="L580" s="304">
        <f t="shared" ref="L580:L643" ca="1" si="261">SQRT(pos_x^2+pos_z^2)</f>
        <v>438.74074653574411</v>
      </c>
      <c r="M580" s="306">
        <f t="shared" ca="1" si="248"/>
        <v>-1.5352723101671313</v>
      </c>
      <c r="N580" s="304">
        <f t="shared" ca="1" si="249"/>
        <v>-87.96462377587649</v>
      </c>
      <c r="P580" s="310">
        <f t="shared" ca="1" si="250"/>
        <v>23</v>
      </c>
      <c r="Q580" s="304">
        <f t="shared" ca="1" si="251"/>
        <v>0</v>
      </c>
      <c r="R580" s="306">
        <f t="shared" ca="1" si="252"/>
        <v>0</v>
      </c>
      <c r="S580" s="307">
        <f t="shared" ca="1" si="253"/>
        <v>2.9362999999999984</v>
      </c>
      <c r="T580" s="304">
        <f t="shared" ref="T580:T643" ca="1" si="262">m*g</f>
        <v>28.805102999999985</v>
      </c>
      <c r="U580" s="311">
        <f t="shared" ref="U580:U643" ca="1" si="263">IF(pos_xz&lt;L_rampe,Poids*COS(Beta),0)</f>
        <v>0</v>
      </c>
      <c r="V580" s="306">
        <f t="shared" ref="V580:V643" ca="1" si="264">Rho_moyen*(20000-Alt_rampe-pos_z)/(20000+Alt_rampe+pos_z)</f>
        <v>1.2259581422466959</v>
      </c>
      <c r="W580" s="304">
        <f t="shared" ref="W580:W643" ca="1" si="265">1/2*Rho*Sref*Cx*vit_xz^2</f>
        <v>27.452416981209925</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0.45450559156660653</v>
      </c>
      <c r="AH580" s="304">
        <f t="shared" ca="1" si="260"/>
        <v>-9.3493050504793906</v>
      </c>
    </row>
    <row r="581" spans="1:34" x14ac:dyDescent="0.2">
      <c r="A581" s="347">
        <f t="shared" ref="A581:A644" ca="1" si="267">IF(B580+0.01&lt;=T_ini+ROUNDUP(Temps_fin_propu,0), 0.01, IF(K580&gt;0, 0.1, 0.0001))</f>
        <v>1E-4</v>
      </c>
      <c r="B581" s="304">
        <f t="shared" ref="B581:B644" ca="1" si="268">B580+pas</f>
        <v>37.906400000000446</v>
      </c>
      <c r="D581" s="306">
        <f t="shared" ref="D581:D644" ca="1" si="269">IF(AND(L580&lt;L_rampe,Poussee&lt;Poids*SIN(M580)),0,(-W580+Poussee)/m*COS(M580)-U580/m*SIN(M580))</f>
        <v>-0.33205565376417578</v>
      </c>
      <c r="E581" s="307">
        <f t="shared" ref="E581:E644" ca="1" si="270">IF(AND(L580&lt;L_rampe,Poussee&lt;Poids*SIN(M580)),0,(-W580+Poussee)/m*SIN(M580)+U580/m*COS(M580)-Poids/m)</f>
        <v>-0.46657564454552514</v>
      </c>
      <c r="F581" s="304">
        <f t="shared" ref="F581:F644" ca="1" si="271">SQRT(acc_x^2+acc_z^2)</f>
        <v>0.57267249740128645</v>
      </c>
      <c r="G581" s="306">
        <f t="shared" ref="G581:G644" ca="1" si="272">G580+acc_x*pas</f>
        <v>3.7205550344075937</v>
      </c>
      <c r="H581" s="307">
        <f t="shared" ref="H581:H644" ca="1" si="273">H580+acc_z*pas</f>
        <v>-104.69043329579178</v>
      </c>
      <c r="I581" s="304">
        <f t="shared" ref="I581:I644" ca="1" si="274">SQRT(vit_x^2+vit_z^2)</f>
        <v>104.75652415684993</v>
      </c>
      <c r="J581" s="306">
        <f t="shared" ref="J581:J644" ca="1" si="275">J580+0.5*(vit_x+G580)*pas*(K580&gt;=0)</f>
        <v>438.67107671397167</v>
      </c>
      <c r="K581" s="307">
        <f t="shared" ref="K581:K644" ca="1" si="276">K580+0.5*(vit_z+H580)*pas</f>
        <v>-7.8289807501954618</v>
      </c>
      <c r="L581" s="304">
        <f t="shared" ca="1" si="261"/>
        <v>438.7409332225364</v>
      </c>
      <c r="M581" s="306">
        <f t="shared" ref="M581:M644" ca="1" si="277">IF(AND(L580&gt;L_rampe,G581&gt;0),ATAN2(G581,H581),$M$4)</f>
        <v>-1.5352726427643741</v>
      </c>
      <c r="N581" s="304">
        <f t="shared" ref="N581:N644" ca="1" si="278">DEGREES(Beta)</f>
        <v>-87.964642832294786</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2.9362999999999984</v>
      </c>
      <c r="T581" s="304">
        <f t="shared" ca="1" si="262"/>
        <v>28.805102999999985</v>
      </c>
      <c r="U581" s="311">
        <f t="shared" ca="1" si="263"/>
        <v>0</v>
      </c>
      <c r="V581" s="306">
        <f t="shared" ca="1" si="264"/>
        <v>1.2259594257081692</v>
      </c>
      <c r="W581" s="304">
        <f t="shared" ca="1" si="265"/>
        <v>27.452469541868201</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0.45448780686606582</v>
      </c>
      <c r="AH581" s="304">
        <f t="shared" ref="AH581:AH644" ca="1" si="289">IF(AND(L580&lt;L_rampe,Poussee&lt;Poids*SIN(M580)), g*SIN(M580), (-W580+Poussee)/m)</f>
        <v>-9.349322951064245</v>
      </c>
    </row>
    <row r="582" spans="1:34" x14ac:dyDescent="0.2">
      <c r="A582" s="347">
        <f t="shared" ca="1" si="267"/>
        <v>1E-4</v>
      </c>
      <c r="B582" s="304">
        <f t="shared" ca="1" si="268"/>
        <v>37.906500000000449</v>
      </c>
      <c r="D582" s="306">
        <f t="shared" ca="1" si="269"/>
        <v>-0.33205318191793648</v>
      </c>
      <c r="E582" s="307">
        <f t="shared" ca="1" si="270"/>
        <v>-0.46655764509602626</v>
      </c>
      <c r="F582" s="304">
        <f t="shared" ca="1" si="271"/>
        <v>0.5726563994398175</v>
      </c>
      <c r="G582" s="306">
        <f t="shared" ca="1" si="272"/>
        <v>3.7205218290894018</v>
      </c>
      <c r="H582" s="307">
        <f t="shared" ca="1" si="273"/>
        <v>-104.69047995155628</v>
      </c>
      <c r="I582" s="304">
        <f t="shared" ca="1" si="274"/>
        <v>104.75656960385797</v>
      </c>
      <c r="J582" s="306">
        <f t="shared" ca="1" si="275"/>
        <v>438.67107671397167</v>
      </c>
      <c r="K582" s="307">
        <f t="shared" ca="1" si="276"/>
        <v>-7.8394497958578295</v>
      </c>
      <c r="L582" s="304">
        <f t="shared" ca="1" si="261"/>
        <v>438.74112015914005</v>
      </c>
      <c r="M582" s="306">
        <f t="shared" ca="1" si="277"/>
        <v>-1.53527297535836</v>
      </c>
      <c r="N582" s="304">
        <f t="shared" ca="1" si="278"/>
        <v>-87.964661888526464</v>
      </c>
      <c r="P582" s="310">
        <f t="shared" ca="1" si="279"/>
        <v>23</v>
      </c>
      <c r="Q582" s="304">
        <f t="shared" ca="1" si="280"/>
        <v>0</v>
      </c>
      <c r="R582" s="306">
        <f t="shared" ca="1" si="281"/>
        <v>0</v>
      </c>
      <c r="S582" s="307">
        <f t="shared" ca="1" si="282"/>
        <v>2.9362999999999984</v>
      </c>
      <c r="T582" s="304">
        <f t="shared" ca="1" si="262"/>
        <v>28.805102999999985</v>
      </c>
      <c r="U582" s="311">
        <f t="shared" ca="1" si="263"/>
        <v>0</v>
      </c>
      <c r="V582" s="306">
        <f t="shared" ca="1" si="264"/>
        <v>1.2259607091715585</v>
      </c>
      <c r="W582" s="304">
        <f t="shared" ca="1" si="265"/>
        <v>27.452522101697479</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0.45447002244564594</v>
      </c>
      <c r="AH582" s="304">
        <f t="shared" ca="1" si="289"/>
        <v>-9.34934085136676</v>
      </c>
    </row>
    <row r="583" spans="1:34" x14ac:dyDescent="0.2">
      <c r="A583" s="347">
        <f t="shared" ca="1" si="267"/>
        <v>1E-4</v>
      </c>
      <c r="B583" s="304">
        <f t="shared" ca="1" si="268"/>
        <v>37.906600000000452</v>
      </c>
      <c r="D583" s="306">
        <f t="shared" ca="1" si="269"/>
        <v>-0.33205071008016479</v>
      </c>
      <c r="E583" s="307">
        <f t="shared" ca="1" si="270"/>
        <v>-0.46653964593037145</v>
      </c>
      <c r="F583" s="304">
        <f t="shared" ca="1" si="271"/>
        <v>0.57264030183840364</v>
      </c>
      <c r="G583" s="306">
        <f t="shared" ca="1" si="272"/>
        <v>3.7204886240183939</v>
      </c>
      <c r="H583" s="307">
        <f t="shared" ca="1" si="273"/>
        <v>-104.69052660552087</v>
      </c>
      <c r="I583" s="304">
        <f t="shared" ca="1" si="274"/>
        <v>104.75661504908759</v>
      </c>
      <c r="J583" s="306">
        <f t="shared" ca="1" si="275"/>
        <v>438.67107671397167</v>
      </c>
      <c r="K583" s="307">
        <f t="shared" ca="1" si="276"/>
        <v>-7.849918846185683</v>
      </c>
      <c r="L583" s="304">
        <f t="shared" ca="1" si="261"/>
        <v>438.74130734555519</v>
      </c>
      <c r="M583" s="306">
        <f t="shared" ca="1" si="277"/>
        <v>-1.5352733079490892</v>
      </c>
      <c r="N583" s="304">
        <f t="shared" ca="1" si="278"/>
        <v>-87.964680944571555</v>
      </c>
      <c r="P583" s="310">
        <f t="shared" ca="1" si="279"/>
        <v>23</v>
      </c>
      <c r="Q583" s="304">
        <f t="shared" ca="1" si="280"/>
        <v>0</v>
      </c>
      <c r="R583" s="306">
        <f t="shared" ca="1" si="281"/>
        <v>0</v>
      </c>
      <c r="S583" s="307">
        <f t="shared" ca="1" si="282"/>
        <v>2.9362999999999984</v>
      </c>
      <c r="T583" s="304">
        <f t="shared" ca="1" si="262"/>
        <v>28.805102999999985</v>
      </c>
      <c r="U583" s="311">
        <f t="shared" ca="1" si="263"/>
        <v>0</v>
      </c>
      <c r="V583" s="306">
        <f t="shared" ca="1" si="264"/>
        <v>1.2259619926368643</v>
      </c>
      <c r="W583" s="304">
        <f t="shared" ca="1" si="265"/>
        <v>27.452574660697767</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0.45445223830533443</v>
      </c>
      <c r="AH583" s="304">
        <f t="shared" ca="1" si="289"/>
        <v>-9.3493587513869478</v>
      </c>
    </row>
    <row r="584" spans="1:34" x14ac:dyDescent="0.2">
      <c r="A584" s="347">
        <f t="shared" ca="1" si="267"/>
        <v>1E-4</v>
      </c>
      <c r="B584" s="304">
        <f t="shared" ca="1" si="268"/>
        <v>37.906700000000455</v>
      </c>
      <c r="D584" s="306">
        <f t="shared" ca="1" si="269"/>
        <v>-0.33204823825085922</v>
      </c>
      <c r="E584" s="307">
        <f t="shared" ca="1" si="270"/>
        <v>-0.46652164704855359</v>
      </c>
      <c r="F584" s="304">
        <f t="shared" ca="1" si="271"/>
        <v>0.57262420459704155</v>
      </c>
      <c r="G584" s="306">
        <f t="shared" ca="1" si="272"/>
        <v>3.7204554191945687</v>
      </c>
      <c r="H584" s="307">
        <f t="shared" ca="1" si="273"/>
        <v>-104.69057325768557</v>
      </c>
      <c r="I584" s="304">
        <f t="shared" ca="1" si="274"/>
        <v>104.75666049253881</v>
      </c>
      <c r="J584" s="306">
        <f t="shared" ca="1" si="275"/>
        <v>438.67107671397167</v>
      </c>
      <c r="K584" s="307">
        <f t="shared" ca="1" si="276"/>
        <v>-7.8603879011788438</v>
      </c>
      <c r="L584" s="304">
        <f t="shared" ca="1" si="261"/>
        <v>438.74149478178174</v>
      </c>
      <c r="M584" s="306">
        <f t="shared" ca="1" si="277"/>
        <v>-1.5352736405365612</v>
      </c>
      <c r="N584" s="304">
        <f t="shared" ca="1" si="278"/>
        <v>-87.964700000430014</v>
      </c>
      <c r="P584" s="310">
        <f t="shared" ca="1" si="279"/>
        <v>23</v>
      </c>
      <c r="Q584" s="304">
        <f t="shared" ca="1" si="280"/>
        <v>0</v>
      </c>
      <c r="R584" s="306">
        <f t="shared" ca="1" si="281"/>
        <v>0</v>
      </c>
      <c r="S584" s="307">
        <f t="shared" ca="1" si="282"/>
        <v>2.9362999999999984</v>
      </c>
      <c r="T584" s="304">
        <f t="shared" ca="1" si="262"/>
        <v>28.805102999999985</v>
      </c>
      <c r="U584" s="311">
        <f t="shared" ca="1" si="263"/>
        <v>0</v>
      </c>
      <c r="V584" s="306">
        <f t="shared" ca="1" si="264"/>
        <v>1.2259632761040862</v>
      </c>
      <c r="W584" s="304">
        <f t="shared" ca="1" si="265"/>
        <v>27.452627218869075</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0.45443445444512776</v>
      </c>
      <c r="AH584" s="304">
        <f t="shared" ca="1" si="289"/>
        <v>-9.3493766511248104</v>
      </c>
    </row>
    <row r="585" spans="1:34" x14ac:dyDescent="0.2">
      <c r="A585" s="347">
        <f t="shared" ca="1" si="267"/>
        <v>1E-4</v>
      </c>
      <c r="B585" s="304">
        <f t="shared" ca="1" si="268"/>
        <v>37.906800000000459</v>
      </c>
      <c r="D585" s="306">
        <f t="shared" ca="1" si="269"/>
        <v>-0.33204576643002459</v>
      </c>
      <c r="E585" s="307">
        <f t="shared" ca="1" si="270"/>
        <v>-0.46650364845057091</v>
      </c>
      <c r="F585" s="304">
        <f t="shared" ca="1" si="271"/>
        <v>0.57260810771573634</v>
      </c>
      <c r="G585" s="306">
        <f t="shared" ca="1" si="272"/>
        <v>3.7204222146179258</v>
      </c>
      <c r="H585" s="307">
        <f t="shared" ca="1" si="273"/>
        <v>-104.69061990805042</v>
      </c>
      <c r="I585" s="304">
        <f t="shared" ca="1" si="274"/>
        <v>104.75670593421169</v>
      </c>
      <c r="J585" s="306">
        <f t="shared" ca="1" si="275"/>
        <v>438.67107671397167</v>
      </c>
      <c r="K585" s="307">
        <f t="shared" ca="1" si="276"/>
        <v>-7.8708569608371306</v>
      </c>
      <c r="L585" s="304">
        <f t="shared" ca="1" si="261"/>
        <v>438.74168246781977</v>
      </c>
      <c r="M585" s="306">
        <f t="shared" ca="1" si="277"/>
        <v>-1.5352739731207767</v>
      </c>
      <c r="N585" s="304">
        <f t="shared" ca="1" si="278"/>
        <v>-87.964719056101899</v>
      </c>
      <c r="P585" s="310">
        <f t="shared" ca="1" si="279"/>
        <v>23</v>
      </c>
      <c r="Q585" s="304">
        <f t="shared" ca="1" si="280"/>
        <v>0</v>
      </c>
      <c r="R585" s="306">
        <f t="shared" ca="1" si="281"/>
        <v>0</v>
      </c>
      <c r="S585" s="307">
        <f t="shared" ca="1" si="282"/>
        <v>2.9362999999999984</v>
      </c>
      <c r="T585" s="304">
        <f t="shared" ca="1" si="262"/>
        <v>28.805102999999985</v>
      </c>
      <c r="U585" s="311">
        <f t="shared" ca="1" si="263"/>
        <v>0</v>
      </c>
      <c r="V585" s="306">
        <f t="shared" ca="1" si="264"/>
        <v>1.2259645595732245</v>
      </c>
      <c r="W585" s="304">
        <f t="shared" ca="1" si="265"/>
        <v>27.452679776211429</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0.45441667086502058</v>
      </c>
      <c r="AH585" s="304">
        <f t="shared" ca="1" si="289"/>
        <v>-9.3493945505803531</v>
      </c>
    </row>
    <row r="586" spans="1:34" x14ac:dyDescent="0.2">
      <c r="A586" s="347">
        <f t="shared" ca="1" si="267"/>
        <v>1E-4</v>
      </c>
      <c r="B586" s="304">
        <f t="shared" ca="1" si="268"/>
        <v>37.906900000000462</v>
      </c>
      <c r="D586" s="306">
        <f t="shared" ca="1" si="269"/>
        <v>-0.33204329461765542</v>
      </c>
      <c r="E586" s="307">
        <f t="shared" ca="1" si="270"/>
        <v>-0.46648565013641452</v>
      </c>
      <c r="F586" s="304">
        <f t="shared" ca="1" si="271"/>
        <v>0.57259201119448089</v>
      </c>
      <c r="G586" s="306">
        <f t="shared" ca="1" si="272"/>
        <v>3.7203890102884638</v>
      </c>
      <c r="H586" s="307">
        <f t="shared" ca="1" si="273"/>
        <v>-104.69066655661544</v>
      </c>
      <c r="I586" s="304">
        <f t="shared" ca="1" si="274"/>
        <v>104.75675137410626</v>
      </c>
      <c r="J586" s="306">
        <f t="shared" ca="1" si="275"/>
        <v>438.67107671397167</v>
      </c>
      <c r="K586" s="307">
        <f t="shared" ca="1" si="276"/>
        <v>-7.8813260251603641</v>
      </c>
      <c r="L586" s="304">
        <f t="shared" ca="1" si="261"/>
        <v>438.74187040366922</v>
      </c>
      <c r="M586" s="306">
        <f t="shared" ca="1" si="277"/>
        <v>-1.5352743057017353</v>
      </c>
      <c r="N586" s="304">
        <f t="shared" ca="1" si="278"/>
        <v>-87.964738111587167</v>
      </c>
      <c r="P586" s="310">
        <f t="shared" ca="1" si="279"/>
        <v>23</v>
      </c>
      <c r="Q586" s="304">
        <f t="shared" ca="1" si="280"/>
        <v>0</v>
      </c>
      <c r="R586" s="306">
        <f t="shared" ca="1" si="281"/>
        <v>0</v>
      </c>
      <c r="S586" s="307">
        <f t="shared" ca="1" si="282"/>
        <v>2.9362999999999984</v>
      </c>
      <c r="T586" s="304">
        <f t="shared" ca="1" si="262"/>
        <v>28.805102999999985</v>
      </c>
      <c r="U586" s="311">
        <f t="shared" ca="1" si="263"/>
        <v>0</v>
      </c>
      <c r="V586" s="306">
        <f t="shared" ca="1" si="264"/>
        <v>1.2259658430442781</v>
      </c>
      <c r="W586" s="304">
        <f t="shared" ca="1" si="265"/>
        <v>27.452732332724818</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0.45439888756501112</v>
      </c>
      <c r="AH586" s="304">
        <f t="shared" ca="1" si="289"/>
        <v>-9.3494124497535829</v>
      </c>
    </row>
    <row r="587" spans="1:34" x14ac:dyDescent="0.2">
      <c r="A587" s="347">
        <f t="shared" ca="1" si="267"/>
        <v>1E-4</v>
      </c>
      <c r="B587" s="304">
        <f t="shared" ca="1" si="268"/>
        <v>37.907000000000465</v>
      </c>
      <c r="D587" s="306">
        <f t="shared" ca="1" si="269"/>
        <v>-0.33204082281375613</v>
      </c>
      <c r="E587" s="307">
        <f t="shared" ca="1" si="270"/>
        <v>-0.46646765210608976</v>
      </c>
      <c r="F587" s="304">
        <f t="shared" ca="1" si="271"/>
        <v>0.57257591503328553</v>
      </c>
      <c r="G587" s="306">
        <f t="shared" ca="1" si="272"/>
        <v>3.7203558062061823</v>
      </c>
      <c r="H587" s="307">
        <f t="shared" ca="1" si="273"/>
        <v>-104.69071320338065</v>
      </c>
      <c r="I587" s="304">
        <f t="shared" ca="1" si="274"/>
        <v>104.7567968122225</v>
      </c>
      <c r="J587" s="306">
        <f t="shared" ca="1" si="275"/>
        <v>438.67107671397167</v>
      </c>
      <c r="K587" s="307">
        <f t="shared" ca="1" si="276"/>
        <v>-7.8917950941483639</v>
      </c>
      <c r="L587" s="304">
        <f t="shared" ca="1" si="261"/>
        <v>438.74205858933016</v>
      </c>
      <c r="M587" s="306">
        <f t="shared" ca="1" si="277"/>
        <v>-1.5352746382794369</v>
      </c>
      <c r="N587" s="304">
        <f t="shared" ca="1" si="278"/>
        <v>-87.964757166885832</v>
      </c>
      <c r="P587" s="310">
        <f t="shared" ca="1" si="279"/>
        <v>23</v>
      </c>
      <c r="Q587" s="304">
        <f t="shared" ca="1" si="280"/>
        <v>0</v>
      </c>
      <c r="R587" s="306">
        <f t="shared" ca="1" si="281"/>
        <v>0</v>
      </c>
      <c r="S587" s="307">
        <f t="shared" ca="1" si="282"/>
        <v>2.9362999999999984</v>
      </c>
      <c r="T587" s="304">
        <f t="shared" ca="1" si="262"/>
        <v>28.805102999999985</v>
      </c>
      <c r="U587" s="311">
        <f t="shared" ca="1" si="263"/>
        <v>0</v>
      </c>
      <c r="V587" s="306">
        <f t="shared" ca="1" si="264"/>
        <v>1.2259671265172483</v>
      </c>
      <c r="W587" s="304">
        <f t="shared" ca="1" si="265"/>
        <v>27.452784888409251</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0.45438110454509584</v>
      </c>
      <c r="AH587" s="304">
        <f t="shared" ca="1" si="289"/>
        <v>-9.3494303486444963</v>
      </c>
    </row>
    <row r="588" spans="1:34" x14ac:dyDescent="0.2">
      <c r="A588" s="347">
        <f t="shared" ca="1" si="267"/>
        <v>1E-4</v>
      </c>
      <c r="B588" s="304">
        <f t="shared" ca="1" si="268"/>
        <v>37.907100000000469</v>
      </c>
      <c r="D588" s="306">
        <f t="shared" ca="1" si="269"/>
        <v>-0.33203835101832729</v>
      </c>
      <c r="E588" s="307">
        <f t="shared" ca="1" si="270"/>
        <v>-0.46644965435958952</v>
      </c>
      <c r="F588" s="304">
        <f t="shared" ca="1" si="271"/>
        <v>0.57255981923214838</v>
      </c>
      <c r="G588" s="306">
        <f t="shared" ca="1" si="272"/>
        <v>3.7203226023710805</v>
      </c>
      <c r="H588" s="307">
        <f t="shared" ca="1" si="273"/>
        <v>-104.69075984834609</v>
      </c>
      <c r="I588" s="304">
        <f t="shared" ca="1" si="274"/>
        <v>104.75684224856047</v>
      </c>
      <c r="J588" s="306">
        <f t="shared" ca="1" si="275"/>
        <v>438.67107671397167</v>
      </c>
      <c r="K588" s="307">
        <f t="shared" ca="1" si="276"/>
        <v>-7.9022641678009506</v>
      </c>
      <c r="L588" s="304">
        <f t="shared" ca="1" si="261"/>
        <v>438.74224702480262</v>
      </c>
      <c r="M588" s="306">
        <f t="shared" ca="1" si="277"/>
        <v>-1.535274970853882</v>
      </c>
      <c r="N588" s="304">
        <f t="shared" ca="1" si="278"/>
        <v>-87.964776221997909</v>
      </c>
      <c r="P588" s="310">
        <f t="shared" ca="1" si="279"/>
        <v>23</v>
      </c>
      <c r="Q588" s="304">
        <f t="shared" ca="1" si="280"/>
        <v>0</v>
      </c>
      <c r="R588" s="306">
        <f t="shared" ca="1" si="281"/>
        <v>0</v>
      </c>
      <c r="S588" s="307">
        <f t="shared" ca="1" si="282"/>
        <v>2.9362999999999984</v>
      </c>
      <c r="T588" s="304">
        <f t="shared" ca="1" si="262"/>
        <v>28.805102999999985</v>
      </c>
      <c r="U588" s="311">
        <f t="shared" ca="1" si="263"/>
        <v>0</v>
      </c>
      <c r="V588" s="306">
        <f t="shared" ca="1" si="264"/>
        <v>1.2259684099921349</v>
      </c>
      <c r="W588" s="304">
        <f t="shared" ca="1" si="265"/>
        <v>27.452837443264766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0.4543633218052765</v>
      </c>
      <c r="AH588" s="304">
        <f t="shared" ca="1" si="289"/>
        <v>-9.3494482472530969</v>
      </c>
    </row>
    <row r="589" spans="1:34" x14ac:dyDescent="0.2">
      <c r="A589" s="347">
        <f t="shared" ca="1" si="267"/>
        <v>1E-4</v>
      </c>
      <c r="B589" s="304">
        <f t="shared" ca="1" si="268"/>
        <v>37.907200000000472</v>
      </c>
      <c r="D589" s="306">
        <f t="shared" ca="1" si="269"/>
        <v>-0.33203587923136574</v>
      </c>
      <c r="E589" s="307">
        <f t="shared" ca="1" si="270"/>
        <v>-0.46643165689690491</v>
      </c>
      <c r="F589" s="304">
        <f t="shared" ca="1" si="271"/>
        <v>0.57254372379106389</v>
      </c>
      <c r="G589" s="306">
        <f t="shared" ca="1" si="272"/>
        <v>3.7202893987831573</v>
      </c>
      <c r="H589" s="307">
        <f t="shared" ca="1" si="273"/>
        <v>-104.69080649151178</v>
      </c>
      <c r="I589" s="304">
        <f t="shared" ca="1" si="274"/>
        <v>104.75688768312021</v>
      </c>
      <c r="J589" s="306">
        <f t="shared" ca="1" si="275"/>
        <v>438.67107671397167</v>
      </c>
      <c r="K589" s="307">
        <f t="shared" ca="1" si="276"/>
        <v>-7.9127332461179432</v>
      </c>
      <c r="L589" s="304">
        <f t="shared" ca="1" si="261"/>
        <v>438.74243571008657</v>
      </c>
      <c r="M589" s="306">
        <f t="shared" ca="1" si="277"/>
        <v>-1.5352753034250703</v>
      </c>
      <c r="N589" s="304">
        <f t="shared" ca="1" si="278"/>
        <v>-87.964795276923397</v>
      </c>
      <c r="P589" s="310">
        <f t="shared" ca="1" si="279"/>
        <v>23</v>
      </c>
      <c r="Q589" s="304">
        <f t="shared" ca="1" si="280"/>
        <v>0</v>
      </c>
      <c r="R589" s="306">
        <f t="shared" ca="1" si="281"/>
        <v>0</v>
      </c>
      <c r="S589" s="307">
        <f t="shared" ca="1" si="282"/>
        <v>2.9362999999999984</v>
      </c>
      <c r="T589" s="304">
        <f t="shared" ca="1" si="262"/>
        <v>28.805102999999985</v>
      </c>
      <c r="U589" s="311">
        <f t="shared" ca="1" si="263"/>
        <v>0</v>
      </c>
      <c r="V589" s="306">
        <f t="shared" ca="1" si="264"/>
        <v>1.225969693468937</v>
      </c>
      <c r="W589" s="304">
        <f t="shared" ca="1" si="265"/>
        <v>27.452889997291347</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0.45434553934553712</v>
      </c>
      <c r="AH589" s="304">
        <f t="shared" ca="1" si="289"/>
        <v>-9.349466145579397</v>
      </c>
    </row>
    <row r="590" spans="1:34" x14ac:dyDescent="0.2">
      <c r="A590" s="347">
        <f t="shared" ca="1" si="267"/>
        <v>1E-4</v>
      </c>
      <c r="B590" s="304">
        <f t="shared" ca="1" si="268"/>
        <v>37.907300000000475</v>
      </c>
      <c r="D590" s="306">
        <f t="shared" ca="1" si="269"/>
        <v>-0.33203340745287369</v>
      </c>
      <c r="E590" s="307">
        <f t="shared" ca="1" si="270"/>
        <v>-0.4664136597180395</v>
      </c>
      <c r="F590" s="304">
        <f t="shared" ca="1" si="271"/>
        <v>0.57252762871003982</v>
      </c>
      <c r="G590" s="306">
        <f t="shared" ca="1" si="272"/>
        <v>3.720256195442412</v>
      </c>
      <c r="H590" s="307">
        <f t="shared" ca="1" si="273"/>
        <v>-104.69085313287775</v>
      </c>
      <c r="I590" s="304">
        <f t="shared" ca="1" si="274"/>
        <v>104.75693311590172</v>
      </c>
      <c r="J590" s="306">
        <f t="shared" ca="1" si="275"/>
        <v>438.67107671397167</v>
      </c>
      <c r="K590" s="307">
        <f t="shared" ca="1" si="276"/>
        <v>-7.9232023290991629</v>
      </c>
      <c r="L590" s="304">
        <f t="shared" ca="1" si="261"/>
        <v>438.74262464518199</v>
      </c>
      <c r="M590" s="306">
        <f t="shared" ca="1" si="277"/>
        <v>-1.535275635993002</v>
      </c>
      <c r="N590" s="304">
        <f t="shared" ca="1" si="278"/>
        <v>-87.964814331662282</v>
      </c>
      <c r="P590" s="310">
        <f t="shared" ca="1" si="279"/>
        <v>23</v>
      </c>
      <c r="Q590" s="304">
        <f t="shared" ca="1" si="280"/>
        <v>0</v>
      </c>
      <c r="R590" s="306">
        <f t="shared" ca="1" si="281"/>
        <v>0</v>
      </c>
      <c r="S590" s="307">
        <f t="shared" ca="1" si="282"/>
        <v>2.9362999999999984</v>
      </c>
      <c r="T590" s="304">
        <f t="shared" ca="1" si="262"/>
        <v>28.805102999999985</v>
      </c>
      <c r="U590" s="311">
        <f t="shared" ca="1" si="263"/>
        <v>0</v>
      </c>
      <c r="V590" s="306">
        <f t="shared" ca="1" si="264"/>
        <v>1.2259709769476557</v>
      </c>
      <c r="W590" s="304">
        <f t="shared" ca="1" si="265"/>
        <v>27.452942550489013</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0.45432775716588303</v>
      </c>
      <c r="AH590" s="304">
        <f t="shared" ca="1" si="289"/>
        <v>-9.3494840436233915</v>
      </c>
    </row>
    <row r="591" spans="1:34" x14ac:dyDescent="0.2">
      <c r="A591" s="347">
        <f t="shared" ca="1" si="267"/>
        <v>1E-4</v>
      </c>
      <c r="B591" s="304">
        <f t="shared" ca="1" si="268"/>
        <v>37.907400000000479</v>
      </c>
      <c r="D591" s="306">
        <f t="shared" ca="1" si="269"/>
        <v>-0.33203093568285191</v>
      </c>
      <c r="E591" s="307">
        <f t="shared" ca="1" si="270"/>
        <v>-0.46639566282298972</v>
      </c>
      <c r="F591" s="304">
        <f t="shared" ca="1" si="271"/>
        <v>0.57251153398907695</v>
      </c>
      <c r="G591" s="306">
        <f t="shared" ca="1" si="272"/>
        <v>3.7202229923488437</v>
      </c>
      <c r="H591" s="307">
        <f t="shared" ca="1" si="273"/>
        <v>-104.69089977244403</v>
      </c>
      <c r="I591" s="304">
        <f t="shared" ca="1" si="274"/>
        <v>104.75697854690503</v>
      </c>
      <c r="J591" s="306">
        <f t="shared" ca="1" si="275"/>
        <v>438.67107671397167</v>
      </c>
      <c r="K591" s="307">
        <f t="shared" ca="1" si="276"/>
        <v>-7.9336714167444287</v>
      </c>
      <c r="L591" s="304">
        <f t="shared" ca="1" si="261"/>
        <v>438.74281383008895</v>
      </c>
      <c r="M591" s="306">
        <f t="shared" ca="1" si="277"/>
        <v>-1.5352759685576771</v>
      </c>
      <c r="N591" s="304">
        <f t="shared" ca="1" si="278"/>
        <v>-87.964833386214579</v>
      </c>
      <c r="P591" s="310">
        <f t="shared" ca="1" si="279"/>
        <v>23</v>
      </c>
      <c r="Q591" s="304">
        <f t="shared" ca="1" si="280"/>
        <v>0</v>
      </c>
      <c r="R591" s="306">
        <f t="shared" ca="1" si="281"/>
        <v>0</v>
      </c>
      <c r="S591" s="307">
        <f t="shared" ca="1" si="282"/>
        <v>2.9362999999999984</v>
      </c>
      <c r="T591" s="304">
        <f t="shared" ca="1" si="262"/>
        <v>28.805102999999985</v>
      </c>
      <c r="U591" s="311">
        <f t="shared" ca="1" si="263"/>
        <v>0</v>
      </c>
      <c r="V591" s="306">
        <f t="shared" ca="1" si="264"/>
        <v>1.2259722604282897</v>
      </c>
      <c r="W591" s="304">
        <f t="shared" ca="1" si="265"/>
        <v>27.452995102857752</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0.45430997526631245</v>
      </c>
      <c r="AH591" s="304">
        <f t="shared" ca="1" si="289"/>
        <v>-9.3495019413850855</v>
      </c>
    </row>
    <row r="592" spans="1:34" x14ac:dyDescent="0.2">
      <c r="A592" s="347">
        <f t="shared" ca="1" si="267"/>
        <v>1E-4</v>
      </c>
      <c r="B592" s="304">
        <f t="shared" ca="1" si="268"/>
        <v>37.907500000000482</v>
      </c>
      <c r="D592" s="306">
        <f t="shared" ca="1" si="269"/>
        <v>-0.33202846392129876</v>
      </c>
      <c r="E592" s="307">
        <f t="shared" ca="1" si="270"/>
        <v>-0.46637766621175381</v>
      </c>
      <c r="F592" s="304">
        <f t="shared" ca="1" si="271"/>
        <v>0.57249543962817662</v>
      </c>
      <c r="G592" s="306">
        <f t="shared" ca="1" si="272"/>
        <v>3.7201897895024514</v>
      </c>
      <c r="H592" s="307">
        <f t="shared" ca="1" si="273"/>
        <v>-104.69094641021064</v>
      </c>
      <c r="I592" s="304">
        <f t="shared" ca="1" si="274"/>
        <v>104.75702397613018</v>
      </c>
      <c r="J592" s="306">
        <f t="shared" ca="1" si="275"/>
        <v>438.67107671397167</v>
      </c>
      <c r="K592" s="307">
        <f t="shared" ca="1" si="276"/>
        <v>-7.9441405090535611</v>
      </c>
      <c r="L592" s="304">
        <f t="shared" ca="1" si="261"/>
        <v>438.74300326480744</v>
      </c>
      <c r="M592" s="306">
        <f t="shared" ca="1" si="277"/>
        <v>-1.5352763011190957</v>
      </c>
      <c r="N592" s="304">
        <f t="shared" ca="1" si="278"/>
        <v>-87.964852440580287</v>
      </c>
      <c r="P592" s="310">
        <f t="shared" ca="1" si="279"/>
        <v>23</v>
      </c>
      <c r="Q592" s="304">
        <f t="shared" ca="1" si="280"/>
        <v>0</v>
      </c>
      <c r="R592" s="306">
        <f t="shared" ca="1" si="281"/>
        <v>0</v>
      </c>
      <c r="S592" s="307">
        <f t="shared" ca="1" si="282"/>
        <v>2.9362999999999984</v>
      </c>
      <c r="T592" s="304">
        <f t="shared" ca="1" si="262"/>
        <v>28.805102999999985</v>
      </c>
      <c r="U592" s="311">
        <f t="shared" ca="1" si="263"/>
        <v>0</v>
      </c>
      <c r="V592" s="306">
        <f t="shared" ca="1" si="264"/>
        <v>1.2259735439108403</v>
      </c>
      <c r="W592" s="304">
        <f t="shared" ca="1" si="265"/>
        <v>27.453047654397615</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0.45429219364682361</v>
      </c>
      <c r="AH592" s="304">
        <f t="shared" ca="1" si="289"/>
        <v>-9.3495198388644791</v>
      </c>
    </row>
    <row r="593" spans="1:34" x14ac:dyDescent="0.2">
      <c r="A593" s="347">
        <f t="shared" ca="1" si="267"/>
        <v>1E-4</v>
      </c>
      <c r="B593" s="304">
        <f t="shared" ca="1" si="268"/>
        <v>37.907600000000485</v>
      </c>
      <c r="D593" s="306">
        <f t="shared" ca="1" si="269"/>
        <v>-0.3320259921682151</v>
      </c>
      <c r="E593" s="307">
        <f t="shared" ca="1" si="270"/>
        <v>-0.46635966988431754</v>
      </c>
      <c r="F593" s="304">
        <f t="shared" ca="1" si="271"/>
        <v>0.57247934562733116</v>
      </c>
      <c r="G593" s="306">
        <f t="shared" ca="1" si="272"/>
        <v>3.7201565869032347</v>
      </c>
      <c r="H593" s="307">
        <f t="shared" ca="1" si="273"/>
        <v>-104.69099304617762</v>
      </c>
      <c r="I593" s="304">
        <f t="shared" ca="1" si="274"/>
        <v>104.7570694035772</v>
      </c>
      <c r="J593" s="306">
        <f t="shared" ca="1" si="275"/>
        <v>438.67107671397167</v>
      </c>
      <c r="K593" s="307">
        <f t="shared" ca="1" si="276"/>
        <v>-7.9546096060263807</v>
      </c>
      <c r="L593" s="304">
        <f t="shared" ca="1" si="261"/>
        <v>438.74319294933736</v>
      </c>
      <c r="M593" s="306">
        <f t="shared" ca="1" si="277"/>
        <v>-1.5352766336772576</v>
      </c>
      <c r="N593" s="304">
        <f t="shared" ca="1" si="278"/>
        <v>-87.964871494759407</v>
      </c>
      <c r="P593" s="310">
        <f t="shared" ca="1" si="279"/>
        <v>23</v>
      </c>
      <c r="Q593" s="304">
        <f t="shared" ca="1" si="280"/>
        <v>0</v>
      </c>
      <c r="R593" s="306">
        <f t="shared" ca="1" si="281"/>
        <v>0</v>
      </c>
      <c r="S593" s="307">
        <f t="shared" ca="1" si="282"/>
        <v>2.9362999999999984</v>
      </c>
      <c r="T593" s="304">
        <f t="shared" ca="1" si="262"/>
        <v>28.805102999999985</v>
      </c>
      <c r="U593" s="311">
        <f t="shared" ca="1" si="263"/>
        <v>0</v>
      </c>
      <c r="V593" s="306">
        <f t="shared" ca="1" si="264"/>
        <v>1.2259748273953064</v>
      </c>
      <c r="W593" s="304">
        <f t="shared" ca="1" si="265"/>
        <v>27.453100205108576</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0.45427441230740406</v>
      </c>
      <c r="AH593" s="304">
        <f t="shared" ca="1" si="289"/>
        <v>-9.3495377360615848</v>
      </c>
    </row>
    <row r="594" spans="1:34" x14ac:dyDescent="0.2">
      <c r="A594" s="347">
        <f t="shared" ca="1" si="267"/>
        <v>1E-4</v>
      </c>
      <c r="B594" s="304">
        <f t="shared" ca="1" si="268"/>
        <v>37.907700000000489</v>
      </c>
      <c r="D594" s="306">
        <f t="shared" ca="1" si="269"/>
        <v>-0.33202352042360317</v>
      </c>
      <c r="E594" s="307">
        <f t="shared" ca="1" si="270"/>
        <v>-0.46634167384069158</v>
      </c>
      <c r="F594" s="304">
        <f t="shared" ca="1" si="271"/>
        <v>0.57246325198655401</v>
      </c>
      <c r="G594" s="306">
        <f t="shared" ca="1" si="272"/>
        <v>3.7201233845511923</v>
      </c>
      <c r="H594" s="307">
        <f t="shared" ca="1" si="273"/>
        <v>-104.69103968034501</v>
      </c>
      <c r="I594" s="304">
        <f t="shared" ca="1" si="274"/>
        <v>104.75711482924612</v>
      </c>
      <c r="J594" s="306">
        <f t="shared" ca="1" si="275"/>
        <v>438.67107671397167</v>
      </c>
      <c r="K594" s="307">
        <f t="shared" ca="1" si="276"/>
        <v>-7.9650787076627072</v>
      </c>
      <c r="L594" s="304">
        <f t="shared" ca="1" si="261"/>
        <v>438.74338288367892</v>
      </c>
      <c r="M594" s="306">
        <f t="shared" ca="1" si="277"/>
        <v>-1.5352769662321633</v>
      </c>
      <c r="N594" s="304">
        <f t="shared" ca="1" si="278"/>
        <v>-87.964890548751967</v>
      </c>
      <c r="P594" s="310">
        <f t="shared" ca="1" si="279"/>
        <v>23</v>
      </c>
      <c r="Q594" s="304">
        <f t="shared" ca="1" si="280"/>
        <v>0</v>
      </c>
      <c r="R594" s="306">
        <f t="shared" ca="1" si="281"/>
        <v>0</v>
      </c>
      <c r="S594" s="307">
        <f t="shared" ca="1" si="282"/>
        <v>2.9362999999999984</v>
      </c>
      <c r="T594" s="304">
        <f t="shared" ca="1" si="262"/>
        <v>28.805102999999985</v>
      </c>
      <c r="U594" s="311">
        <f t="shared" ca="1" si="263"/>
        <v>0</v>
      </c>
      <c r="V594" s="306">
        <f t="shared" ca="1" si="264"/>
        <v>1.2259761108816889</v>
      </c>
      <c r="W594" s="304">
        <f t="shared" ca="1" si="265"/>
        <v>27.453152754990679</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0.45425663124805915</v>
      </c>
      <c r="AH594" s="304">
        <f t="shared" ca="1" si="289"/>
        <v>-9.3495556329763954</v>
      </c>
    </row>
    <row r="595" spans="1:34" x14ac:dyDescent="0.2">
      <c r="A595" s="347">
        <f t="shared" ca="1" si="267"/>
        <v>1E-4</v>
      </c>
      <c r="B595" s="304">
        <f t="shared" ca="1" si="268"/>
        <v>37.907800000000492</v>
      </c>
      <c r="D595" s="306">
        <f t="shared" ca="1" si="269"/>
        <v>-0.33202104868745991</v>
      </c>
      <c r="E595" s="307">
        <f t="shared" ca="1" si="270"/>
        <v>-0.46632367808085995</v>
      </c>
      <c r="F595" s="304">
        <f t="shared" ca="1" si="271"/>
        <v>0.57244715870583385</v>
      </c>
      <c r="G595" s="306">
        <f t="shared" ca="1" si="272"/>
        <v>3.7200901824463237</v>
      </c>
      <c r="H595" s="307">
        <f t="shared" ca="1" si="273"/>
        <v>-104.69108631271283</v>
      </c>
      <c r="I595" s="304">
        <f t="shared" ca="1" si="274"/>
        <v>104.75716025313697</v>
      </c>
      <c r="J595" s="306">
        <f t="shared" ca="1" si="275"/>
        <v>438.67107671397167</v>
      </c>
      <c r="K595" s="307">
        <f t="shared" ca="1" si="276"/>
        <v>-7.9755478139623603</v>
      </c>
      <c r="L595" s="304">
        <f t="shared" ca="1" si="261"/>
        <v>438.74357306783196</v>
      </c>
      <c r="M595" s="306">
        <f t="shared" ca="1" si="277"/>
        <v>-1.5352772987838124</v>
      </c>
      <c r="N595" s="304">
        <f t="shared" ca="1" si="278"/>
        <v>-87.964909602557924</v>
      </c>
      <c r="P595" s="310">
        <f t="shared" ca="1" si="279"/>
        <v>23</v>
      </c>
      <c r="Q595" s="304">
        <f t="shared" ca="1" si="280"/>
        <v>0</v>
      </c>
      <c r="R595" s="306">
        <f t="shared" ca="1" si="281"/>
        <v>0</v>
      </c>
      <c r="S595" s="307">
        <f t="shared" ca="1" si="282"/>
        <v>2.9362999999999984</v>
      </c>
      <c r="T595" s="304">
        <f t="shared" ca="1" si="262"/>
        <v>28.805102999999985</v>
      </c>
      <c r="U595" s="311">
        <f t="shared" ca="1" si="263"/>
        <v>0</v>
      </c>
      <c r="V595" s="306">
        <f t="shared" ca="1" si="264"/>
        <v>1.2259773943699872</v>
      </c>
      <c r="W595" s="304">
        <f t="shared" ca="1" si="265"/>
        <v>27.453205304043919</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0.45423885046877643</v>
      </c>
      <c r="AH595" s="304">
        <f t="shared" ca="1" si="289"/>
        <v>-9.3495735296089268</v>
      </c>
    </row>
    <row r="596" spans="1:34" x14ac:dyDescent="0.2">
      <c r="A596" s="347">
        <f t="shared" ca="1" si="267"/>
        <v>1E-4</v>
      </c>
      <c r="B596" s="304">
        <f t="shared" ca="1" si="268"/>
        <v>37.907900000000495</v>
      </c>
      <c r="D596" s="306">
        <f t="shared" ca="1" si="269"/>
        <v>-0.33201857695978781</v>
      </c>
      <c r="E596" s="307">
        <f t="shared" ca="1" si="270"/>
        <v>-0.46630568260482264</v>
      </c>
      <c r="F596" s="304">
        <f t="shared" ca="1" si="271"/>
        <v>0.57243106578517566</v>
      </c>
      <c r="G596" s="306">
        <f t="shared" ca="1" si="272"/>
        <v>3.7200569805886277</v>
      </c>
      <c r="H596" s="307">
        <f t="shared" ca="1" si="273"/>
        <v>-104.69113294328109</v>
      </c>
      <c r="I596" s="304">
        <f t="shared" ca="1" si="274"/>
        <v>104.75720567524976</v>
      </c>
      <c r="J596" s="306">
        <f t="shared" ca="1" si="275"/>
        <v>438.67107671397167</v>
      </c>
      <c r="K596" s="307">
        <f t="shared" ca="1" si="276"/>
        <v>-7.9860169249251598</v>
      </c>
      <c r="L596" s="304">
        <f t="shared" ca="1" si="261"/>
        <v>438.74376350179659</v>
      </c>
      <c r="M596" s="306">
        <f t="shared" ca="1" si="277"/>
        <v>-1.535277631332205</v>
      </c>
      <c r="N596" s="304">
        <f t="shared" ca="1" si="278"/>
        <v>-87.964928656177307</v>
      </c>
      <c r="P596" s="310">
        <f t="shared" ca="1" si="279"/>
        <v>23</v>
      </c>
      <c r="Q596" s="304">
        <f t="shared" ca="1" si="280"/>
        <v>0</v>
      </c>
      <c r="R596" s="306">
        <f t="shared" ca="1" si="281"/>
        <v>0</v>
      </c>
      <c r="S596" s="307">
        <f t="shared" ca="1" si="282"/>
        <v>2.9362999999999984</v>
      </c>
      <c r="T596" s="304">
        <f t="shared" ca="1" si="262"/>
        <v>28.805102999999985</v>
      </c>
      <c r="U596" s="311">
        <f t="shared" ca="1" si="263"/>
        <v>0</v>
      </c>
      <c r="V596" s="306">
        <f t="shared" ca="1" si="264"/>
        <v>1.2259786778602013</v>
      </c>
      <c r="W596" s="304">
        <f t="shared" ca="1" si="265"/>
        <v>27.453257852268294</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0.45422106996955414</v>
      </c>
      <c r="AH596" s="304">
        <f t="shared" ca="1" si="289"/>
        <v>-9.3495914259591775</v>
      </c>
    </row>
    <row r="597" spans="1:34" x14ac:dyDescent="0.2">
      <c r="A597" s="347">
        <f t="shared" ca="1" si="267"/>
        <v>1E-4</v>
      </c>
      <c r="B597" s="304">
        <f t="shared" ca="1" si="268"/>
        <v>37.908000000000499</v>
      </c>
      <c r="D597" s="306">
        <f t="shared" ca="1" si="269"/>
        <v>-0.33201610524058722</v>
      </c>
      <c r="E597" s="307">
        <f t="shared" ca="1" si="270"/>
        <v>-0.46628768741257964</v>
      </c>
      <c r="F597" s="304">
        <f t="shared" ca="1" si="271"/>
        <v>0.57241497322458323</v>
      </c>
      <c r="G597" s="306">
        <f t="shared" ca="1" si="272"/>
        <v>3.7200237789781037</v>
      </c>
      <c r="H597" s="307">
        <f t="shared" ca="1" si="273"/>
        <v>-104.69117957204983</v>
      </c>
      <c r="I597" s="304">
        <f t="shared" ca="1" si="274"/>
        <v>104.75725109558454</v>
      </c>
      <c r="J597" s="306">
        <f t="shared" ca="1" si="275"/>
        <v>438.67107671397167</v>
      </c>
      <c r="K597" s="307">
        <f t="shared" ca="1" si="276"/>
        <v>-7.9964860405509262</v>
      </c>
      <c r="L597" s="304">
        <f t="shared" ca="1" si="261"/>
        <v>438.7439541855727</v>
      </c>
      <c r="M597" s="306">
        <f t="shared" ca="1" si="277"/>
        <v>-1.5352779638773413</v>
      </c>
      <c r="N597" s="304">
        <f t="shared" ca="1" si="278"/>
        <v>-87.964947709610115</v>
      </c>
      <c r="P597" s="310">
        <f t="shared" ca="1" si="279"/>
        <v>23</v>
      </c>
      <c r="Q597" s="304">
        <f t="shared" ca="1" si="280"/>
        <v>0</v>
      </c>
      <c r="R597" s="306">
        <f t="shared" ca="1" si="281"/>
        <v>0</v>
      </c>
      <c r="S597" s="307">
        <f t="shared" ca="1" si="282"/>
        <v>2.9362999999999984</v>
      </c>
      <c r="T597" s="304">
        <f t="shared" ca="1" si="262"/>
        <v>28.805102999999985</v>
      </c>
      <c r="U597" s="311">
        <f t="shared" ca="1" si="263"/>
        <v>0</v>
      </c>
      <c r="V597" s="306">
        <f t="shared" ca="1" si="264"/>
        <v>1.2259799613523314</v>
      </c>
      <c r="W597" s="304">
        <f t="shared" ca="1" si="265"/>
        <v>27.453310399663835</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0.45420328975039759</v>
      </c>
      <c r="AH597" s="304">
        <f t="shared" ca="1" si="289"/>
        <v>-9.3496093220271455</v>
      </c>
    </row>
    <row r="598" spans="1:34" x14ac:dyDescent="0.2">
      <c r="A598" s="347">
        <f t="shared" ca="1" si="267"/>
        <v>1E-4</v>
      </c>
      <c r="B598" s="304">
        <f t="shared" ca="1" si="268"/>
        <v>37.908100000000502</v>
      </c>
      <c r="D598" s="306">
        <f t="shared" ca="1" si="269"/>
        <v>-0.33201363352985702</v>
      </c>
      <c r="E598" s="307">
        <f t="shared" ca="1" si="270"/>
        <v>-0.46626969250412209</v>
      </c>
      <c r="F598" s="304">
        <f t="shared" ca="1" si="271"/>
        <v>0.5723988810240519</v>
      </c>
      <c r="G598" s="306">
        <f t="shared" ca="1" si="272"/>
        <v>3.7199905776147508</v>
      </c>
      <c r="H598" s="307">
        <f t="shared" ca="1" si="273"/>
        <v>-104.69122619901908</v>
      </c>
      <c r="I598" s="304">
        <f t="shared" ca="1" si="274"/>
        <v>104.75729651414132</v>
      </c>
      <c r="J598" s="306">
        <f t="shared" ca="1" si="275"/>
        <v>438.67107671397167</v>
      </c>
      <c r="K598" s="307">
        <f t="shared" ca="1" si="276"/>
        <v>-8.00695516083948</v>
      </c>
      <c r="L598" s="304">
        <f t="shared" ca="1" si="261"/>
        <v>438.74414511916041</v>
      </c>
      <c r="M598" s="306">
        <f t="shared" ca="1" si="277"/>
        <v>-1.5352782964192211</v>
      </c>
      <c r="N598" s="304">
        <f t="shared" ca="1" si="278"/>
        <v>-87.964966762856335</v>
      </c>
      <c r="P598" s="310">
        <f t="shared" ca="1" si="279"/>
        <v>23</v>
      </c>
      <c r="Q598" s="304">
        <f t="shared" ca="1" si="280"/>
        <v>0</v>
      </c>
      <c r="R598" s="306">
        <f t="shared" ca="1" si="281"/>
        <v>0</v>
      </c>
      <c r="S598" s="307">
        <f t="shared" ca="1" si="282"/>
        <v>2.9362999999999984</v>
      </c>
      <c r="T598" s="304">
        <f t="shared" ca="1" si="262"/>
        <v>28.805102999999985</v>
      </c>
      <c r="U598" s="311">
        <f t="shared" ca="1" si="263"/>
        <v>0</v>
      </c>
      <c r="V598" s="306">
        <f t="shared" ca="1" si="264"/>
        <v>1.2259812448463774</v>
      </c>
      <c r="W598" s="304">
        <f t="shared" ca="1" si="265"/>
        <v>27.453362946230531</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0.4541855098112908</v>
      </c>
      <c r="AH598" s="304">
        <f t="shared" ca="1" si="289"/>
        <v>-9.3496272178128432</v>
      </c>
    </row>
    <row r="599" spans="1:34" x14ac:dyDescent="0.2">
      <c r="A599" s="347">
        <f t="shared" ca="1" si="267"/>
        <v>1E-4</v>
      </c>
      <c r="B599" s="304">
        <f t="shared" ca="1" si="268"/>
        <v>37.908200000000505</v>
      </c>
      <c r="D599" s="306">
        <f t="shared" ca="1" si="269"/>
        <v>-0.33201116182759938</v>
      </c>
      <c r="E599" s="307">
        <f t="shared" ca="1" si="270"/>
        <v>-0.46625169787945531</v>
      </c>
      <c r="F599" s="304">
        <f t="shared" ca="1" si="271"/>
        <v>0.57238278918359109</v>
      </c>
      <c r="G599" s="306">
        <f t="shared" ca="1" si="272"/>
        <v>3.7199573764985683</v>
      </c>
      <c r="H599" s="307">
        <f t="shared" ca="1" si="273"/>
        <v>-104.69127282418887</v>
      </c>
      <c r="I599" s="304">
        <f t="shared" ca="1" si="274"/>
        <v>104.75734193092012</v>
      </c>
      <c r="J599" s="306">
        <f t="shared" ca="1" si="275"/>
        <v>438.67107671397167</v>
      </c>
      <c r="K599" s="307">
        <f t="shared" ca="1" si="276"/>
        <v>-8.017424285790641</v>
      </c>
      <c r="L599" s="304">
        <f t="shared" ca="1" si="261"/>
        <v>438.7443363025597</v>
      </c>
      <c r="M599" s="306">
        <f t="shared" ca="1" si="277"/>
        <v>-1.5352786289578448</v>
      </c>
      <c r="N599" s="304">
        <f t="shared" ca="1" si="278"/>
        <v>-87.964985815916009</v>
      </c>
      <c r="P599" s="310">
        <f t="shared" ca="1" si="279"/>
        <v>23</v>
      </c>
      <c r="Q599" s="304">
        <f t="shared" ca="1" si="280"/>
        <v>0</v>
      </c>
      <c r="R599" s="306">
        <f t="shared" ca="1" si="281"/>
        <v>0</v>
      </c>
      <c r="S599" s="307">
        <f t="shared" ca="1" si="282"/>
        <v>2.9362999999999984</v>
      </c>
      <c r="T599" s="304">
        <f t="shared" ca="1" si="262"/>
        <v>28.805102999999985</v>
      </c>
      <c r="U599" s="311">
        <f t="shared" ca="1" si="263"/>
        <v>0</v>
      </c>
      <c r="V599" s="306">
        <f t="shared" ca="1" si="264"/>
        <v>1.2259825283423389</v>
      </c>
      <c r="W599" s="304">
        <f t="shared" ca="1" si="265"/>
        <v>27.453415491968389</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0.45416773015224265</v>
      </c>
      <c r="AH599" s="304">
        <f t="shared" ca="1" si="289"/>
        <v>-9.3496451133162637</v>
      </c>
    </row>
    <row r="600" spans="1:34" x14ac:dyDescent="0.2">
      <c r="A600" s="347">
        <f t="shared" ca="1" si="267"/>
        <v>1E-4</v>
      </c>
      <c r="B600" s="304">
        <f t="shared" ca="1" si="268"/>
        <v>37.908300000000509</v>
      </c>
      <c r="D600" s="306">
        <f t="shared" ca="1" si="269"/>
        <v>-0.33200869013381085</v>
      </c>
      <c r="E600" s="307">
        <f t="shared" ca="1" si="270"/>
        <v>-0.46623370353857396</v>
      </c>
      <c r="F600" s="304">
        <f t="shared" ca="1" si="271"/>
        <v>0.5723666977031977</v>
      </c>
      <c r="G600" s="306">
        <f t="shared" ca="1" si="272"/>
        <v>3.7199241756295547</v>
      </c>
      <c r="H600" s="307">
        <f t="shared" ca="1" si="273"/>
        <v>-104.69131944755922</v>
      </c>
      <c r="I600" s="304">
        <f t="shared" ca="1" si="274"/>
        <v>104.75738734592098</v>
      </c>
      <c r="J600" s="306">
        <f t="shared" ca="1" si="275"/>
        <v>438.67107671397167</v>
      </c>
      <c r="K600" s="307">
        <f t="shared" ca="1" si="276"/>
        <v>-8.027893415404229</v>
      </c>
      <c r="L600" s="304">
        <f t="shared" ca="1" si="261"/>
        <v>438.74452773577053</v>
      </c>
      <c r="M600" s="306">
        <f t="shared" ca="1" si="277"/>
        <v>-1.5352789614932123</v>
      </c>
      <c r="N600" s="304">
        <f t="shared" ca="1" si="278"/>
        <v>-87.965004868789094</v>
      </c>
      <c r="P600" s="310">
        <f t="shared" ca="1" si="279"/>
        <v>23</v>
      </c>
      <c r="Q600" s="304">
        <f t="shared" ca="1" si="280"/>
        <v>0</v>
      </c>
      <c r="R600" s="306">
        <f t="shared" ca="1" si="281"/>
        <v>0</v>
      </c>
      <c r="S600" s="307">
        <f t="shared" ca="1" si="282"/>
        <v>2.9362999999999984</v>
      </c>
      <c r="T600" s="304">
        <f t="shared" ca="1" si="262"/>
        <v>28.805102999999985</v>
      </c>
      <c r="U600" s="311">
        <f t="shared" ca="1" si="263"/>
        <v>0</v>
      </c>
      <c r="V600" s="306">
        <f t="shared" ca="1" si="264"/>
        <v>1.2259838118402169</v>
      </c>
      <c r="W600" s="304">
        <f t="shared" ca="1" si="265"/>
        <v>27.453468036877453</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0.4541499507732496</v>
      </c>
      <c r="AH600" s="304">
        <f t="shared" ca="1" si="289"/>
        <v>-9.3496630085374122</v>
      </c>
    </row>
    <row r="601" spans="1:34" x14ac:dyDescent="0.2">
      <c r="A601" s="347">
        <f t="shared" ca="1" si="267"/>
        <v>1E-4</v>
      </c>
      <c r="B601" s="304">
        <f t="shared" ca="1" si="268"/>
        <v>37.908400000000512</v>
      </c>
      <c r="D601" s="306">
        <f t="shared" ca="1" si="269"/>
        <v>-0.33200621844849454</v>
      </c>
      <c r="E601" s="307">
        <f t="shared" ca="1" si="270"/>
        <v>-0.46621570948146385</v>
      </c>
      <c r="F601" s="304">
        <f t="shared" ca="1" si="271"/>
        <v>0.57235060658286563</v>
      </c>
      <c r="G601" s="306">
        <f t="shared" ca="1" si="272"/>
        <v>3.71989097500771</v>
      </c>
      <c r="H601" s="307">
        <f t="shared" ca="1" si="273"/>
        <v>-104.69136606913017</v>
      </c>
      <c r="I601" s="304">
        <f t="shared" ca="1" si="274"/>
        <v>104.75743275914392</v>
      </c>
      <c r="J601" s="306">
        <f t="shared" ca="1" si="275"/>
        <v>438.67107671397167</v>
      </c>
      <c r="K601" s="307">
        <f t="shared" ca="1" si="276"/>
        <v>-8.0383625496800626</v>
      </c>
      <c r="L601" s="304">
        <f t="shared" ca="1" si="261"/>
        <v>438.7447194187929</v>
      </c>
      <c r="M601" s="306">
        <f t="shared" ca="1" si="277"/>
        <v>-1.5352792940253235</v>
      </c>
      <c r="N601" s="304">
        <f t="shared" ca="1" si="278"/>
        <v>-87.96502392147562</v>
      </c>
      <c r="P601" s="310">
        <f t="shared" ca="1" si="279"/>
        <v>23</v>
      </c>
      <c r="Q601" s="304">
        <f t="shared" ca="1" si="280"/>
        <v>0</v>
      </c>
      <c r="R601" s="306">
        <f t="shared" ca="1" si="281"/>
        <v>0</v>
      </c>
      <c r="S601" s="307">
        <f t="shared" ca="1" si="282"/>
        <v>2.9362999999999984</v>
      </c>
      <c r="T601" s="304">
        <f t="shared" ca="1" si="262"/>
        <v>28.805102999999985</v>
      </c>
      <c r="U601" s="311">
        <f t="shared" ca="1" si="263"/>
        <v>0</v>
      </c>
      <c r="V601" s="306">
        <f t="shared" ca="1" si="264"/>
        <v>1.2259850953400102</v>
      </c>
      <c r="W601" s="304">
        <f t="shared" ca="1" si="265"/>
        <v>27.453520580957697</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0.45413217167429565</v>
      </c>
      <c r="AH601" s="304">
        <f t="shared" ca="1" si="289"/>
        <v>-9.3496809034763029</v>
      </c>
    </row>
    <row r="602" spans="1:34" x14ac:dyDescent="0.2">
      <c r="A602" s="347">
        <f t="shared" ca="1" si="267"/>
        <v>1E-4</v>
      </c>
      <c r="B602" s="304">
        <f t="shared" ca="1" si="268"/>
        <v>37.908500000000515</v>
      </c>
      <c r="D602" s="306">
        <f t="shared" ca="1" si="269"/>
        <v>-0.33200374677165045</v>
      </c>
      <c r="E602" s="307">
        <f t="shared" ca="1" si="270"/>
        <v>-0.46619771570813562</v>
      </c>
      <c r="F602" s="304">
        <f t="shared" ca="1" si="271"/>
        <v>0.57233451582260686</v>
      </c>
      <c r="G602" s="306">
        <f t="shared" ca="1" si="272"/>
        <v>3.719857774633033</v>
      </c>
      <c r="H602" s="307">
        <f t="shared" ca="1" si="273"/>
        <v>-104.69141268890174</v>
      </c>
      <c r="I602" s="304">
        <f t="shared" ca="1" si="274"/>
        <v>104.75747817058901</v>
      </c>
      <c r="J602" s="306">
        <f t="shared" ca="1" si="275"/>
        <v>438.67107671397167</v>
      </c>
      <c r="K602" s="307">
        <f t="shared" ca="1" si="276"/>
        <v>-8.0488316886179643</v>
      </c>
      <c r="L602" s="304">
        <f t="shared" ca="1" si="261"/>
        <v>438.74491135162685</v>
      </c>
      <c r="M602" s="306">
        <f t="shared" ca="1" si="277"/>
        <v>-1.5352796265541784</v>
      </c>
      <c r="N602" s="304">
        <f t="shared" ca="1" si="278"/>
        <v>-87.965042973975571</v>
      </c>
      <c r="P602" s="310">
        <f t="shared" ca="1" si="279"/>
        <v>23</v>
      </c>
      <c r="Q602" s="304">
        <f t="shared" ca="1" si="280"/>
        <v>0</v>
      </c>
      <c r="R602" s="306">
        <f t="shared" ca="1" si="281"/>
        <v>0</v>
      </c>
      <c r="S602" s="307">
        <f t="shared" ca="1" si="282"/>
        <v>2.9362999999999984</v>
      </c>
      <c r="T602" s="304">
        <f t="shared" ca="1" si="262"/>
        <v>28.805102999999985</v>
      </c>
      <c r="U602" s="311">
        <f t="shared" ca="1" si="263"/>
        <v>0</v>
      </c>
      <c r="V602" s="306">
        <f t="shared" ca="1" si="264"/>
        <v>1.2259863788417198</v>
      </c>
      <c r="W602" s="304">
        <f t="shared" ca="1" si="265"/>
        <v>27.453573124209175</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0.45411439285539146</v>
      </c>
      <c r="AH602" s="304">
        <f t="shared" ca="1" si="289"/>
        <v>-9.3496987981329269</v>
      </c>
    </row>
    <row r="603" spans="1:34" x14ac:dyDescent="0.2">
      <c r="A603" s="347">
        <f t="shared" ca="1" si="267"/>
        <v>1E-4</v>
      </c>
      <c r="B603" s="304">
        <f t="shared" ca="1" si="268"/>
        <v>37.908600000000519</v>
      </c>
      <c r="D603" s="306">
        <f t="shared" ca="1" si="269"/>
        <v>-0.33200127510327981</v>
      </c>
      <c r="E603" s="307">
        <f t="shared" ca="1" si="270"/>
        <v>-0.46617972221856796</v>
      </c>
      <c r="F603" s="304">
        <f t="shared" ca="1" si="271"/>
        <v>0.57231842542240841</v>
      </c>
      <c r="G603" s="306">
        <f t="shared" ca="1" si="272"/>
        <v>3.7198245745055227</v>
      </c>
      <c r="H603" s="307">
        <f t="shared" ca="1" si="273"/>
        <v>-104.69145930687395</v>
      </c>
      <c r="I603" s="304">
        <f t="shared" ca="1" si="274"/>
        <v>104.75752358025623</v>
      </c>
      <c r="J603" s="306">
        <f t="shared" ca="1" si="275"/>
        <v>438.67107671397167</v>
      </c>
      <c r="K603" s="307">
        <f t="shared" ca="1" si="276"/>
        <v>-8.0593008322177528</v>
      </c>
      <c r="L603" s="304">
        <f t="shared" ca="1" si="261"/>
        <v>438.7451035342724</v>
      </c>
      <c r="M603" s="306">
        <f t="shared" ca="1" si="277"/>
        <v>-1.5352799590797772</v>
      </c>
      <c r="N603" s="304">
        <f t="shared" ca="1" si="278"/>
        <v>-87.965062026288962</v>
      </c>
      <c r="P603" s="310">
        <f t="shared" ca="1" si="279"/>
        <v>23</v>
      </c>
      <c r="Q603" s="304">
        <f t="shared" ca="1" si="280"/>
        <v>0</v>
      </c>
      <c r="R603" s="306">
        <f t="shared" ca="1" si="281"/>
        <v>0</v>
      </c>
      <c r="S603" s="307">
        <f t="shared" ca="1" si="282"/>
        <v>2.9362999999999984</v>
      </c>
      <c r="T603" s="304">
        <f t="shared" ca="1" si="262"/>
        <v>28.805102999999985</v>
      </c>
      <c r="U603" s="311">
        <f t="shared" ca="1" si="263"/>
        <v>0</v>
      </c>
      <c r="V603" s="306">
        <f t="shared" ca="1" si="264"/>
        <v>1.225987662345345</v>
      </c>
      <c r="W603" s="304">
        <f t="shared" ca="1" si="265"/>
        <v>27.453625666631854</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0.45409661431651571</v>
      </c>
      <c r="AH603" s="304">
        <f t="shared" ca="1" si="289"/>
        <v>-9.3497166925073021</v>
      </c>
    </row>
    <row r="604" spans="1:34" x14ac:dyDescent="0.2">
      <c r="A604" s="347">
        <f t="shared" ca="1" si="267"/>
        <v>1E-4</v>
      </c>
      <c r="B604" s="304">
        <f t="shared" ca="1" si="268"/>
        <v>37.908700000000522</v>
      </c>
      <c r="D604" s="306">
        <f t="shared" ca="1" si="269"/>
        <v>-0.33199880344338056</v>
      </c>
      <c r="E604" s="307">
        <f t="shared" ca="1" si="270"/>
        <v>-0.46616172901277508</v>
      </c>
      <c r="F604" s="304">
        <f t="shared" ca="1" si="271"/>
        <v>0.57230233538228414</v>
      </c>
      <c r="G604" s="306">
        <f t="shared" ca="1" si="272"/>
        <v>3.7197913746251783</v>
      </c>
      <c r="H604" s="307">
        <f t="shared" ca="1" si="273"/>
        <v>-104.69150592304685</v>
      </c>
      <c r="I604" s="304">
        <f t="shared" ca="1" si="274"/>
        <v>104.75756898814562</v>
      </c>
      <c r="J604" s="306">
        <f t="shared" ca="1" si="275"/>
        <v>438.67107671397167</v>
      </c>
      <c r="K604" s="307">
        <f t="shared" ca="1" si="276"/>
        <v>-8.0697699804792489</v>
      </c>
      <c r="L604" s="304">
        <f t="shared" ca="1" si="261"/>
        <v>438.74529596672949</v>
      </c>
      <c r="M604" s="306">
        <f t="shared" ca="1" si="277"/>
        <v>-1.53528029160212</v>
      </c>
      <c r="N604" s="304">
        <f t="shared" ca="1" si="278"/>
        <v>-87.965081078415807</v>
      </c>
      <c r="P604" s="310">
        <f t="shared" ca="1" si="279"/>
        <v>23</v>
      </c>
      <c r="Q604" s="304">
        <f t="shared" ca="1" si="280"/>
        <v>0</v>
      </c>
      <c r="R604" s="306">
        <f t="shared" ca="1" si="281"/>
        <v>0</v>
      </c>
      <c r="S604" s="307">
        <f t="shared" ca="1" si="282"/>
        <v>2.9362999999999984</v>
      </c>
      <c r="T604" s="304">
        <f t="shared" ca="1" si="262"/>
        <v>28.805102999999985</v>
      </c>
      <c r="U604" s="311">
        <f t="shared" ca="1" si="263"/>
        <v>0</v>
      </c>
      <c r="V604" s="306">
        <f t="shared" ca="1" si="264"/>
        <v>1.2259889458508859</v>
      </c>
      <c r="W604" s="304">
        <f t="shared" ca="1" si="265"/>
        <v>27.45367820822575</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0.45407883605768085</v>
      </c>
      <c r="AH604" s="304">
        <f t="shared" ca="1" si="289"/>
        <v>-9.3497345865994177</v>
      </c>
    </row>
    <row r="605" spans="1:34" x14ac:dyDescent="0.2">
      <c r="A605" s="347">
        <f t="shared" ca="1" si="267"/>
        <v>1E-4</v>
      </c>
      <c r="B605" s="304">
        <f t="shared" ca="1" si="268"/>
        <v>37.908800000000525</v>
      </c>
      <c r="D605" s="306">
        <f t="shared" ca="1" si="269"/>
        <v>-0.33199633179195337</v>
      </c>
      <c r="E605" s="307">
        <f t="shared" ca="1" si="270"/>
        <v>-0.46614373609074811</v>
      </c>
      <c r="F605" s="304">
        <f t="shared" ca="1" si="271"/>
        <v>0.57228624570223052</v>
      </c>
      <c r="G605" s="306">
        <f t="shared" ca="1" si="272"/>
        <v>3.7197581749919992</v>
      </c>
      <c r="H605" s="307">
        <f t="shared" ca="1" si="273"/>
        <v>-104.69155253742045</v>
      </c>
      <c r="I605" s="304">
        <f t="shared" ca="1" si="274"/>
        <v>104.75761439425722</v>
      </c>
      <c r="J605" s="306">
        <f t="shared" ca="1" si="275"/>
        <v>438.67107671397167</v>
      </c>
      <c r="K605" s="307">
        <f t="shared" ca="1" si="276"/>
        <v>-8.080239133402273</v>
      </c>
      <c r="L605" s="304">
        <f t="shared" ca="1" si="261"/>
        <v>438.74548864899816</v>
      </c>
      <c r="M605" s="306">
        <f t="shared" ca="1" si="277"/>
        <v>-1.5352806241212067</v>
      </c>
      <c r="N605" s="304">
        <f t="shared" ca="1" si="278"/>
        <v>-87.965100130356078</v>
      </c>
      <c r="P605" s="310">
        <f t="shared" ca="1" si="279"/>
        <v>23</v>
      </c>
      <c r="Q605" s="304">
        <f t="shared" ca="1" si="280"/>
        <v>0</v>
      </c>
      <c r="R605" s="306">
        <f t="shared" ca="1" si="281"/>
        <v>0</v>
      </c>
      <c r="S605" s="307">
        <f t="shared" ca="1" si="282"/>
        <v>2.9362999999999984</v>
      </c>
      <c r="T605" s="304">
        <f t="shared" ca="1" si="262"/>
        <v>28.805102999999985</v>
      </c>
      <c r="U605" s="311">
        <f t="shared" ca="1" si="263"/>
        <v>0</v>
      </c>
      <c r="V605" s="306">
        <f t="shared" ca="1" si="264"/>
        <v>1.2259902293583427</v>
      </c>
      <c r="W605" s="304">
        <f t="shared" ca="1" si="265"/>
        <v>27.4537307489909</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0.45406105807888153</v>
      </c>
      <c r="AH605" s="304">
        <f t="shared" ca="1" si="289"/>
        <v>-9.3497524804092791</v>
      </c>
    </row>
    <row r="606" spans="1:34" x14ac:dyDescent="0.2">
      <c r="A606" s="347">
        <f t="shared" ca="1" si="267"/>
        <v>1E-4</v>
      </c>
      <c r="B606" s="304">
        <f t="shared" ca="1" si="268"/>
        <v>37.908900000000529</v>
      </c>
      <c r="D606" s="306">
        <f t="shared" ca="1" si="269"/>
        <v>-0.33199386014899912</v>
      </c>
      <c r="E606" s="307">
        <f t="shared" ca="1" si="270"/>
        <v>-0.46612574345247992</v>
      </c>
      <c r="F606" s="304">
        <f t="shared" ca="1" si="271"/>
        <v>0.5722701563822461</v>
      </c>
      <c r="G606" s="306">
        <f t="shared" ca="1" si="272"/>
        <v>3.7197249756059843</v>
      </c>
      <c r="H606" s="307">
        <f t="shared" ca="1" si="273"/>
        <v>-104.6915991499948</v>
      </c>
      <c r="I606" s="304">
        <f t="shared" ca="1" si="274"/>
        <v>104.75765979859105</v>
      </c>
      <c r="J606" s="306">
        <f t="shared" ca="1" si="275"/>
        <v>438.67107671397167</v>
      </c>
      <c r="K606" s="307">
        <f t="shared" ca="1" si="276"/>
        <v>-8.0907082909866439</v>
      </c>
      <c r="L606" s="304">
        <f t="shared" ca="1" si="261"/>
        <v>438.74568158107843</v>
      </c>
      <c r="M606" s="306">
        <f t="shared" ca="1" si="277"/>
        <v>-1.5352809566370373</v>
      </c>
      <c r="N606" s="304">
        <f t="shared" ca="1" si="278"/>
        <v>-87.965119182109788</v>
      </c>
      <c r="P606" s="310">
        <f t="shared" ca="1" si="279"/>
        <v>23</v>
      </c>
      <c r="Q606" s="304">
        <f t="shared" ca="1" si="280"/>
        <v>0</v>
      </c>
      <c r="R606" s="306">
        <f t="shared" ca="1" si="281"/>
        <v>0</v>
      </c>
      <c r="S606" s="307">
        <f t="shared" ca="1" si="282"/>
        <v>2.9362999999999984</v>
      </c>
      <c r="T606" s="304">
        <f t="shared" ca="1" si="262"/>
        <v>28.805102999999985</v>
      </c>
      <c r="U606" s="311">
        <f t="shared" ca="1" si="263"/>
        <v>0</v>
      </c>
      <c r="V606" s="306">
        <f t="shared" ca="1" si="264"/>
        <v>1.225991512867715</v>
      </c>
      <c r="W606" s="304">
        <f t="shared" ca="1" si="265"/>
        <v>27.453783288927291</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0.45404328038010711</v>
      </c>
      <c r="AH606" s="304">
        <f t="shared" ca="1" si="289"/>
        <v>-9.3497703739368987</v>
      </c>
    </row>
    <row r="607" spans="1:34" x14ac:dyDescent="0.2">
      <c r="A607" s="347">
        <f t="shared" ca="1" si="267"/>
        <v>1E-4</v>
      </c>
      <c r="B607" s="304">
        <f t="shared" ca="1" si="268"/>
        <v>37.909000000000532</v>
      </c>
      <c r="D607" s="306">
        <f t="shared" ca="1" si="269"/>
        <v>-0.33199138851451809</v>
      </c>
      <c r="E607" s="307">
        <f t="shared" ca="1" si="270"/>
        <v>-0.46610775109796698</v>
      </c>
      <c r="F607" s="304">
        <f t="shared" ca="1" si="271"/>
        <v>0.5722540674223312</v>
      </c>
      <c r="G607" s="306">
        <f t="shared" ca="1" si="272"/>
        <v>3.7196917764671329</v>
      </c>
      <c r="H607" s="307">
        <f t="shared" ca="1" si="273"/>
        <v>-104.69164576076992</v>
      </c>
      <c r="I607" s="304">
        <f t="shared" ca="1" si="274"/>
        <v>104.75770520114713</v>
      </c>
      <c r="J607" s="306">
        <f t="shared" ca="1" si="275"/>
        <v>438.67107671397167</v>
      </c>
      <c r="K607" s="307">
        <f t="shared" ca="1" si="276"/>
        <v>-8.1011774532321823</v>
      </c>
      <c r="L607" s="304">
        <f t="shared" ca="1" si="261"/>
        <v>438.74587476297023</v>
      </c>
      <c r="M607" s="306">
        <f t="shared" ca="1" si="277"/>
        <v>-1.5352812891496121</v>
      </c>
      <c r="N607" s="304">
        <f t="shared" ca="1" si="278"/>
        <v>-87.965138233676967</v>
      </c>
      <c r="P607" s="310">
        <f t="shared" ca="1" si="279"/>
        <v>23</v>
      </c>
      <c r="Q607" s="304">
        <f t="shared" ca="1" si="280"/>
        <v>0</v>
      </c>
      <c r="R607" s="306">
        <f t="shared" ca="1" si="281"/>
        <v>0</v>
      </c>
      <c r="S607" s="307">
        <f t="shared" ca="1" si="282"/>
        <v>2.9362999999999984</v>
      </c>
      <c r="T607" s="304">
        <f t="shared" ca="1" si="262"/>
        <v>28.805102999999985</v>
      </c>
      <c r="U607" s="311">
        <f t="shared" ca="1" si="263"/>
        <v>0</v>
      </c>
      <c r="V607" s="306">
        <f t="shared" ca="1" si="264"/>
        <v>1.2259927963790029</v>
      </c>
      <c r="W607" s="304">
        <f t="shared" ca="1" si="265"/>
        <v>27.453835828034933</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0.45402550296135935</v>
      </c>
      <c r="AH607" s="304">
        <f t="shared" ca="1" si="289"/>
        <v>-9.349788267182273</v>
      </c>
    </row>
    <row r="608" spans="1:34" x14ac:dyDescent="0.2">
      <c r="A608" s="347">
        <f t="shared" ca="1" si="267"/>
        <v>1E-4</v>
      </c>
      <c r="B608" s="304">
        <f t="shared" ca="1" si="268"/>
        <v>37.909100000000535</v>
      </c>
      <c r="D608" s="306">
        <f t="shared" ca="1" si="269"/>
        <v>-0.33198891688850879</v>
      </c>
      <c r="E608" s="307">
        <f t="shared" ca="1" si="270"/>
        <v>-0.46608975902721284</v>
      </c>
      <c r="F608" s="304">
        <f t="shared" ca="1" si="271"/>
        <v>0.57223797882249172</v>
      </c>
      <c r="G608" s="306">
        <f t="shared" ca="1" si="272"/>
        <v>3.7196585775754438</v>
      </c>
      <c r="H608" s="307">
        <f t="shared" ca="1" si="273"/>
        <v>-104.69169236974582</v>
      </c>
      <c r="I608" s="304">
        <f t="shared" ca="1" si="274"/>
        <v>104.75775060192552</v>
      </c>
      <c r="J608" s="306">
        <f t="shared" ca="1" si="275"/>
        <v>438.67107671397167</v>
      </c>
      <c r="K608" s="307">
        <f t="shared" ca="1" si="276"/>
        <v>-8.1116466201387087</v>
      </c>
      <c r="L608" s="304">
        <f t="shared" ca="1" si="261"/>
        <v>438.74606819467363</v>
      </c>
      <c r="M608" s="306">
        <f t="shared" ca="1" si="277"/>
        <v>-1.5352816216589309</v>
      </c>
      <c r="N608" s="304">
        <f t="shared" ca="1" si="278"/>
        <v>-87.965157285057572</v>
      </c>
      <c r="P608" s="310">
        <f t="shared" ca="1" si="279"/>
        <v>23</v>
      </c>
      <c r="Q608" s="304">
        <f t="shared" ca="1" si="280"/>
        <v>0</v>
      </c>
      <c r="R608" s="306">
        <f t="shared" ca="1" si="281"/>
        <v>0</v>
      </c>
      <c r="S608" s="307">
        <f t="shared" ca="1" si="282"/>
        <v>2.9362999999999984</v>
      </c>
      <c r="T608" s="304">
        <f t="shared" ca="1" si="262"/>
        <v>28.805102999999985</v>
      </c>
      <c r="U608" s="311">
        <f t="shared" ca="1" si="263"/>
        <v>0</v>
      </c>
      <c r="V608" s="306">
        <f t="shared" ca="1" si="264"/>
        <v>1.2259940798922069</v>
      </c>
      <c r="W608" s="304">
        <f t="shared" ca="1" si="265"/>
        <v>27.453888366313855</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0.45400772582263826</v>
      </c>
      <c r="AH608" s="304">
        <f t="shared" ca="1" si="289"/>
        <v>-9.3498061601454037</v>
      </c>
    </row>
    <row r="609" spans="1:34" x14ac:dyDescent="0.2">
      <c r="A609" s="347">
        <f t="shared" ca="1" si="267"/>
        <v>1E-4</v>
      </c>
      <c r="B609" s="304">
        <f t="shared" ca="1" si="268"/>
        <v>37.909200000000538</v>
      </c>
      <c r="D609" s="306">
        <f t="shared" ca="1" si="269"/>
        <v>-0.3319864452709741</v>
      </c>
      <c r="E609" s="307">
        <f t="shared" ca="1" si="270"/>
        <v>-0.46607176724020505</v>
      </c>
      <c r="F609" s="304">
        <f t="shared" ca="1" si="271"/>
        <v>0.57222189058272266</v>
      </c>
      <c r="G609" s="306">
        <f t="shared" ca="1" si="272"/>
        <v>3.7196253789309166</v>
      </c>
      <c r="H609" s="307">
        <f t="shared" ca="1" si="273"/>
        <v>-104.69173897692255</v>
      </c>
      <c r="I609" s="304">
        <f t="shared" ca="1" si="274"/>
        <v>104.75779600092621</v>
      </c>
      <c r="J609" s="306">
        <f t="shared" ca="1" si="275"/>
        <v>438.67107671397167</v>
      </c>
      <c r="K609" s="307">
        <f t="shared" ca="1" si="276"/>
        <v>-8.122115791706042</v>
      </c>
      <c r="L609" s="304">
        <f t="shared" ca="1" si="261"/>
        <v>438.74626187618861</v>
      </c>
      <c r="M609" s="306">
        <f t="shared" ca="1" si="277"/>
        <v>-1.5352819541649938</v>
      </c>
      <c r="N609" s="304">
        <f t="shared" ca="1" si="278"/>
        <v>-87.965176336251645</v>
      </c>
      <c r="P609" s="310">
        <f t="shared" ca="1" si="279"/>
        <v>23</v>
      </c>
      <c r="Q609" s="304">
        <f t="shared" ca="1" si="280"/>
        <v>0</v>
      </c>
      <c r="R609" s="306">
        <f t="shared" ca="1" si="281"/>
        <v>0</v>
      </c>
      <c r="S609" s="307">
        <f t="shared" ca="1" si="282"/>
        <v>2.9362999999999984</v>
      </c>
      <c r="T609" s="304">
        <f t="shared" ca="1" si="262"/>
        <v>28.805102999999985</v>
      </c>
      <c r="U609" s="311">
        <f t="shared" ca="1" si="263"/>
        <v>0</v>
      </c>
      <c r="V609" s="306">
        <f t="shared" ca="1" si="264"/>
        <v>1.2259953634073266</v>
      </c>
      <c r="W609" s="304">
        <f t="shared" ca="1" si="265"/>
        <v>27.453940903764057</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0.45398994896392963</v>
      </c>
      <c r="AH609" s="304">
        <f t="shared" ca="1" si="289"/>
        <v>-9.3498240528263015</v>
      </c>
    </row>
    <row r="610" spans="1:34" x14ac:dyDescent="0.2">
      <c r="A610" s="347">
        <f t="shared" ca="1" si="267"/>
        <v>1E-4</v>
      </c>
      <c r="B610" s="304">
        <f t="shared" ca="1" si="268"/>
        <v>37.909300000000542</v>
      </c>
      <c r="D610" s="306">
        <f t="shared" ca="1" si="269"/>
        <v>-0.33198397366191251</v>
      </c>
      <c r="E610" s="307">
        <f t="shared" ca="1" si="270"/>
        <v>-0.46605377573694184</v>
      </c>
      <c r="F610" s="304">
        <f t="shared" ca="1" si="271"/>
        <v>0.5722058027030249</v>
      </c>
      <c r="G610" s="306">
        <f t="shared" ca="1" si="272"/>
        <v>3.7195921805335503</v>
      </c>
      <c r="H610" s="307">
        <f t="shared" ca="1" si="273"/>
        <v>-104.69178558230013</v>
      </c>
      <c r="I610" s="304">
        <f t="shared" ca="1" si="274"/>
        <v>104.75784139814924</v>
      </c>
      <c r="J610" s="306">
        <f t="shared" ca="1" si="275"/>
        <v>438.67107671397167</v>
      </c>
      <c r="K610" s="307">
        <f t="shared" ca="1" si="276"/>
        <v>-8.1325849679340028</v>
      </c>
      <c r="L610" s="304">
        <f t="shared" ca="1" si="261"/>
        <v>438.74645580751519</v>
      </c>
      <c r="M610" s="306">
        <f t="shared" ca="1" si="277"/>
        <v>-1.5352822866678006</v>
      </c>
      <c r="N610" s="304">
        <f t="shared" ca="1" si="278"/>
        <v>-87.965195387259158</v>
      </c>
      <c r="P610" s="310">
        <f t="shared" ca="1" si="279"/>
        <v>23</v>
      </c>
      <c r="Q610" s="304">
        <f t="shared" ca="1" si="280"/>
        <v>0</v>
      </c>
      <c r="R610" s="306">
        <f t="shared" ca="1" si="281"/>
        <v>0</v>
      </c>
      <c r="S610" s="307">
        <f t="shared" ca="1" si="282"/>
        <v>2.9362999999999984</v>
      </c>
      <c r="T610" s="304">
        <f t="shared" ca="1" si="262"/>
        <v>28.805102999999985</v>
      </c>
      <c r="U610" s="311">
        <f t="shared" ca="1" si="263"/>
        <v>0</v>
      </c>
      <c r="V610" s="306">
        <f t="shared" ca="1" si="264"/>
        <v>1.2259966469243617</v>
      </c>
      <c r="W610" s="304">
        <f t="shared" ca="1" si="265"/>
        <v>27.453993440385535</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0.45397217238523702</v>
      </c>
      <c r="AH610" s="304">
        <f t="shared" ca="1" si="289"/>
        <v>-9.3498419452249681</v>
      </c>
    </row>
    <row r="611" spans="1:34" x14ac:dyDescent="0.2">
      <c r="A611" s="347">
        <f t="shared" ca="1" si="267"/>
        <v>1E-4</v>
      </c>
      <c r="B611" s="304">
        <f t="shared" ca="1" si="268"/>
        <v>37.909400000000545</v>
      </c>
      <c r="D611" s="306">
        <f t="shared" ca="1" si="269"/>
        <v>-0.33198150206132637</v>
      </c>
      <c r="E611" s="307">
        <f t="shared" ca="1" si="270"/>
        <v>-0.46603578451743033</v>
      </c>
      <c r="F611" s="304">
        <f t="shared" ca="1" si="271"/>
        <v>0.57218971518340944</v>
      </c>
      <c r="G611" s="306">
        <f t="shared" ca="1" si="272"/>
        <v>3.7195589823833441</v>
      </c>
      <c r="H611" s="307">
        <f t="shared" ca="1" si="273"/>
        <v>-104.69183218587858</v>
      </c>
      <c r="I611" s="304">
        <f t="shared" ca="1" si="274"/>
        <v>104.75788679359464</v>
      </c>
      <c r="J611" s="306">
        <f t="shared" ca="1" si="275"/>
        <v>438.67107671397167</v>
      </c>
      <c r="K611" s="307">
        <f t="shared" ca="1" si="276"/>
        <v>-8.1430541488224115</v>
      </c>
      <c r="L611" s="304">
        <f t="shared" ca="1" si="261"/>
        <v>438.7466499886533</v>
      </c>
      <c r="M611" s="306">
        <f t="shared" ca="1" si="277"/>
        <v>-1.5352826191673519</v>
      </c>
      <c r="N611" s="304">
        <f t="shared" ca="1" si="278"/>
        <v>-87.965214438080125</v>
      </c>
      <c r="P611" s="310">
        <f t="shared" ca="1" si="279"/>
        <v>23</v>
      </c>
      <c r="Q611" s="304">
        <f t="shared" ca="1" si="280"/>
        <v>0</v>
      </c>
      <c r="R611" s="306">
        <f t="shared" ca="1" si="281"/>
        <v>0</v>
      </c>
      <c r="S611" s="307">
        <f t="shared" ca="1" si="282"/>
        <v>2.9362999999999984</v>
      </c>
      <c r="T611" s="304">
        <f t="shared" ca="1" si="262"/>
        <v>28.805102999999985</v>
      </c>
      <c r="U611" s="311">
        <f t="shared" ca="1" si="263"/>
        <v>0</v>
      </c>
      <c r="V611" s="306">
        <f t="shared" ca="1" si="264"/>
        <v>1.2259979304433126</v>
      </c>
      <c r="W611" s="304">
        <f t="shared" ca="1" si="265"/>
        <v>27.454045976178321</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0.45395439608656041</v>
      </c>
      <c r="AH611" s="304">
        <f t="shared" ca="1" si="289"/>
        <v>-9.3498598373413984</v>
      </c>
    </row>
    <row r="612" spans="1:34" x14ac:dyDescent="0.2">
      <c r="A612" s="347">
        <f t="shared" ca="1" si="267"/>
        <v>1E-4</v>
      </c>
      <c r="B612" s="304">
        <f t="shared" ca="1" si="268"/>
        <v>37.909500000000548</v>
      </c>
      <c r="D612" s="306">
        <f t="shared" ca="1" si="269"/>
        <v>-0.33197903046921251</v>
      </c>
      <c r="E612" s="307">
        <f t="shared" ca="1" si="270"/>
        <v>-0.46601779358164919</v>
      </c>
      <c r="F612" s="304">
        <f t="shared" ca="1" si="271"/>
        <v>0.5721736280238604</v>
      </c>
      <c r="G612" s="306">
        <f t="shared" ca="1" si="272"/>
        <v>3.7195257844802971</v>
      </c>
      <c r="H612" s="307">
        <f t="shared" ca="1" si="273"/>
        <v>-104.69187878765794</v>
      </c>
      <c r="I612" s="304">
        <f t="shared" ca="1" si="274"/>
        <v>104.75793218726244</v>
      </c>
      <c r="J612" s="306">
        <f t="shared" ca="1" si="275"/>
        <v>438.67107671397167</v>
      </c>
      <c r="K612" s="307">
        <f t="shared" ca="1" si="276"/>
        <v>-8.1535233343710889</v>
      </c>
      <c r="L612" s="304">
        <f t="shared" ca="1" si="261"/>
        <v>438.74684441960301</v>
      </c>
      <c r="M612" s="306">
        <f t="shared" ca="1" si="277"/>
        <v>-1.5352829516636473</v>
      </c>
      <c r="N612" s="304">
        <f t="shared" ca="1" si="278"/>
        <v>-87.96523348871456</v>
      </c>
      <c r="P612" s="310">
        <f t="shared" ca="1" si="279"/>
        <v>23</v>
      </c>
      <c r="Q612" s="304">
        <f t="shared" ca="1" si="280"/>
        <v>0</v>
      </c>
      <c r="R612" s="306">
        <f t="shared" ca="1" si="281"/>
        <v>0</v>
      </c>
      <c r="S612" s="307">
        <f t="shared" ca="1" si="282"/>
        <v>2.9362999999999984</v>
      </c>
      <c r="T612" s="304">
        <f t="shared" ca="1" si="262"/>
        <v>28.805102999999985</v>
      </c>
      <c r="U612" s="311">
        <f t="shared" ca="1" si="263"/>
        <v>0</v>
      </c>
      <c r="V612" s="306">
        <f t="shared" ca="1" si="264"/>
        <v>1.2259992139641791</v>
      </c>
      <c r="W612" s="304">
        <f t="shared" ca="1" si="265"/>
        <v>27.454098511142419</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0.45393662006788915</v>
      </c>
      <c r="AH612" s="304">
        <f t="shared" ca="1" si="289"/>
        <v>-9.3498777291756081</v>
      </c>
    </row>
    <row r="613" spans="1:34" x14ac:dyDescent="0.2">
      <c r="A613" s="347">
        <f t="shared" ca="1" si="267"/>
        <v>1E-4</v>
      </c>
      <c r="B613" s="304">
        <f t="shared" ca="1" si="268"/>
        <v>37.909600000000552</v>
      </c>
      <c r="D613" s="306">
        <f t="shared" ca="1" si="269"/>
        <v>-0.33197655888557331</v>
      </c>
      <c r="E613" s="307">
        <f t="shared" ca="1" si="270"/>
        <v>-0.4659998029296073</v>
      </c>
      <c r="F613" s="304">
        <f t="shared" ca="1" si="271"/>
        <v>0.57215754122438978</v>
      </c>
      <c r="G613" s="306">
        <f t="shared" ca="1" si="272"/>
        <v>3.7194925868244084</v>
      </c>
      <c r="H613" s="307">
        <f t="shared" ca="1" si="273"/>
        <v>-104.69192538763824</v>
      </c>
      <c r="I613" s="304">
        <f t="shared" ca="1" si="274"/>
        <v>104.75797757915267</v>
      </c>
      <c r="J613" s="306">
        <f t="shared" ca="1" si="275"/>
        <v>438.67107671397167</v>
      </c>
      <c r="K613" s="307">
        <f t="shared" ca="1" si="276"/>
        <v>-8.1639925245798537</v>
      </c>
      <c r="L613" s="304">
        <f t="shared" ca="1" si="261"/>
        <v>438.7470391003643</v>
      </c>
      <c r="M613" s="306">
        <f t="shared" ca="1" si="277"/>
        <v>-1.5352832841566868</v>
      </c>
      <c r="N613" s="304">
        <f t="shared" ca="1" si="278"/>
        <v>-87.965252539162435</v>
      </c>
      <c r="P613" s="310">
        <f t="shared" ca="1" si="279"/>
        <v>23</v>
      </c>
      <c r="Q613" s="304">
        <f t="shared" ca="1" si="280"/>
        <v>0</v>
      </c>
      <c r="R613" s="306">
        <f t="shared" ca="1" si="281"/>
        <v>0</v>
      </c>
      <c r="S613" s="307">
        <f t="shared" ca="1" si="282"/>
        <v>2.9362999999999984</v>
      </c>
      <c r="T613" s="304">
        <f t="shared" ca="1" si="262"/>
        <v>28.805102999999985</v>
      </c>
      <c r="U613" s="311">
        <f t="shared" ca="1" si="263"/>
        <v>0</v>
      </c>
      <c r="V613" s="306">
        <f t="shared" ca="1" si="264"/>
        <v>1.2260004974869614</v>
      </c>
      <c r="W613" s="304">
        <f t="shared" ca="1" si="265"/>
        <v>27.45415104527784</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0.45391884432922147</v>
      </c>
      <c r="AH613" s="304">
        <f t="shared" ca="1" si="289"/>
        <v>-9.3498956207275938</v>
      </c>
    </row>
    <row r="614" spans="1:34" x14ac:dyDescent="0.2">
      <c r="A614" s="347">
        <f t="shared" ca="1" si="267"/>
        <v>1E-4</v>
      </c>
      <c r="B614" s="304">
        <f t="shared" ca="1" si="268"/>
        <v>37.909700000000555</v>
      </c>
      <c r="D614" s="306">
        <f t="shared" ca="1" si="269"/>
        <v>-0.33197408731040956</v>
      </c>
      <c r="E614" s="307">
        <f t="shared" ca="1" si="270"/>
        <v>-0.46598181256129756</v>
      </c>
      <c r="F614" s="304">
        <f t="shared" ca="1" si="271"/>
        <v>0.57214145478499601</v>
      </c>
      <c r="G614" s="306">
        <f t="shared" ca="1" si="272"/>
        <v>3.7194593894156776</v>
      </c>
      <c r="H614" s="307">
        <f t="shared" ca="1" si="273"/>
        <v>-104.69197198581949</v>
      </c>
      <c r="I614" s="304">
        <f t="shared" ca="1" si="274"/>
        <v>104.75802296926535</v>
      </c>
      <c r="J614" s="306">
        <f t="shared" ca="1" si="275"/>
        <v>438.67107671397167</v>
      </c>
      <c r="K614" s="307">
        <f t="shared" ca="1" si="276"/>
        <v>-8.1744617194485265</v>
      </c>
      <c r="L614" s="304">
        <f t="shared" ca="1" si="261"/>
        <v>438.74723403093714</v>
      </c>
      <c r="M614" s="306">
        <f t="shared" ca="1" si="277"/>
        <v>-1.5352836166464707</v>
      </c>
      <c r="N614" s="304">
        <f t="shared" ca="1" si="278"/>
        <v>-87.965271589423793</v>
      </c>
      <c r="P614" s="310">
        <f t="shared" ca="1" si="279"/>
        <v>23</v>
      </c>
      <c r="Q614" s="304">
        <f t="shared" ca="1" si="280"/>
        <v>0</v>
      </c>
      <c r="R614" s="306">
        <f t="shared" ca="1" si="281"/>
        <v>0</v>
      </c>
      <c r="S614" s="307">
        <f t="shared" ca="1" si="282"/>
        <v>2.9362999999999984</v>
      </c>
      <c r="T614" s="304">
        <f t="shared" ca="1" si="262"/>
        <v>28.805102999999985</v>
      </c>
      <c r="U614" s="311">
        <f t="shared" ca="1" si="263"/>
        <v>0</v>
      </c>
      <c r="V614" s="306">
        <f t="shared" ca="1" si="264"/>
        <v>1.2260017810116592</v>
      </c>
      <c r="W614" s="304">
        <f t="shared" ca="1" si="265"/>
        <v>27.45420357858459</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0.45390106887055204</v>
      </c>
      <c r="AH614" s="304">
        <f t="shared" ca="1" si="289"/>
        <v>-9.3499135119973626</v>
      </c>
    </row>
    <row r="615" spans="1:34" x14ac:dyDescent="0.2">
      <c r="A615" s="347">
        <f t="shared" ca="1" si="267"/>
        <v>1E-4</v>
      </c>
      <c r="B615" s="304">
        <f t="shared" ca="1" si="268"/>
        <v>37.909800000000558</v>
      </c>
      <c r="D615" s="306">
        <f t="shared" ca="1" si="269"/>
        <v>-0.33197161574371953</v>
      </c>
      <c r="E615" s="307">
        <f t="shared" ca="1" si="270"/>
        <v>-0.46596382247671642</v>
      </c>
      <c r="F615" s="304">
        <f t="shared" ca="1" si="271"/>
        <v>0.57212536870567854</v>
      </c>
      <c r="G615" s="306">
        <f t="shared" ca="1" si="272"/>
        <v>3.7194261922541032</v>
      </c>
      <c r="H615" s="307">
        <f t="shared" ca="1" si="273"/>
        <v>-104.69201858220174</v>
      </c>
      <c r="I615" s="304">
        <f t="shared" ca="1" si="274"/>
        <v>104.75806835760051</v>
      </c>
      <c r="J615" s="306">
        <f t="shared" ca="1" si="275"/>
        <v>438.67107671397167</v>
      </c>
      <c r="K615" s="307">
        <f t="shared" ca="1" si="276"/>
        <v>-8.1849309189769279</v>
      </c>
      <c r="L615" s="304">
        <f t="shared" ca="1" si="261"/>
        <v>438.74742921132156</v>
      </c>
      <c r="M615" s="306">
        <f t="shared" ca="1" si="277"/>
        <v>-1.5352839491329988</v>
      </c>
      <c r="N615" s="304">
        <f t="shared" ca="1" si="278"/>
        <v>-87.965290639498591</v>
      </c>
      <c r="P615" s="310">
        <f t="shared" ca="1" si="279"/>
        <v>23</v>
      </c>
      <c r="Q615" s="304">
        <f t="shared" ca="1" si="280"/>
        <v>0</v>
      </c>
      <c r="R615" s="306">
        <f t="shared" ca="1" si="281"/>
        <v>0</v>
      </c>
      <c r="S615" s="307">
        <f t="shared" ca="1" si="282"/>
        <v>2.9362999999999984</v>
      </c>
      <c r="T615" s="304">
        <f t="shared" ca="1" si="262"/>
        <v>28.805102999999985</v>
      </c>
      <c r="U615" s="311">
        <f t="shared" ca="1" si="263"/>
        <v>0</v>
      </c>
      <c r="V615" s="306">
        <f t="shared" ca="1" si="264"/>
        <v>1.2260030645382727</v>
      </c>
      <c r="W615" s="304">
        <f t="shared" ca="1" si="265"/>
        <v>27.454256111062669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0.4538832936918844</v>
      </c>
      <c r="AH615" s="304">
        <f t="shared" ca="1" si="289"/>
        <v>-9.3499314029849145</v>
      </c>
    </row>
    <row r="616" spans="1:34" x14ac:dyDescent="0.2">
      <c r="A616" s="347">
        <f t="shared" ca="1" si="267"/>
        <v>1E-4</v>
      </c>
      <c r="B616" s="304">
        <f t="shared" ca="1" si="268"/>
        <v>37.909900000000562</v>
      </c>
      <c r="D616" s="306">
        <f t="shared" ca="1" si="269"/>
        <v>-0.33196914418550588</v>
      </c>
      <c r="E616" s="307">
        <f t="shared" ca="1" si="270"/>
        <v>-0.46594583267586387</v>
      </c>
      <c r="F616" s="304">
        <f t="shared" ca="1" si="271"/>
        <v>0.57210928298644248</v>
      </c>
      <c r="G616" s="306">
        <f t="shared" ca="1" si="272"/>
        <v>3.7193929953396845</v>
      </c>
      <c r="H616" s="307">
        <f t="shared" ca="1" si="273"/>
        <v>-104.69206517678501</v>
      </c>
      <c r="I616" s="304">
        <f t="shared" ca="1" si="274"/>
        <v>104.75811374415818</v>
      </c>
      <c r="J616" s="306">
        <f t="shared" ca="1" si="275"/>
        <v>438.67107671397167</v>
      </c>
      <c r="K616" s="307">
        <f t="shared" ca="1" si="276"/>
        <v>-8.1954001231648768</v>
      </c>
      <c r="L616" s="304">
        <f t="shared" ca="1" si="261"/>
        <v>438.74762464151752</v>
      </c>
      <c r="M616" s="306">
        <f t="shared" ca="1" si="277"/>
        <v>-1.5352842816162715</v>
      </c>
      <c r="N616" s="304">
        <f t="shared" ca="1" si="278"/>
        <v>-87.965309689386885</v>
      </c>
      <c r="P616" s="310">
        <f t="shared" ca="1" si="279"/>
        <v>23</v>
      </c>
      <c r="Q616" s="304">
        <f t="shared" ca="1" si="280"/>
        <v>0</v>
      </c>
      <c r="R616" s="306">
        <f t="shared" ca="1" si="281"/>
        <v>0</v>
      </c>
      <c r="S616" s="307">
        <f t="shared" ca="1" si="282"/>
        <v>2.9362999999999984</v>
      </c>
      <c r="T616" s="304">
        <f t="shared" ca="1" si="262"/>
        <v>28.805102999999985</v>
      </c>
      <c r="U616" s="311">
        <f t="shared" ca="1" si="263"/>
        <v>0</v>
      </c>
      <c r="V616" s="306">
        <f t="shared" ca="1" si="264"/>
        <v>1.2260043480668013</v>
      </c>
      <c r="W616" s="304">
        <f t="shared" ca="1" si="265"/>
        <v>27.454308642712103</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0.45386551879321324</v>
      </c>
      <c r="AH616" s="304">
        <f t="shared" ca="1" si="289"/>
        <v>-9.3499492936902513</v>
      </c>
    </row>
    <row r="617" spans="1:34" x14ac:dyDescent="0.2">
      <c r="A617" s="347">
        <f t="shared" ca="1" si="267"/>
        <v>1E-4</v>
      </c>
      <c r="B617" s="304">
        <f t="shared" ca="1" si="268"/>
        <v>37.910000000000565</v>
      </c>
      <c r="D617" s="306">
        <f t="shared" ca="1" si="269"/>
        <v>-0.33196667263576524</v>
      </c>
      <c r="E617" s="307">
        <f t="shared" ca="1" si="270"/>
        <v>-0.46592784315873281</v>
      </c>
      <c r="F617" s="304">
        <f t="shared" ca="1" si="271"/>
        <v>0.5720931976272835</v>
      </c>
      <c r="G617" s="306">
        <f t="shared" ca="1" si="272"/>
        <v>3.7193597986724209</v>
      </c>
      <c r="H617" s="307">
        <f t="shared" ca="1" si="273"/>
        <v>-104.69211176956932</v>
      </c>
      <c r="I617" s="304">
        <f t="shared" ca="1" si="274"/>
        <v>104.75815912893837</v>
      </c>
      <c r="J617" s="306">
        <f t="shared" ca="1" si="275"/>
        <v>438.67107671397167</v>
      </c>
      <c r="K617" s="307">
        <f t="shared" ca="1" si="276"/>
        <v>-8.2058693320121936</v>
      </c>
      <c r="L617" s="304">
        <f t="shared" ca="1" si="261"/>
        <v>438.74782032152507</v>
      </c>
      <c r="M617" s="306">
        <f t="shared" ca="1" si="277"/>
        <v>-1.5352846140962886</v>
      </c>
      <c r="N617" s="304">
        <f t="shared" ca="1" si="278"/>
        <v>-87.965328739088633</v>
      </c>
      <c r="P617" s="310">
        <f t="shared" ca="1" si="279"/>
        <v>23</v>
      </c>
      <c r="Q617" s="304">
        <f t="shared" ca="1" si="280"/>
        <v>0</v>
      </c>
      <c r="R617" s="306">
        <f t="shared" ca="1" si="281"/>
        <v>0</v>
      </c>
      <c r="S617" s="307">
        <f t="shared" ca="1" si="282"/>
        <v>2.9362999999999984</v>
      </c>
      <c r="T617" s="304">
        <f t="shared" ca="1" si="262"/>
        <v>28.805102999999985</v>
      </c>
      <c r="U617" s="311">
        <f t="shared" ca="1" si="263"/>
        <v>0</v>
      </c>
      <c r="V617" s="306">
        <f t="shared" ca="1" si="264"/>
        <v>1.2260056315972454</v>
      </c>
      <c r="W617" s="304">
        <f t="shared" ca="1" si="265"/>
        <v>27.454361173532881</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0.45384774417453144</v>
      </c>
      <c r="AH617" s="304">
        <f t="shared" ca="1" si="289"/>
        <v>-9.34996718411338</v>
      </c>
    </row>
    <row r="618" spans="1:34" x14ac:dyDescent="0.2">
      <c r="A618" s="347">
        <f t="shared" ca="1" si="267"/>
        <v>1E-4</v>
      </c>
      <c r="B618" s="304">
        <f t="shared" ca="1" si="268"/>
        <v>37.910100000000568</v>
      </c>
      <c r="D618" s="306">
        <f t="shared" ca="1" si="269"/>
        <v>-0.33196420109449998</v>
      </c>
      <c r="E618" s="307">
        <f t="shared" ca="1" si="270"/>
        <v>-0.46590985392532325</v>
      </c>
      <c r="F618" s="304">
        <f t="shared" ca="1" si="271"/>
        <v>0.57207711262820649</v>
      </c>
      <c r="G618" s="306">
        <f t="shared" ca="1" si="272"/>
        <v>3.7193266022523117</v>
      </c>
      <c r="H618" s="307">
        <f t="shared" ca="1" si="273"/>
        <v>-104.69215836055471</v>
      </c>
      <c r="I618" s="304">
        <f t="shared" ca="1" si="274"/>
        <v>104.75820451194116</v>
      </c>
      <c r="J618" s="306">
        <f t="shared" ca="1" si="275"/>
        <v>438.67107671397167</v>
      </c>
      <c r="K618" s="307">
        <f t="shared" ca="1" si="276"/>
        <v>-8.216338545518699</v>
      </c>
      <c r="L618" s="304">
        <f t="shared" ca="1" si="261"/>
        <v>438.74801625134421</v>
      </c>
      <c r="M618" s="306">
        <f t="shared" ca="1" si="277"/>
        <v>-1.53528494657305</v>
      </c>
      <c r="N618" s="304">
        <f t="shared" ca="1" si="278"/>
        <v>-87.96534778860385</v>
      </c>
      <c r="P618" s="310">
        <f t="shared" ca="1" si="279"/>
        <v>23</v>
      </c>
      <c r="Q618" s="304">
        <f t="shared" ca="1" si="280"/>
        <v>0</v>
      </c>
      <c r="R618" s="306">
        <f t="shared" ca="1" si="281"/>
        <v>0</v>
      </c>
      <c r="S618" s="307">
        <f t="shared" ca="1" si="282"/>
        <v>2.9362999999999984</v>
      </c>
      <c r="T618" s="304">
        <f t="shared" ca="1" si="262"/>
        <v>28.805102999999985</v>
      </c>
      <c r="U618" s="311">
        <f t="shared" ca="1" si="263"/>
        <v>0</v>
      </c>
      <c r="V618" s="306">
        <f t="shared" ca="1" si="264"/>
        <v>1.2260069151296056</v>
      </c>
      <c r="W618" s="304">
        <f t="shared" ca="1" si="265"/>
        <v>27.454413703525063</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0.45382996983584256</v>
      </c>
      <c r="AH618" s="304">
        <f t="shared" ca="1" si="289"/>
        <v>-9.3499850742542989</v>
      </c>
    </row>
    <row r="619" spans="1:34" x14ac:dyDescent="0.2">
      <c r="A619" s="347">
        <f t="shared" ca="1" si="267"/>
        <v>1E-4</v>
      </c>
      <c r="B619" s="304">
        <f t="shared" ca="1" si="268"/>
        <v>37.910200000000572</v>
      </c>
      <c r="D619" s="306">
        <f t="shared" ca="1" si="269"/>
        <v>-0.33196172956171122</v>
      </c>
      <c r="E619" s="307">
        <f t="shared" ca="1" si="270"/>
        <v>-0.46589186497562274</v>
      </c>
      <c r="F619" s="304">
        <f t="shared" ca="1" si="271"/>
        <v>0.57206102798920555</v>
      </c>
      <c r="G619" s="306">
        <f t="shared" ca="1" si="272"/>
        <v>3.7192934060793554</v>
      </c>
      <c r="H619" s="307">
        <f t="shared" ca="1" si="273"/>
        <v>-104.69220494974121</v>
      </c>
      <c r="I619" s="304">
        <f t="shared" ca="1" si="274"/>
        <v>104.75824989316652</v>
      </c>
      <c r="J619" s="306">
        <f t="shared" ca="1" si="275"/>
        <v>438.67107671397167</v>
      </c>
      <c r="K619" s="307">
        <f t="shared" ca="1" si="276"/>
        <v>-8.2268077636842136</v>
      </c>
      <c r="L619" s="304">
        <f t="shared" ca="1" si="261"/>
        <v>438.74821243097483</v>
      </c>
      <c r="M619" s="306">
        <f t="shared" ca="1" si="277"/>
        <v>-1.5352852790465559</v>
      </c>
      <c r="N619" s="304">
        <f t="shared" ca="1" si="278"/>
        <v>-87.965366837932535</v>
      </c>
      <c r="P619" s="310">
        <f t="shared" ca="1" si="279"/>
        <v>23</v>
      </c>
      <c r="Q619" s="304">
        <f t="shared" ca="1" si="280"/>
        <v>0</v>
      </c>
      <c r="R619" s="306">
        <f t="shared" ca="1" si="281"/>
        <v>0</v>
      </c>
      <c r="S619" s="307">
        <f t="shared" ca="1" si="282"/>
        <v>2.9362999999999984</v>
      </c>
      <c r="T619" s="304">
        <f t="shared" ca="1" si="262"/>
        <v>28.805102999999985</v>
      </c>
      <c r="U619" s="311">
        <f t="shared" ca="1" si="263"/>
        <v>0</v>
      </c>
      <c r="V619" s="306">
        <f t="shared" ca="1" si="264"/>
        <v>1.2260081986638811</v>
      </c>
      <c r="W619" s="304">
        <f t="shared" ca="1" si="265"/>
        <v>27.454466232688603</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0.45381219577712884</v>
      </c>
      <c r="AH619" s="304">
        <f t="shared" ca="1" si="289"/>
        <v>-9.3500029641130258</v>
      </c>
    </row>
    <row r="620" spans="1:34" x14ac:dyDescent="0.2">
      <c r="A620" s="347">
        <f t="shared" ca="1" si="267"/>
        <v>1E-4</v>
      </c>
      <c r="B620" s="304">
        <f t="shared" ca="1" si="268"/>
        <v>37.910300000000575</v>
      </c>
      <c r="D620" s="306">
        <f t="shared" ca="1" si="269"/>
        <v>-0.33195925803739895</v>
      </c>
      <c r="E620" s="307">
        <f t="shared" ca="1" si="270"/>
        <v>-0.46587387630963839</v>
      </c>
      <c r="F620" s="304">
        <f t="shared" ca="1" si="271"/>
        <v>0.5720449437102898</v>
      </c>
      <c r="G620" s="306">
        <f t="shared" ca="1" si="272"/>
        <v>3.7192602101535517</v>
      </c>
      <c r="H620" s="307">
        <f t="shared" ca="1" si="273"/>
        <v>-104.69225153712884</v>
      </c>
      <c r="I620" s="304">
        <f t="shared" ca="1" si="274"/>
        <v>104.75829527261452</v>
      </c>
      <c r="J620" s="306">
        <f t="shared" ca="1" si="275"/>
        <v>438.67107671397167</v>
      </c>
      <c r="K620" s="307">
        <f t="shared" ca="1" si="276"/>
        <v>-8.237276986508558</v>
      </c>
      <c r="L620" s="304">
        <f t="shared" ca="1" si="261"/>
        <v>438.74840886041704</v>
      </c>
      <c r="M620" s="306">
        <f t="shared" ca="1" si="277"/>
        <v>-1.5352856115168063</v>
      </c>
      <c r="N620" s="304">
        <f t="shared" ca="1" si="278"/>
        <v>-87.965385887074703</v>
      </c>
      <c r="P620" s="310">
        <f t="shared" ca="1" si="279"/>
        <v>23</v>
      </c>
      <c r="Q620" s="304">
        <f t="shared" ca="1" si="280"/>
        <v>0</v>
      </c>
      <c r="R620" s="306">
        <f t="shared" ca="1" si="281"/>
        <v>0</v>
      </c>
      <c r="S620" s="307">
        <f t="shared" ca="1" si="282"/>
        <v>2.9362999999999984</v>
      </c>
      <c r="T620" s="304">
        <f t="shared" ca="1" si="262"/>
        <v>28.805102999999985</v>
      </c>
      <c r="U620" s="311">
        <f t="shared" ca="1" si="263"/>
        <v>0</v>
      </c>
      <c r="V620" s="306">
        <f t="shared" ca="1" si="264"/>
        <v>1.226009482200072</v>
      </c>
      <c r="W620" s="304">
        <f t="shared" ca="1" si="265"/>
        <v>27.454518761023543</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0.45379442199840092</v>
      </c>
      <c r="AH620" s="304">
        <f t="shared" ca="1" si="289"/>
        <v>-9.3500208536895482</v>
      </c>
    </row>
    <row r="621" spans="1:34" x14ac:dyDescent="0.2">
      <c r="A621" s="347">
        <f t="shared" ca="1" si="267"/>
        <v>1E-4</v>
      </c>
      <c r="B621" s="304">
        <f t="shared" ca="1" si="268"/>
        <v>37.910400000000578</v>
      </c>
      <c r="D621" s="306">
        <f t="shared" ca="1" si="269"/>
        <v>-0.33195678652156196</v>
      </c>
      <c r="E621" s="307">
        <f t="shared" ca="1" si="270"/>
        <v>-0.46585588792736132</v>
      </c>
      <c r="F621" s="304">
        <f t="shared" ca="1" si="271"/>
        <v>0.57202885979145501</v>
      </c>
      <c r="G621" s="306">
        <f t="shared" ca="1" si="272"/>
        <v>3.7192270144748996</v>
      </c>
      <c r="H621" s="307">
        <f t="shared" ca="1" si="273"/>
        <v>-104.69229812271763</v>
      </c>
      <c r="I621" s="304">
        <f t="shared" ca="1" si="274"/>
        <v>104.75834065028515</v>
      </c>
      <c r="J621" s="306">
        <f t="shared" ca="1" si="275"/>
        <v>438.67107671397167</v>
      </c>
      <c r="K621" s="307">
        <f t="shared" ca="1" si="276"/>
        <v>-8.2477462139915509</v>
      </c>
      <c r="L621" s="304">
        <f t="shared" ca="1" si="261"/>
        <v>438.74860553967079</v>
      </c>
      <c r="M621" s="306">
        <f t="shared" ca="1" si="277"/>
        <v>-1.5352859439838014</v>
      </c>
      <c r="N621" s="304">
        <f t="shared" ca="1" si="278"/>
        <v>-87.965404936030339</v>
      </c>
      <c r="P621" s="310">
        <f t="shared" ca="1" si="279"/>
        <v>23</v>
      </c>
      <c r="Q621" s="304">
        <f t="shared" ca="1" si="280"/>
        <v>0</v>
      </c>
      <c r="R621" s="306">
        <f t="shared" ca="1" si="281"/>
        <v>0</v>
      </c>
      <c r="S621" s="307">
        <f t="shared" ca="1" si="282"/>
        <v>2.9362999999999984</v>
      </c>
      <c r="T621" s="304">
        <f t="shared" ca="1" si="262"/>
        <v>28.805102999999985</v>
      </c>
      <c r="U621" s="311">
        <f t="shared" ca="1" si="263"/>
        <v>0</v>
      </c>
      <c r="V621" s="306">
        <f t="shared" ca="1" si="264"/>
        <v>1.2260107657381785</v>
      </c>
      <c r="W621" s="304">
        <f t="shared" ca="1" si="265"/>
        <v>27.454571288529884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0.45377664849964816</v>
      </c>
      <c r="AH621" s="304">
        <f t="shared" ca="1" si="289"/>
        <v>-9.3500387429838767</v>
      </c>
    </row>
    <row r="622" spans="1:34" x14ac:dyDescent="0.2">
      <c r="A622" s="347">
        <f t="shared" ca="1" si="267"/>
        <v>1E-4</v>
      </c>
      <c r="B622" s="304">
        <f t="shared" ca="1" si="268"/>
        <v>37.910500000000582</v>
      </c>
      <c r="D622" s="306">
        <f t="shared" ca="1" si="269"/>
        <v>-0.33195431501420081</v>
      </c>
      <c r="E622" s="307">
        <f t="shared" ca="1" si="270"/>
        <v>-0.46583789982878621</v>
      </c>
      <c r="F622" s="304">
        <f t="shared" ca="1" si="271"/>
        <v>0.57201277623270053</v>
      </c>
      <c r="G622" s="306">
        <f t="shared" ca="1" si="272"/>
        <v>3.7191938190433982</v>
      </c>
      <c r="H622" s="307">
        <f t="shared" ca="1" si="273"/>
        <v>-104.69234470650761</v>
      </c>
      <c r="I622" s="304">
        <f t="shared" ca="1" si="274"/>
        <v>104.75838602617846</v>
      </c>
      <c r="J622" s="306">
        <f t="shared" ca="1" si="275"/>
        <v>438.67107671397167</v>
      </c>
      <c r="K622" s="307">
        <f t="shared" ca="1" si="276"/>
        <v>-8.2582154461330131</v>
      </c>
      <c r="L622" s="304">
        <f t="shared" ca="1" si="261"/>
        <v>438.74880246873607</v>
      </c>
      <c r="M622" s="306">
        <f t="shared" ca="1" si="277"/>
        <v>-1.535286276447541</v>
      </c>
      <c r="N622" s="304">
        <f t="shared" ca="1" si="278"/>
        <v>-87.965423984799457</v>
      </c>
      <c r="P622" s="310">
        <f t="shared" ca="1" si="279"/>
        <v>23</v>
      </c>
      <c r="Q622" s="304">
        <f t="shared" ca="1" si="280"/>
        <v>0</v>
      </c>
      <c r="R622" s="306">
        <f t="shared" ca="1" si="281"/>
        <v>0</v>
      </c>
      <c r="S622" s="307">
        <f t="shared" ca="1" si="282"/>
        <v>2.9362999999999984</v>
      </c>
      <c r="T622" s="304">
        <f t="shared" ca="1" si="262"/>
        <v>28.805102999999985</v>
      </c>
      <c r="U622" s="311">
        <f t="shared" ca="1" si="263"/>
        <v>0</v>
      </c>
      <c r="V622" s="306">
        <f t="shared" ca="1" si="264"/>
        <v>1.2260120492782007</v>
      </c>
      <c r="W622" s="304">
        <f t="shared" ca="1" si="265"/>
        <v>27.45462381520764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0.45375887528086878</v>
      </c>
      <c r="AH622" s="304">
        <f t="shared" ca="1" si="289"/>
        <v>-9.350056631996015</v>
      </c>
    </row>
    <row r="623" spans="1:34" x14ac:dyDescent="0.2">
      <c r="A623" s="347">
        <f t="shared" ca="1" si="267"/>
        <v>1E-4</v>
      </c>
      <c r="B623" s="304">
        <f t="shared" ca="1" si="268"/>
        <v>37.910600000000585</v>
      </c>
      <c r="D623" s="306">
        <f t="shared" ca="1" si="269"/>
        <v>-0.33195184351531615</v>
      </c>
      <c r="E623" s="307">
        <f t="shared" ca="1" si="270"/>
        <v>-0.46581991201391126</v>
      </c>
      <c r="F623" s="304">
        <f t="shared" ca="1" si="271"/>
        <v>0.57199669303402878</v>
      </c>
      <c r="G623" s="306">
        <f t="shared" ca="1" si="272"/>
        <v>3.7191606238590467</v>
      </c>
      <c r="H623" s="307">
        <f t="shared" ca="1" si="273"/>
        <v>-104.69239128849881</v>
      </c>
      <c r="I623" s="304">
        <f t="shared" ca="1" si="274"/>
        <v>104.75843140029448</v>
      </c>
      <c r="J623" s="306">
        <f t="shared" ca="1" si="275"/>
        <v>438.67107671397167</v>
      </c>
      <c r="K623" s="307">
        <f t="shared" ca="1" si="276"/>
        <v>-8.2686846829327632</v>
      </c>
      <c r="L623" s="304">
        <f t="shared" ca="1" si="261"/>
        <v>438.74899964761283</v>
      </c>
      <c r="M623" s="306">
        <f t="shared" ca="1" si="277"/>
        <v>-1.535286608908025</v>
      </c>
      <c r="N623" s="304">
        <f t="shared" ca="1" si="278"/>
        <v>-87.965443033382059</v>
      </c>
      <c r="P623" s="310">
        <f t="shared" ca="1" si="279"/>
        <v>23</v>
      </c>
      <c r="Q623" s="304">
        <f t="shared" ca="1" si="280"/>
        <v>0</v>
      </c>
      <c r="R623" s="306">
        <f t="shared" ca="1" si="281"/>
        <v>0</v>
      </c>
      <c r="S623" s="307">
        <f t="shared" ca="1" si="282"/>
        <v>2.9362999999999984</v>
      </c>
      <c r="T623" s="304">
        <f t="shared" ca="1" si="262"/>
        <v>28.805102999999985</v>
      </c>
      <c r="U623" s="311">
        <f t="shared" ca="1" si="263"/>
        <v>0</v>
      </c>
      <c r="V623" s="306">
        <f t="shared" ca="1" si="264"/>
        <v>1.2260133328201377</v>
      </c>
      <c r="W623" s="304">
        <f t="shared" ca="1" si="265"/>
        <v>27.45467634105681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0.453741102342061</v>
      </c>
      <c r="AH623" s="304">
        <f t="shared" ca="1" si="289"/>
        <v>-9.3500745207259666</v>
      </c>
    </row>
    <row r="624" spans="1:34" x14ac:dyDescent="0.2">
      <c r="A624" s="347">
        <f t="shared" ca="1" si="267"/>
        <v>1E-4</v>
      </c>
      <c r="B624" s="304">
        <f t="shared" ca="1" si="268"/>
        <v>37.910700000000588</v>
      </c>
      <c r="D624" s="306">
        <f t="shared" ca="1" si="269"/>
        <v>-0.33194937202491043</v>
      </c>
      <c r="E624" s="307">
        <f t="shared" ca="1" si="270"/>
        <v>-0.46580192448273827</v>
      </c>
      <c r="F624" s="304">
        <f t="shared" ca="1" si="271"/>
        <v>0.57198061019544622</v>
      </c>
      <c r="G624" s="306">
        <f t="shared" ca="1" si="272"/>
        <v>3.7191274289218441</v>
      </c>
      <c r="H624" s="307">
        <f t="shared" ca="1" si="273"/>
        <v>-104.69243786869126</v>
      </c>
      <c r="I624" s="304">
        <f t="shared" ca="1" si="274"/>
        <v>104.75847677263324</v>
      </c>
      <c r="J624" s="306">
        <f t="shared" ca="1" si="275"/>
        <v>438.67107671397167</v>
      </c>
      <c r="K624" s="307">
        <f t="shared" ca="1" si="276"/>
        <v>-8.2791539243906218</v>
      </c>
      <c r="L624" s="304">
        <f t="shared" ca="1" si="261"/>
        <v>438.74919707630119</v>
      </c>
      <c r="M624" s="306">
        <f t="shared" ca="1" si="277"/>
        <v>-1.5352869413652541</v>
      </c>
      <c r="N624" s="304">
        <f t="shared" ca="1" si="278"/>
        <v>-87.965462081778142</v>
      </c>
      <c r="P624" s="310">
        <f t="shared" ca="1" si="279"/>
        <v>23</v>
      </c>
      <c r="Q624" s="304">
        <f t="shared" ca="1" si="280"/>
        <v>0</v>
      </c>
      <c r="R624" s="306">
        <f t="shared" ca="1" si="281"/>
        <v>0</v>
      </c>
      <c r="S624" s="307">
        <f t="shared" ca="1" si="282"/>
        <v>2.9362999999999984</v>
      </c>
      <c r="T624" s="304">
        <f t="shared" ca="1" si="262"/>
        <v>28.805102999999985</v>
      </c>
      <c r="U624" s="311">
        <f t="shared" ca="1" si="263"/>
        <v>0</v>
      </c>
      <c r="V624" s="306">
        <f t="shared" ca="1" si="264"/>
        <v>1.2260146163639907</v>
      </c>
      <c r="W624" s="304">
        <f t="shared" ca="1" si="265"/>
        <v>27.454728866077424</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0.45372332968322127</v>
      </c>
      <c r="AH624" s="304">
        <f t="shared" ca="1" si="289"/>
        <v>-9.3500924091737314</v>
      </c>
    </row>
    <row r="625" spans="1:34" x14ac:dyDescent="0.2">
      <c r="A625" s="347">
        <f t="shared" ca="1" si="267"/>
        <v>1E-4</v>
      </c>
      <c r="B625" s="304">
        <f t="shared" ca="1" si="268"/>
        <v>37.910800000000592</v>
      </c>
      <c r="D625" s="306">
        <f t="shared" ca="1" si="269"/>
        <v>-0.33194690054297832</v>
      </c>
      <c r="E625" s="307">
        <f t="shared" ca="1" si="270"/>
        <v>-0.46578393723525657</v>
      </c>
      <c r="F625" s="304">
        <f t="shared" ca="1" si="271"/>
        <v>0.5719645277169445</v>
      </c>
      <c r="G625" s="306">
        <f t="shared" ca="1" si="272"/>
        <v>3.7190942342317896</v>
      </c>
      <c r="H625" s="307">
        <f t="shared" ca="1" si="273"/>
        <v>-104.69248444708498</v>
      </c>
      <c r="I625" s="304">
        <f t="shared" ca="1" si="274"/>
        <v>104.75852214319475</v>
      </c>
      <c r="J625" s="306">
        <f t="shared" ca="1" si="275"/>
        <v>438.67107671397167</v>
      </c>
      <c r="K625" s="307">
        <f t="shared" ca="1" si="276"/>
        <v>-8.2896231705064114</v>
      </c>
      <c r="L625" s="304">
        <f t="shared" ca="1" si="261"/>
        <v>438.74939475480102</v>
      </c>
      <c r="M625" s="306">
        <f t="shared" ca="1" si="277"/>
        <v>-1.5352872738192278</v>
      </c>
      <c r="N625" s="304">
        <f t="shared" ca="1" si="278"/>
        <v>-87.965481129987722</v>
      </c>
      <c r="P625" s="310">
        <f t="shared" ca="1" si="279"/>
        <v>23</v>
      </c>
      <c r="Q625" s="304">
        <f t="shared" ca="1" si="280"/>
        <v>0</v>
      </c>
      <c r="R625" s="306">
        <f t="shared" ca="1" si="281"/>
        <v>0</v>
      </c>
      <c r="S625" s="307">
        <f t="shared" ca="1" si="282"/>
        <v>2.9362999999999984</v>
      </c>
      <c r="T625" s="304">
        <f t="shared" ca="1" si="262"/>
        <v>28.805102999999985</v>
      </c>
      <c r="U625" s="311">
        <f t="shared" ca="1" si="263"/>
        <v>0</v>
      </c>
      <c r="V625" s="306">
        <f t="shared" ca="1" si="264"/>
        <v>1.2260158999097586</v>
      </c>
      <c r="W625" s="304">
        <f t="shared" ca="1" si="265"/>
        <v>27.454781390269464</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0.4537055573043407</v>
      </c>
      <c r="AH625" s="304">
        <f t="shared" ca="1" si="289"/>
        <v>-9.3501102973393184</v>
      </c>
    </row>
    <row r="626" spans="1:34" x14ac:dyDescent="0.2">
      <c r="A626" s="347">
        <f t="shared" ca="1" si="267"/>
        <v>1E-4</v>
      </c>
      <c r="B626" s="304">
        <f t="shared" ca="1" si="268"/>
        <v>37.910900000000595</v>
      </c>
      <c r="D626" s="306">
        <f t="shared" ca="1" si="269"/>
        <v>-0.33194442906952404</v>
      </c>
      <c r="E626" s="307">
        <f t="shared" ca="1" si="270"/>
        <v>-0.46576595027146972</v>
      </c>
      <c r="F626" s="304">
        <f t="shared" ca="1" si="271"/>
        <v>0.57194844559853253</v>
      </c>
      <c r="G626" s="306">
        <f t="shared" ca="1" si="272"/>
        <v>3.7190610397888828</v>
      </c>
      <c r="H626" s="307">
        <f t="shared" ca="1" si="273"/>
        <v>-104.69253102368</v>
      </c>
      <c r="I626" s="304">
        <f t="shared" ca="1" si="274"/>
        <v>104.75856751197907</v>
      </c>
      <c r="J626" s="306">
        <f t="shared" ca="1" si="275"/>
        <v>438.67107671397167</v>
      </c>
      <c r="K626" s="307">
        <f t="shared" ca="1" si="276"/>
        <v>-8.300092421279949</v>
      </c>
      <c r="L626" s="304">
        <f t="shared" ca="1" si="261"/>
        <v>438.74959268311238</v>
      </c>
      <c r="M626" s="306">
        <f t="shared" ca="1" si="277"/>
        <v>-1.5352876062699461</v>
      </c>
      <c r="N626" s="304">
        <f t="shared" ca="1" si="278"/>
        <v>-87.965500178010771</v>
      </c>
      <c r="P626" s="310">
        <f t="shared" ca="1" si="279"/>
        <v>23</v>
      </c>
      <c r="Q626" s="304">
        <f t="shared" ca="1" si="280"/>
        <v>0</v>
      </c>
      <c r="R626" s="306">
        <f t="shared" ca="1" si="281"/>
        <v>0</v>
      </c>
      <c r="S626" s="307">
        <f t="shared" ca="1" si="282"/>
        <v>2.9362999999999984</v>
      </c>
      <c r="T626" s="304">
        <f t="shared" ca="1" si="262"/>
        <v>28.805102999999985</v>
      </c>
      <c r="U626" s="311">
        <f t="shared" ca="1" si="263"/>
        <v>0</v>
      </c>
      <c r="V626" s="306">
        <f t="shared" ca="1" si="264"/>
        <v>1.226017183457442</v>
      </c>
      <c r="W626" s="304">
        <f t="shared" ca="1" si="265"/>
        <v>27.454833913632971</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0.45368778520542818</v>
      </c>
      <c r="AH626" s="304">
        <f t="shared" ca="1" si="289"/>
        <v>-9.3501281852227223</v>
      </c>
    </row>
    <row r="627" spans="1:34" x14ac:dyDescent="0.2">
      <c r="A627" s="347">
        <f t="shared" ca="1" si="267"/>
        <v>1E-4</v>
      </c>
      <c r="B627" s="304">
        <f t="shared" ca="1" si="268"/>
        <v>37.911000000000598</v>
      </c>
      <c r="D627" s="306">
        <f t="shared" ca="1" si="269"/>
        <v>-0.33194195760454864</v>
      </c>
      <c r="E627" s="307">
        <f t="shared" ca="1" si="270"/>
        <v>-0.46574796359136528</v>
      </c>
      <c r="F627" s="304">
        <f t="shared" ca="1" si="271"/>
        <v>0.57193236384020418</v>
      </c>
      <c r="G627" s="306">
        <f t="shared" ca="1" si="272"/>
        <v>3.7190278455931223</v>
      </c>
      <c r="H627" s="307">
        <f t="shared" ca="1" si="273"/>
        <v>-104.69257759847636</v>
      </c>
      <c r="I627" s="304">
        <f t="shared" ca="1" si="274"/>
        <v>104.75861287898618</v>
      </c>
      <c r="J627" s="306">
        <f t="shared" ca="1" si="275"/>
        <v>438.67107671397167</v>
      </c>
      <c r="K627" s="307">
        <f t="shared" ca="1" si="276"/>
        <v>-8.3105616767110568</v>
      </c>
      <c r="L627" s="304">
        <f t="shared" ca="1" si="261"/>
        <v>438.74979086123523</v>
      </c>
      <c r="M627" s="306">
        <f t="shared" ca="1" si="277"/>
        <v>-1.5352879387174092</v>
      </c>
      <c r="N627" s="304">
        <f t="shared" ca="1" si="278"/>
        <v>-87.965519225847316</v>
      </c>
      <c r="P627" s="310">
        <f t="shared" ca="1" si="279"/>
        <v>23</v>
      </c>
      <c r="Q627" s="304">
        <f t="shared" ca="1" si="280"/>
        <v>0</v>
      </c>
      <c r="R627" s="306">
        <f t="shared" ca="1" si="281"/>
        <v>0</v>
      </c>
      <c r="S627" s="307">
        <f t="shared" ca="1" si="282"/>
        <v>2.9362999999999984</v>
      </c>
      <c r="T627" s="304">
        <f t="shared" ca="1" si="262"/>
        <v>28.805102999999985</v>
      </c>
      <c r="U627" s="311">
        <f t="shared" ca="1" si="263"/>
        <v>0</v>
      </c>
      <c r="V627" s="306">
        <f t="shared" ca="1" si="264"/>
        <v>1.2260184670070411</v>
      </c>
      <c r="W627" s="304">
        <f t="shared" ca="1" si="265"/>
        <v>27.454886436167932</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0.45367001338646418</v>
      </c>
      <c r="AH627" s="304">
        <f t="shared" ca="1" si="289"/>
        <v>-9.3501460728239572</v>
      </c>
    </row>
    <row r="628" spans="1:34" x14ac:dyDescent="0.2">
      <c r="A628" s="347">
        <f t="shared" ca="1" si="267"/>
        <v>1E-4</v>
      </c>
      <c r="B628" s="304">
        <f t="shared" ca="1" si="268"/>
        <v>37.911100000000602</v>
      </c>
      <c r="D628" s="306">
        <f t="shared" ca="1" si="269"/>
        <v>-0.33193948614805052</v>
      </c>
      <c r="E628" s="307">
        <f t="shared" ca="1" si="270"/>
        <v>-0.4657299771949468</v>
      </c>
      <c r="F628" s="304">
        <f t="shared" ca="1" si="271"/>
        <v>0.57191628244196502</v>
      </c>
      <c r="G628" s="306">
        <f t="shared" ca="1" si="272"/>
        <v>3.7189946516445076</v>
      </c>
      <c r="H628" s="307">
        <f t="shared" ca="1" si="273"/>
        <v>-104.69262417147408</v>
      </c>
      <c r="I628" s="304">
        <f t="shared" ca="1" si="274"/>
        <v>104.75865824421616</v>
      </c>
      <c r="J628" s="306">
        <f t="shared" ca="1" si="275"/>
        <v>438.67107671397167</v>
      </c>
      <c r="K628" s="307">
        <f t="shared" ca="1" si="276"/>
        <v>-8.3210309367995539</v>
      </c>
      <c r="L628" s="304">
        <f t="shared" ca="1" si="261"/>
        <v>438.74998928916955</v>
      </c>
      <c r="M628" s="306">
        <f t="shared" ca="1" si="277"/>
        <v>-1.5352882711616174</v>
      </c>
      <c r="N628" s="304">
        <f t="shared" ca="1" si="278"/>
        <v>-87.965538273497373</v>
      </c>
      <c r="P628" s="310">
        <f t="shared" ca="1" si="279"/>
        <v>23</v>
      </c>
      <c r="Q628" s="304">
        <f t="shared" ca="1" si="280"/>
        <v>0</v>
      </c>
      <c r="R628" s="306">
        <f t="shared" ca="1" si="281"/>
        <v>0</v>
      </c>
      <c r="S628" s="307">
        <f t="shared" ca="1" si="282"/>
        <v>2.9362999999999984</v>
      </c>
      <c r="T628" s="304">
        <f t="shared" ca="1" si="262"/>
        <v>28.805102999999985</v>
      </c>
      <c r="U628" s="311">
        <f t="shared" ca="1" si="263"/>
        <v>0</v>
      </c>
      <c r="V628" s="306">
        <f t="shared" ca="1" si="264"/>
        <v>1.2260197505585553</v>
      </c>
      <c r="W628" s="304">
        <f t="shared" ca="1" si="265"/>
        <v>27.454938957874379</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0.45365224184745756</v>
      </c>
      <c r="AH628" s="304">
        <f t="shared" ca="1" si="289"/>
        <v>-9.3501639601430195</v>
      </c>
    </row>
    <row r="629" spans="1:34" x14ac:dyDescent="0.2">
      <c r="A629" s="347">
        <f t="shared" ca="1" si="267"/>
        <v>1E-4</v>
      </c>
      <c r="B629" s="304">
        <f t="shared" ca="1" si="268"/>
        <v>37.911200000000605</v>
      </c>
      <c r="D629" s="306">
        <f t="shared" ca="1" si="269"/>
        <v>-0.33193701470002812</v>
      </c>
      <c r="E629" s="307">
        <f t="shared" ca="1" si="270"/>
        <v>-0.4657119910822054</v>
      </c>
      <c r="F629" s="304">
        <f t="shared" ca="1" si="271"/>
        <v>0.57190020140381037</v>
      </c>
      <c r="G629" s="306">
        <f t="shared" ca="1" si="272"/>
        <v>3.7189614579430375</v>
      </c>
      <c r="H629" s="307">
        <f t="shared" ca="1" si="273"/>
        <v>-104.69267074267319</v>
      </c>
      <c r="I629" s="304">
        <f t="shared" ca="1" si="274"/>
        <v>104.75870360766901</v>
      </c>
      <c r="J629" s="306">
        <f t="shared" ca="1" si="275"/>
        <v>438.67107671397167</v>
      </c>
      <c r="K629" s="307">
        <f t="shared" ca="1" si="276"/>
        <v>-8.3315002015452606</v>
      </c>
      <c r="L629" s="304">
        <f t="shared" ca="1" si="261"/>
        <v>438.75018796691541</v>
      </c>
      <c r="M629" s="306">
        <f t="shared" ca="1" si="277"/>
        <v>-1.5352886036025701</v>
      </c>
      <c r="N629" s="304">
        <f t="shared" ca="1" si="278"/>
        <v>-87.965557320960912</v>
      </c>
      <c r="P629" s="310">
        <f t="shared" ca="1" si="279"/>
        <v>23</v>
      </c>
      <c r="Q629" s="304">
        <f t="shared" ca="1" si="280"/>
        <v>0</v>
      </c>
      <c r="R629" s="306">
        <f t="shared" ca="1" si="281"/>
        <v>0</v>
      </c>
      <c r="S629" s="307">
        <f t="shared" ca="1" si="282"/>
        <v>2.9362999999999984</v>
      </c>
      <c r="T629" s="304">
        <f t="shared" ca="1" si="262"/>
        <v>28.805102999999985</v>
      </c>
      <c r="U629" s="311">
        <f t="shared" ca="1" si="263"/>
        <v>0</v>
      </c>
      <c r="V629" s="306">
        <f t="shared" ca="1" si="264"/>
        <v>1.2260210341119848</v>
      </c>
      <c r="W629" s="304">
        <f t="shared" ca="1" si="265"/>
        <v>27.454991478752302</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0.45363447058839768</v>
      </c>
      <c r="AH629" s="304">
        <f t="shared" ca="1" si="289"/>
        <v>-9.3501818471799183</v>
      </c>
    </row>
    <row r="630" spans="1:34" x14ac:dyDescent="0.2">
      <c r="A630" s="347">
        <f t="shared" ca="1" si="267"/>
        <v>1E-4</v>
      </c>
      <c r="B630" s="304">
        <f t="shared" ca="1" si="268"/>
        <v>37.911300000000608</v>
      </c>
      <c r="D630" s="306">
        <f t="shared" ca="1" si="269"/>
        <v>-0.33193454326048627</v>
      </c>
      <c r="E630" s="307">
        <f t="shared" ca="1" si="270"/>
        <v>-0.46569400525314109</v>
      </c>
      <c r="F630" s="304">
        <f t="shared" ca="1" si="271"/>
        <v>0.57188412072574646</v>
      </c>
      <c r="G630" s="306">
        <f t="shared" ca="1" si="272"/>
        <v>3.7189282644887114</v>
      </c>
      <c r="H630" s="307">
        <f t="shared" ca="1" si="273"/>
        <v>-104.69271731207371</v>
      </c>
      <c r="I630" s="304">
        <f t="shared" ca="1" si="274"/>
        <v>104.75874896934477</v>
      </c>
      <c r="J630" s="306">
        <f t="shared" ca="1" si="275"/>
        <v>438.67107671397167</v>
      </c>
      <c r="K630" s="307">
        <f t="shared" ca="1" si="276"/>
        <v>-8.3419694709479977</v>
      </c>
      <c r="L630" s="304">
        <f t="shared" ca="1" si="261"/>
        <v>438.75038689447268</v>
      </c>
      <c r="M630" s="306">
        <f t="shared" ca="1" si="277"/>
        <v>-1.5352889360402679</v>
      </c>
      <c r="N630" s="304">
        <f t="shared" ca="1" si="278"/>
        <v>-87.965576368237947</v>
      </c>
      <c r="P630" s="310">
        <f t="shared" ca="1" si="279"/>
        <v>23</v>
      </c>
      <c r="Q630" s="304">
        <f t="shared" ca="1" si="280"/>
        <v>0</v>
      </c>
      <c r="R630" s="306">
        <f t="shared" ca="1" si="281"/>
        <v>0</v>
      </c>
      <c r="S630" s="307">
        <f t="shared" ca="1" si="282"/>
        <v>2.9362999999999984</v>
      </c>
      <c r="T630" s="304">
        <f t="shared" ca="1" si="262"/>
        <v>28.805102999999985</v>
      </c>
      <c r="U630" s="311">
        <f t="shared" ca="1" si="263"/>
        <v>0</v>
      </c>
      <c r="V630" s="306">
        <f t="shared" ca="1" si="264"/>
        <v>1.2260223176673299</v>
      </c>
      <c r="W630" s="304">
        <f t="shared" ca="1" si="265"/>
        <v>27.455043998801735</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0.4536166996092863</v>
      </c>
      <c r="AH630" s="304">
        <f t="shared" ca="1" si="289"/>
        <v>-9.3501997339346516</v>
      </c>
    </row>
    <row r="631" spans="1:34" x14ac:dyDescent="0.2">
      <c r="A631" s="347">
        <f t="shared" ca="1" si="267"/>
        <v>1E-4</v>
      </c>
      <c r="B631" s="304">
        <f t="shared" ca="1" si="268"/>
        <v>37.911400000000611</v>
      </c>
      <c r="D631" s="306">
        <f t="shared" ca="1" si="269"/>
        <v>-0.33193207182942136</v>
      </c>
      <c r="E631" s="307">
        <f t="shared" ca="1" si="270"/>
        <v>-0.46567601970774497</v>
      </c>
      <c r="F631" s="304">
        <f t="shared" ca="1" si="271"/>
        <v>0.57186804040776773</v>
      </c>
      <c r="G631" s="306">
        <f t="shared" ca="1" si="272"/>
        <v>3.7188950712815285</v>
      </c>
      <c r="H631" s="307">
        <f t="shared" ca="1" si="273"/>
        <v>-104.69276387967568</v>
      </c>
      <c r="I631" s="304">
        <f t="shared" ca="1" si="274"/>
        <v>104.75879432924343</v>
      </c>
      <c r="J631" s="306">
        <f t="shared" ca="1" si="275"/>
        <v>438.67107671397167</v>
      </c>
      <c r="K631" s="307">
        <f t="shared" ca="1" si="276"/>
        <v>-8.3524387450075857</v>
      </c>
      <c r="L631" s="304">
        <f t="shared" ca="1" si="261"/>
        <v>438.75058607184138</v>
      </c>
      <c r="M631" s="306">
        <f t="shared" ca="1" si="277"/>
        <v>-1.5352892684747108</v>
      </c>
      <c r="N631" s="304">
        <f t="shared" ca="1" si="278"/>
        <v>-87.96559541532848</v>
      </c>
      <c r="P631" s="310">
        <f t="shared" ca="1" si="279"/>
        <v>23</v>
      </c>
      <c r="Q631" s="304">
        <f t="shared" ca="1" si="280"/>
        <v>0</v>
      </c>
      <c r="R631" s="306">
        <f t="shared" ca="1" si="281"/>
        <v>0</v>
      </c>
      <c r="S631" s="307">
        <f t="shared" ca="1" si="282"/>
        <v>2.9362999999999984</v>
      </c>
      <c r="T631" s="304">
        <f t="shared" ca="1" si="262"/>
        <v>28.805102999999985</v>
      </c>
      <c r="U631" s="311">
        <f t="shared" ca="1" si="263"/>
        <v>0</v>
      </c>
      <c r="V631" s="306">
        <f t="shared" ca="1" si="264"/>
        <v>1.22602360122459</v>
      </c>
      <c r="W631" s="304">
        <f t="shared" ca="1" si="265"/>
        <v>27.45509651802265</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0.45359892891011278</v>
      </c>
      <c r="AH631" s="304">
        <f t="shared" ca="1" si="289"/>
        <v>-9.3502176204072303</v>
      </c>
    </row>
    <row r="632" spans="1:34" x14ac:dyDescent="0.2">
      <c r="A632" s="347">
        <f t="shared" ca="1" si="267"/>
        <v>1E-4</v>
      </c>
      <c r="B632" s="304">
        <f t="shared" ca="1" si="268"/>
        <v>37.911500000000615</v>
      </c>
      <c r="D632" s="306">
        <f t="shared" ca="1" si="269"/>
        <v>-0.33192960040683378</v>
      </c>
      <c r="E632" s="307">
        <f t="shared" ca="1" si="270"/>
        <v>-0.46565803444602771</v>
      </c>
      <c r="F632" s="304">
        <f t="shared" ca="1" si="271"/>
        <v>0.57185196044988629</v>
      </c>
      <c r="G632" s="306">
        <f t="shared" ca="1" si="272"/>
        <v>3.718861878321488</v>
      </c>
      <c r="H632" s="307">
        <f t="shared" ca="1" si="273"/>
        <v>-104.69281044547913</v>
      </c>
      <c r="I632" s="304">
        <f t="shared" ca="1" si="274"/>
        <v>104.75883968736508</v>
      </c>
      <c r="J632" s="306">
        <f t="shared" ca="1" si="275"/>
        <v>438.67107671397167</v>
      </c>
      <c r="K632" s="307">
        <f t="shared" ca="1" si="276"/>
        <v>-8.3629080237238433</v>
      </c>
      <c r="L632" s="304">
        <f t="shared" ca="1" si="261"/>
        <v>438.75078549902162</v>
      </c>
      <c r="M632" s="306">
        <f t="shared" ca="1" si="277"/>
        <v>-1.5352896009058985</v>
      </c>
      <c r="N632" s="304">
        <f t="shared" ca="1" si="278"/>
        <v>-87.965614462232509</v>
      </c>
      <c r="P632" s="310">
        <f t="shared" ca="1" si="279"/>
        <v>23</v>
      </c>
      <c r="Q632" s="304">
        <f t="shared" ca="1" si="280"/>
        <v>0</v>
      </c>
      <c r="R632" s="306">
        <f t="shared" ca="1" si="281"/>
        <v>0</v>
      </c>
      <c r="S632" s="307">
        <f t="shared" ca="1" si="282"/>
        <v>2.9362999999999984</v>
      </c>
      <c r="T632" s="304">
        <f t="shared" ca="1" si="262"/>
        <v>28.805102999999985</v>
      </c>
      <c r="U632" s="311">
        <f t="shared" ca="1" si="263"/>
        <v>0</v>
      </c>
      <c r="V632" s="306">
        <f t="shared" ca="1" si="264"/>
        <v>1.2260248847837651</v>
      </c>
      <c r="W632" s="304">
        <f t="shared" ca="1" si="265"/>
        <v>27.45514903641509</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0.45358115849088421</v>
      </c>
      <c r="AH632" s="304">
        <f t="shared" ca="1" si="289"/>
        <v>-9.3502355065976452</v>
      </c>
    </row>
    <row r="633" spans="1:34" x14ac:dyDescent="0.2">
      <c r="A633" s="347">
        <f t="shared" ca="1" si="267"/>
        <v>1E-4</v>
      </c>
      <c r="B633" s="304">
        <f t="shared" ca="1" si="268"/>
        <v>37.911600000000618</v>
      </c>
      <c r="D633" s="306">
        <f t="shared" ca="1" si="269"/>
        <v>-0.33192712899272636</v>
      </c>
      <c r="E633" s="307">
        <f t="shared" ca="1" si="270"/>
        <v>-0.46564004946797155</v>
      </c>
      <c r="F633" s="304">
        <f t="shared" ca="1" si="271"/>
        <v>0.57183588085209291</v>
      </c>
      <c r="G633" s="306">
        <f t="shared" ca="1" si="272"/>
        <v>3.7188286856085888</v>
      </c>
      <c r="H633" s="307">
        <f t="shared" ca="1" si="273"/>
        <v>-104.69285700948407</v>
      </c>
      <c r="I633" s="304">
        <f t="shared" ca="1" si="274"/>
        <v>104.7588850437097</v>
      </c>
      <c r="J633" s="306">
        <f t="shared" ca="1" si="275"/>
        <v>438.67107671397167</v>
      </c>
      <c r="K633" s="307">
        <f t="shared" ca="1" si="276"/>
        <v>-8.3733773070965913</v>
      </c>
      <c r="L633" s="304">
        <f t="shared" ca="1" si="261"/>
        <v>438.75098517601327</v>
      </c>
      <c r="M633" s="306">
        <f t="shared" ca="1" si="277"/>
        <v>-1.5352899333338312</v>
      </c>
      <c r="N633" s="304">
        <f t="shared" ca="1" si="278"/>
        <v>-87.965633508950049</v>
      </c>
      <c r="P633" s="310">
        <f t="shared" ca="1" si="279"/>
        <v>23</v>
      </c>
      <c r="Q633" s="304">
        <f t="shared" ca="1" si="280"/>
        <v>0</v>
      </c>
      <c r="R633" s="306">
        <f t="shared" ca="1" si="281"/>
        <v>0</v>
      </c>
      <c r="S633" s="307">
        <f t="shared" ca="1" si="282"/>
        <v>2.9362999999999984</v>
      </c>
      <c r="T633" s="304">
        <f t="shared" ca="1" si="262"/>
        <v>28.805102999999985</v>
      </c>
      <c r="U633" s="311">
        <f t="shared" ca="1" si="263"/>
        <v>0</v>
      </c>
      <c r="V633" s="306">
        <f t="shared" ca="1" si="264"/>
        <v>1.2260261683448561</v>
      </c>
      <c r="W633" s="304">
        <f t="shared" ca="1" si="265"/>
        <v>27.455201553979059</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0.45356338835158638</v>
      </c>
      <c r="AH633" s="304">
        <f t="shared" ca="1" si="289"/>
        <v>-9.3502533925059108</v>
      </c>
    </row>
    <row r="634" spans="1:34" x14ac:dyDescent="0.2">
      <c r="A634" s="347">
        <f t="shared" ca="1" si="267"/>
        <v>1E-4</v>
      </c>
      <c r="B634" s="304">
        <f t="shared" ca="1" si="268"/>
        <v>37.911700000000621</v>
      </c>
      <c r="D634" s="306">
        <f t="shared" ca="1" si="269"/>
        <v>-0.33192465758709772</v>
      </c>
      <c r="E634" s="307">
        <f t="shared" ca="1" si="270"/>
        <v>-0.46562206477357648</v>
      </c>
      <c r="F634" s="304">
        <f t="shared" ca="1" si="271"/>
        <v>0.57181980161439039</v>
      </c>
      <c r="G634" s="306">
        <f t="shared" ca="1" si="272"/>
        <v>3.7187954931428302</v>
      </c>
      <c r="H634" s="307">
        <f t="shared" ca="1" si="273"/>
        <v>-104.69290357169055</v>
      </c>
      <c r="I634" s="304">
        <f t="shared" ca="1" si="274"/>
        <v>104.75893039827734</v>
      </c>
      <c r="J634" s="306">
        <f t="shared" ca="1" si="275"/>
        <v>438.67107671397167</v>
      </c>
      <c r="K634" s="307">
        <f t="shared" ca="1" si="276"/>
        <v>-8.3838465951256502</v>
      </c>
      <c r="L634" s="304">
        <f t="shared" ca="1" si="261"/>
        <v>438.75118510281635</v>
      </c>
      <c r="M634" s="306">
        <f t="shared" ca="1" si="277"/>
        <v>-1.535290265758509</v>
      </c>
      <c r="N634" s="304">
        <f t="shared" ca="1" si="278"/>
        <v>-87.9656525554811</v>
      </c>
      <c r="P634" s="310">
        <f t="shared" ca="1" si="279"/>
        <v>23</v>
      </c>
      <c r="Q634" s="304">
        <f t="shared" ca="1" si="280"/>
        <v>0</v>
      </c>
      <c r="R634" s="306">
        <f t="shared" ca="1" si="281"/>
        <v>0</v>
      </c>
      <c r="S634" s="307">
        <f t="shared" ca="1" si="282"/>
        <v>2.9362999999999984</v>
      </c>
      <c r="T634" s="304">
        <f t="shared" ca="1" si="262"/>
        <v>28.805102999999985</v>
      </c>
      <c r="U634" s="311">
        <f t="shared" ca="1" si="263"/>
        <v>0</v>
      </c>
      <c r="V634" s="306">
        <f t="shared" ca="1" si="264"/>
        <v>1.226027451907862</v>
      </c>
      <c r="W634" s="304">
        <f t="shared" ca="1" si="265"/>
        <v>27.45525407071456</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0.45354561849222286</v>
      </c>
      <c r="AH634" s="304">
        <f t="shared" ca="1" si="289"/>
        <v>-9.3502712781320287</v>
      </c>
    </row>
    <row r="635" spans="1:34" x14ac:dyDescent="0.2">
      <c r="A635" s="347">
        <f t="shared" ca="1" si="267"/>
        <v>1E-4</v>
      </c>
      <c r="B635" s="304">
        <f t="shared" ca="1" si="268"/>
        <v>37.911800000000625</v>
      </c>
      <c r="D635" s="306">
        <f t="shared" ca="1" si="269"/>
        <v>-0.33192218618994823</v>
      </c>
      <c r="E635" s="307">
        <f t="shared" ca="1" si="270"/>
        <v>-0.46560408036284251</v>
      </c>
      <c r="F635" s="304">
        <f t="shared" ca="1" si="271"/>
        <v>0.57180372273678226</v>
      </c>
      <c r="G635" s="306">
        <f t="shared" ca="1" si="272"/>
        <v>3.7187623009242112</v>
      </c>
      <c r="H635" s="307">
        <f t="shared" ca="1" si="273"/>
        <v>-104.69295013209859</v>
      </c>
      <c r="I635" s="304">
        <f t="shared" ca="1" si="274"/>
        <v>104.75897575106802</v>
      </c>
      <c r="J635" s="306">
        <f t="shared" ca="1" si="275"/>
        <v>438.67107671397167</v>
      </c>
      <c r="K635" s="307">
        <f t="shared" ca="1" si="276"/>
        <v>-8.3943158878108388</v>
      </c>
      <c r="L635" s="304">
        <f t="shared" ca="1" si="261"/>
        <v>438.75138527943085</v>
      </c>
      <c r="M635" s="306">
        <f t="shared" ca="1" si="277"/>
        <v>-1.5352905981799321</v>
      </c>
      <c r="N635" s="304">
        <f t="shared" ca="1" si="278"/>
        <v>-87.965671601825662</v>
      </c>
      <c r="P635" s="310">
        <f t="shared" ca="1" si="279"/>
        <v>23</v>
      </c>
      <c r="Q635" s="304">
        <f t="shared" ca="1" si="280"/>
        <v>0</v>
      </c>
      <c r="R635" s="306">
        <f t="shared" ca="1" si="281"/>
        <v>0</v>
      </c>
      <c r="S635" s="307">
        <f t="shared" ca="1" si="282"/>
        <v>2.9362999999999984</v>
      </c>
      <c r="T635" s="304">
        <f t="shared" ca="1" si="262"/>
        <v>28.805102999999985</v>
      </c>
      <c r="U635" s="311">
        <f t="shared" ca="1" si="263"/>
        <v>0</v>
      </c>
      <c r="V635" s="306">
        <f t="shared" ca="1" si="264"/>
        <v>1.226028735472783</v>
      </c>
      <c r="W635" s="304">
        <f t="shared" ca="1" si="265"/>
        <v>27.455306586621603</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0.45352784891279008</v>
      </c>
      <c r="AH635" s="304">
        <f t="shared" ca="1" si="289"/>
        <v>-9.350289163475999</v>
      </c>
    </row>
    <row r="636" spans="1:34" x14ac:dyDescent="0.2">
      <c r="A636" s="347">
        <f t="shared" ca="1" si="267"/>
        <v>1E-4</v>
      </c>
      <c r="B636" s="304">
        <f t="shared" ca="1" si="268"/>
        <v>37.911900000000628</v>
      </c>
      <c r="D636" s="306">
        <f t="shared" ca="1" si="269"/>
        <v>-0.33191971480127641</v>
      </c>
      <c r="E636" s="307">
        <f t="shared" ca="1" si="270"/>
        <v>-0.4655860962357643</v>
      </c>
      <c r="F636" s="304">
        <f t="shared" ca="1" si="271"/>
        <v>0.57178764421926698</v>
      </c>
      <c r="G636" s="306">
        <f t="shared" ca="1" si="272"/>
        <v>3.718729108952731</v>
      </c>
      <c r="H636" s="307">
        <f t="shared" ca="1" si="273"/>
        <v>-104.69299669070821</v>
      </c>
      <c r="I636" s="304">
        <f t="shared" ca="1" si="274"/>
        <v>104.75902110208177</v>
      </c>
      <c r="J636" s="306">
        <f t="shared" ca="1" si="275"/>
        <v>438.67107671397167</v>
      </c>
      <c r="K636" s="307">
        <f t="shared" ca="1" si="276"/>
        <v>-8.4047851851519795</v>
      </c>
      <c r="L636" s="304">
        <f t="shared" ca="1" si="261"/>
        <v>438.75158570585677</v>
      </c>
      <c r="M636" s="306">
        <f t="shared" ca="1" si="277"/>
        <v>-1.5352909305981002</v>
      </c>
      <c r="N636" s="304">
        <f t="shared" ca="1" si="278"/>
        <v>-87.96569064798372</v>
      </c>
      <c r="P636" s="310">
        <f t="shared" ca="1" si="279"/>
        <v>23</v>
      </c>
      <c r="Q636" s="304">
        <f t="shared" ca="1" si="280"/>
        <v>0</v>
      </c>
      <c r="R636" s="306">
        <f t="shared" ca="1" si="281"/>
        <v>0</v>
      </c>
      <c r="S636" s="307">
        <f t="shared" ca="1" si="282"/>
        <v>2.9362999999999984</v>
      </c>
      <c r="T636" s="304">
        <f t="shared" ca="1" si="262"/>
        <v>28.805102999999985</v>
      </c>
      <c r="U636" s="311">
        <f t="shared" ca="1" si="263"/>
        <v>0</v>
      </c>
      <c r="V636" s="306">
        <f t="shared" ca="1" si="264"/>
        <v>1.2260300190396198</v>
      </c>
      <c r="W636" s="304">
        <f t="shared" ca="1" si="265"/>
        <v>27.455359101700218</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0.45351007961328271</v>
      </c>
      <c r="AH636" s="304">
        <f t="shared" ca="1" si="289"/>
        <v>-9.3503070485378252</v>
      </c>
    </row>
    <row r="637" spans="1:34" x14ac:dyDescent="0.2">
      <c r="A637" s="347">
        <f t="shared" ca="1" si="267"/>
        <v>1E-4</v>
      </c>
      <c r="B637" s="304">
        <f t="shared" ca="1" si="268"/>
        <v>37.912000000000631</v>
      </c>
      <c r="D637" s="306">
        <f t="shared" ca="1" si="269"/>
        <v>-0.3319172434210852</v>
      </c>
      <c r="E637" s="307">
        <f t="shared" ca="1" si="270"/>
        <v>-0.4655681123923312</v>
      </c>
      <c r="F637" s="304">
        <f t="shared" ca="1" si="271"/>
        <v>0.57177156606184099</v>
      </c>
      <c r="G637" s="306">
        <f t="shared" ca="1" si="272"/>
        <v>3.7186959172283891</v>
      </c>
      <c r="H637" s="307">
        <f t="shared" ca="1" si="273"/>
        <v>-104.69304324751946</v>
      </c>
      <c r="I637" s="304">
        <f t="shared" ca="1" si="274"/>
        <v>104.75906645131862</v>
      </c>
      <c r="J637" s="306">
        <f t="shared" ca="1" si="275"/>
        <v>438.67107671397167</v>
      </c>
      <c r="K637" s="307">
        <f t="shared" ca="1" si="276"/>
        <v>-8.415254487148891</v>
      </c>
      <c r="L637" s="304">
        <f t="shared" ca="1" si="261"/>
        <v>438.75178638209405</v>
      </c>
      <c r="M637" s="306">
        <f t="shared" ca="1" si="277"/>
        <v>-1.5352912630130133</v>
      </c>
      <c r="N637" s="304">
        <f t="shared" ca="1" si="278"/>
        <v>-87.96570969395529</v>
      </c>
      <c r="P637" s="310">
        <f t="shared" ca="1" si="279"/>
        <v>23</v>
      </c>
      <c r="Q637" s="304">
        <f t="shared" ca="1" si="280"/>
        <v>0</v>
      </c>
      <c r="R637" s="306">
        <f t="shared" ca="1" si="281"/>
        <v>0</v>
      </c>
      <c r="S637" s="307">
        <f t="shared" ca="1" si="282"/>
        <v>2.9362999999999984</v>
      </c>
      <c r="T637" s="304">
        <f t="shared" ca="1" si="262"/>
        <v>28.805102999999985</v>
      </c>
      <c r="U637" s="311">
        <f t="shared" ca="1" si="263"/>
        <v>0</v>
      </c>
      <c r="V637" s="306">
        <f t="shared" ca="1" si="264"/>
        <v>1.2260313026083711</v>
      </c>
      <c r="W637" s="304">
        <f t="shared" ca="1" si="265"/>
        <v>27.455411615950378</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0.45349231059369011</v>
      </c>
      <c r="AH637" s="304">
        <f t="shared" ca="1" si="289"/>
        <v>-9.3503249333175198</v>
      </c>
    </row>
    <row r="638" spans="1:34" x14ac:dyDescent="0.2">
      <c r="A638" s="347">
        <f t="shared" ca="1" si="267"/>
        <v>1E-4</v>
      </c>
      <c r="B638" s="304">
        <f t="shared" ca="1" si="268"/>
        <v>37.912100000000635</v>
      </c>
      <c r="D638" s="306">
        <f t="shared" ca="1" si="269"/>
        <v>-0.33191477204937481</v>
      </c>
      <c r="E638" s="307">
        <f t="shared" ca="1" si="270"/>
        <v>-0.46555012883255387</v>
      </c>
      <c r="F638" s="304">
        <f t="shared" ca="1" si="271"/>
        <v>0.57175548826451672</v>
      </c>
      <c r="G638" s="306">
        <f t="shared" ca="1" si="272"/>
        <v>3.7186627257511842</v>
      </c>
      <c r="H638" s="307">
        <f t="shared" ca="1" si="273"/>
        <v>-104.69308980253234</v>
      </c>
      <c r="I638" s="304">
        <f t="shared" ca="1" si="274"/>
        <v>104.75911179877859</v>
      </c>
      <c r="J638" s="306">
        <f t="shared" ca="1" si="275"/>
        <v>438.67107671397167</v>
      </c>
      <c r="K638" s="307">
        <f t="shared" ca="1" si="276"/>
        <v>-8.425723793801394</v>
      </c>
      <c r="L638" s="304">
        <f t="shared" ca="1" si="261"/>
        <v>438.75198730814276</v>
      </c>
      <c r="M638" s="306">
        <f t="shared" ca="1" si="277"/>
        <v>-1.5352915954246718</v>
      </c>
      <c r="N638" s="304">
        <f t="shared" ca="1" si="278"/>
        <v>-87.965728739740385</v>
      </c>
      <c r="P638" s="310">
        <f t="shared" ca="1" si="279"/>
        <v>23</v>
      </c>
      <c r="Q638" s="304">
        <f t="shared" ca="1" si="280"/>
        <v>0</v>
      </c>
      <c r="R638" s="306">
        <f t="shared" ca="1" si="281"/>
        <v>0</v>
      </c>
      <c r="S638" s="307">
        <f t="shared" ca="1" si="282"/>
        <v>2.9362999999999984</v>
      </c>
      <c r="T638" s="304">
        <f t="shared" ca="1" si="262"/>
        <v>28.805102999999985</v>
      </c>
      <c r="U638" s="311">
        <f t="shared" ca="1" si="263"/>
        <v>0</v>
      </c>
      <c r="V638" s="306">
        <f t="shared" ca="1" si="264"/>
        <v>1.2260325861790373</v>
      </c>
      <c r="W638" s="304">
        <f t="shared" ca="1" si="265"/>
        <v>27.455464129372118</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0.45347454185402469</v>
      </c>
      <c r="AH638" s="304">
        <f t="shared" ca="1" si="289"/>
        <v>-9.350342817815072</v>
      </c>
    </row>
    <row r="639" spans="1:34" x14ac:dyDescent="0.2">
      <c r="A639" s="347">
        <f t="shared" ca="1" si="267"/>
        <v>1E-4</v>
      </c>
      <c r="B639" s="304">
        <f t="shared" ca="1" si="268"/>
        <v>37.912200000000638</v>
      </c>
      <c r="D639" s="306">
        <f t="shared" ca="1" si="269"/>
        <v>-0.33191230068614386</v>
      </c>
      <c r="E639" s="307">
        <f t="shared" ca="1" si="270"/>
        <v>-0.46553214555642164</v>
      </c>
      <c r="F639" s="304">
        <f t="shared" ca="1" si="271"/>
        <v>0.57173941082728807</v>
      </c>
      <c r="G639" s="306">
        <f t="shared" ca="1" si="272"/>
        <v>3.7186295345211158</v>
      </c>
      <c r="H639" s="307">
        <f t="shared" ca="1" si="273"/>
        <v>-104.6931363557469</v>
      </c>
      <c r="I639" s="304">
        <f t="shared" ca="1" si="274"/>
        <v>104.75915714446172</v>
      </c>
      <c r="J639" s="306">
        <f t="shared" ca="1" si="275"/>
        <v>438.67107671397167</v>
      </c>
      <c r="K639" s="307">
        <f t="shared" ca="1" si="276"/>
        <v>-8.4361931051093073</v>
      </c>
      <c r="L639" s="304">
        <f t="shared" ca="1" si="261"/>
        <v>438.75218848400277</v>
      </c>
      <c r="M639" s="306">
        <f t="shared" ca="1" si="277"/>
        <v>-1.5352919278330757</v>
      </c>
      <c r="N639" s="304">
        <f t="shared" ca="1" si="278"/>
        <v>-87.965747785339005</v>
      </c>
      <c r="P639" s="310">
        <f t="shared" ca="1" si="279"/>
        <v>23</v>
      </c>
      <c r="Q639" s="304">
        <f t="shared" ca="1" si="280"/>
        <v>0</v>
      </c>
      <c r="R639" s="306">
        <f t="shared" ca="1" si="281"/>
        <v>0</v>
      </c>
      <c r="S639" s="307">
        <f t="shared" ca="1" si="282"/>
        <v>2.9362999999999984</v>
      </c>
      <c r="T639" s="304">
        <f t="shared" ca="1" si="262"/>
        <v>28.805102999999985</v>
      </c>
      <c r="U639" s="311">
        <f t="shared" ca="1" si="263"/>
        <v>0</v>
      </c>
      <c r="V639" s="306">
        <f t="shared" ca="1" si="264"/>
        <v>1.2260338697516195</v>
      </c>
      <c r="W639" s="304">
        <f t="shared" ca="1" si="265"/>
        <v>27.455516641965463</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0.45345677339427226</v>
      </c>
      <c r="AH639" s="304">
        <f t="shared" ca="1" si="289"/>
        <v>-9.3503607020304926</v>
      </c>
    </row>
    <row r="640" spans="1:34" x14ac:dyDescent="0.2">
      <c r="A640" s="347">
        <f t="shared" ca="1" si="267"/>
        <v>1E-4</v>
      </c>
      <c r="B640" s="304">
        <f t="shared" ca="1" si="268"/>
        <v>37.912300000000641</v>
      </c>
      <c r="D640" s="306">
        <f t="shared" ca="1" si="269"/>
        <v>-0.33190982933139102</v>
      </c>
      <c r="E640" s="307">
        <f t="shared" ca="1" si="270"/>
        <v>-0.46551416256392386</v>
      </c>
      <c r="F640" s="304">
        <f t="shared" ca="1" si="271"/>
        <v>0.57172333375014917</v>
      </c>
      <c r="G640" s="306">
        <f t="shared" ca="1" si="272"/>
        <v>3.7185963435381826</v>
      </c>
      <c r="H640" s="307">
        <f t="shared" ca="1" si="273"/>
        <v>-104.69318290716316</v>
      </c>
      <c r="I640" s="304">
        <f t="shared" ca="1" si="274"/>
        <v>104.75920248836805</v>
      </c>
      <c r="J640" s="306">
        <f t="shared" ca="1" si="275"/>
        <v>438.67107671397167</v>
      </c>
      <c r="K640" s="307">
        <f t="shared" ca="1" si="276"/>
        <v>-8.4466624210724532</v>
      </c>
      <c r="L640" s="304">
        <f t="shared" ca="1" si="261"/>
        <v>438.75238990967421</v>
      </c>
      <c r="M640" s="306">
        <f t="shared" ca="1" si="277"/>
        <v>-1.5352922602382246</v>
      </c>
      <c r="N640" s="304">
        <f t="shared" ca="1" si="278"/>
        <v>-87.965766830751122</v>
      </c>
      <c r="P640" s="310">
        <f t="shared" ca="1" si="279"/>
        <v>23</v>
      </c>
      <c r="Q640" s="304">
        <f t="shared" ca="1" si="280"/>
        <v>0</v>
      </c>
      <c r="R640" s="306">
        <f t="shared" ca="1" si="281"/>
        <v>0</v>
      </c>
      <c r="S640" s="307">
        <f t="shared" ca="1" si="282"/>
        <v>2.9362999999999984</v>
      </c>
      <c r="T640" s="304">
        <f t="shared" ca="1" si="262"/>
        <v>28.805102999999985</v>
      </c>
      <c r="U640" s="311">
        <f t="shared" ca="1" si="263"/>
        <v>0</v>
      </c>
      <c r="V640" s="306">
        <f t="shared" ca="1" si="264"/>
        <v>1.2260351533261165</v>
      </c>
      <c r="W640" s="304">
        <f t="shared" ca="1" si="265"/>
        <v>27.455569153730398</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0.45343900521442748</v>
      </c>
      <c r="AH640" s="304">
        <f t="shared" ca="1" si="289"/>
        <v>-9.3503785859637905</v>
      </c>
    </row>
    <row r="641" spans="1:34" x14ac:dyDescent="0.2">
      <c r="A641" s="347">
        <f t="shared" ca="1" si="267"/>
        <v>1E-4</v>
      </c>
      <c r="B641" s="304">
        <f t="shared" ca="1" si="268"/>
        <v>37.912400000000645</v>
      </c>
      <c r="D641" s="306">
        <f t="shared" ca="1" si="269"/>
        <v>-0.33190735798512094</v>
      </c>
      <c r="E641" s="307">
        <f t="shared" ca="1" si="270"/>
        <v>-0.46549617985506586</v>
      </c>
      <c r="F641" s="304">
        <f t="shared" ca="1" si="271"/>
        <v>0.57170725703311043</v>
      </c>
      <c r="G641" s="306">
        <f t="shared" ca="1" si="272"/>
        <v>3.7185631528023841</v>
      </c>
      <c r="H641" s="307">
        <f t="shared" ca="1" si="273"/>
        <v>-104.69322945678115</v>
      </c>
      <c r="I641" s="304">
        <f t="shared" ca="1" si="274"/>
        <v>104.75924783049757</v>
      </c>
      <c r="J641" s="306">
        <f t="shared" ca="1" si="275"/>
        <v>438.67107671397167</v>
      </c>
      <c r="K641" s="307">
        <f t="shared" ca="1" si="276"/>
        <v>-8.4571317416906506</v>
      </c>
      <c r="L641" s="304">
        <f t="shared" ca="1" si="261"/>
        <v>438.75259158515695</v>
      </c>
      <c r="M641" s="306">
        <f t="shared" ca="1" si="277"/>
        <v>-1.5352925926401191</v>
      </c>
      <c r="N641" s="304">
        <f t="shared" ca="1" si="278"/>
        <v>-87.965785875976778</v>
      </c>
      <c r="P641" s="310">
        <f t="shared" ca="1" si="279"/>
        <v>23</v>
      </c>
      <c r="Q641" s="304">
        <f t="shared" ca="1" si="280"/>
        <v>0</v>
      </c>
      <c r="R641" s="306">
        <f t="shared" ca="1" si="281"/>
        <v>0</v>
      </c>
      <c r="S641" s="307">
        <f t="shared" ca="1" si="282"/>
        <v>2.9362999999999984</v>
      </c>
      <c r="T641" s="304">
        <f t="shared" ca="1" si="262"/>
        <v>28.805102999999985</v>
      </c>
      <c r="U641" s="311">
        <f t="shared" ca="1" si="263"/>
        <v>0</v>
      </c>
      <c r="V641" s="306">
        <f t="shared" ca="1" si="264"/>
        <v>1.2260364369025287</v>
      </c>
      <c r="W641" s="304">
        <f t="shared" ca="1" si="265"/>
        <v>27.455621664666943</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0.45342123731449213</v>
      </c>
      <c r="AH641" s="304">
        <f t="shared" ca="1" si="289"/>
        <v>-9.350396469614962</v>
      </c>
    </row>
    <row r="642" spans="1:34" x14ac:dyDescent="0.2">
      <c r="A642" s="347">
        <f t="shared" ca="1" si="267"/>
        <v>1E-4</v>
      </c>
      <c r="B642" s="304">
        <f t="shared" ca="1" si="268"/>
        <v>37.912500000000648</v>
      </c>
      <c r="D642" s="306">
        <f t="shared" ca="1" si="269"/>
        <v>-0.33190488664732992</v>
      </c>
      <c r="E642" s="307">
        <f t="shared" ca="1" si="270"/>
        <v>-0.46547819742984231</v>
      </c>
      <c r="F642" s="304">
        <f t="shared" ca="1" si="271"/>
        <v>0.57169118067616909</v>
      </c>
      <c r="G642" s="306">
        <f t="shared" ca="1" si="272"/>
        <v>3.7185299623137196</v>
      </c>
      <c r="H642" s="307">
        <f t="shared" ca="1" si="273"/>
        <v>-104.6932760046009</v>
      </c>
      <c r="I642" s="304">
        <f t="shared" ca="1" si="274"/>
        <v>104.75929317085033</v>
      </c>
      <c r="J642" s="306">
        <f t="shared" ca="1" si="275"/>
        <v>438.67107671397167</v>
      </c>
      <c r="K642" s="307">
        <f t="shared" ca="1" si="276"/>
        <v>-8.4676010669637201</v>
      </c>
      <c r="L642" s="304">
        <f t="shared" ca="1" si="261"/>
        <v>438.752793510451</v>
      </c>
      <c r="M642" s="306">
        <f t="shared" ca="1" si="277"/>
        <v>-1.5352929250387588</v>
      </c>
      <c r="N642" s="304">
        <f t="shared" ca="1" si="278"/>
        <v>-87.965804921015945</v>
      </c>
      <c r="P642" s="310">
        <f t="shared" ca="1" si="279"/>
        <v>23</v>
      </c>
      <c r="Q642" s="304">
        <f t="shared" ca="1" si="280"/>
        <v>0</v>
      </c>
      <c r="R642" s="306">
        <f t="shared" ca="1" si="281"/>
        <v>0</v>
      </c>
      <c r="S642" s="307">
        <f t="shared" ca="1" si="282"/>
        <v>2.9362999999999984</v>
      </c>
      <c r="T642" s="304">
        <f t="shared" ca="1" si="262"/>
        <v>28.805102999999985</v>
      </c>
      <c r="U642" s="311">
        <f t="shared" ca="1" si="263"/>
        <v>0</v>
      </c>
      <c r="V642" s="306">
        <f t="shared" ca="1" si="264"/>
        <v>1.2260377204808557</v>
      </c>
      <c r="W642" s="304">
        <f t="shared" ca="1" si="265"/>
        <v>27.455674174775087</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0.45340346969446088</v>
      </c>
      <c r="AH642" s="304">
        <f t="shared" ca="1" si="289"/>
        <v>-9.3504143529840125</v>
      </c>
    </row>
    <row r="643" spans="1:34" x14ac:dyDescent="0.2">
      <c r="A643" s="347">
        <f t="shared" ca="1" si="267"/>
        <v>1E-4</v>
      </c>
      <c r="B643" s="304">
        <f t="shared" ca="1" si="268"/>
        <v>37.912600000000651</v>
      </c>
      <c r="D643" s="306">
        <f t="shared" ca="1" si="269"/>
        <v>-0.33190241531802056</v>
      </c>
      <c r="E643" s="307">
        <f t="shared" ca="1" si="270"/>
        <v>-0.46546021528825321</v>
      </c>
      <c r="F643" s="304">
        <f t="shared" ca="1" si="271"/>
        <v>0.57167510467932992</v>
      </c>
      <c r="G643" s="306">
        <f t="shared" ca="1" si="272"/>
        <v>3.718496772072188</v>
      </c>
      <c r="H643" s="307">
        <f t="shared" ca="1" si="273"/>
        <v>-104.69332255062243</v>
      </c>
      <c r="I643" s="304">
        <f t="shared" ca="1" si="274"/>
        <v>104.75933850942634</v>
      </c>
      <c r="J643" s="306">
        <f t="shared" ca="1" si="275"/>
        <v>438.67107671397167</v>
      </c>
      <c r="K643" s="307">
        <f t="shared" ca="1" si="276"/>
        <v>-8.4780703968914803</v>
      </c>
      <c r="L643" s="304">
        <f t="shared" ca="1" si="261"/>
        <v>438.75299568555636</v>
      </c>
      <c r="M643" s="306">
        <f t="shared" ca="1" si="277"/>
        <v>-1.535293257434144</v>
      </c>
      <c r="N643" s="304">
        <f t="shared" ca="1" si="278"/>
        <v>-87.965823965868651</v>
      </c>
      <c r="P643" s="310">
        <f t="shared" ca="1" si="279"/>
        <v>23</v>
      </c>
      <c r="Q643" s="304">
        <f t="shared" ca="1" si="280"/>
        <v>0</v>
      </c>
      <c r="R643" s="306">
        <f t="shared" ca="1" si="281"/>
        <v>0</v>
      </c>
      <c r="S643" s="307">
        <f t="shared" ca="1" si="282"/>
        <v>2.9362999999999984</v>
      </c>
      <c r="T643" s="304">
        <f t="shared" ca="1" si="262"/>
        <v>28.805102999999985</v>
      </c>
      <c r="U643" s="311">
        <f t="shared" ca="1" si="263"/>
        <v>0</v>
      </c>
      <c r="V643" s="306">
        <f t="shared" ca="1" si="264"/>
        <v>1.2260390040610978</v>
      </c>
      <c r="W643" s="304">
        <f t="shared" ca="1" si="265"/>
        <v>27.45572668405487</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0.45338570235433551</v>
      </c>
      <c r="AH643" s="304">
        <f t="shared" ca="1" si="289"/>
        <v>-9.3504322360709402</v>
      </c>
    </row>
    <row r="644" spans="1:34" x14ac:dyDescent="0.2">
      <c r="A644" s="347">
        <f t="shared" ca="1" si="267"/>
        <v>1E-4</v>
      </c>
      <c r="B644" s="304">
        <f t="shared" ca="1" si="268"/>
        <v>37.912700000000655</v>
      </c>
      <c r="D644" s="306">
        <f t="shared" ca="1" si="269"/>
        <v>-0.33189994399719169</v>
      </c>
      <c r="E644" s="307">
        <f t="shared" ca="1" si="270"/>
        <v>-0.4654422334302879</v>
      </c>
      <c r="F644" s="304">
        <f t="shared" ca="1" si="271"/>
        <v>0.57165902904258725</v>
      </c>
      <c r="G644" s="306">
        <f t="shared" ca="1" si="272"/>
        <v>3.718463582077788</v>
      </c>
      <c r="H644" s="307">
        <f t="shared" ca="1" si="273"/>
        <v>-104.69336909484576</v>
      </c>
      <c r="I644" s="304">
        <f t="shared" ca="1" si="274"/>
        <v>104.75938384622566</v>
      </c>
      <c r="J644" s="306">
        <f t="shared" ca="1" si="275"/>
        <v>438.67107671397167</v>
      </c>
      <c r="K644" s="307">
        <f t="shared" ca="1" si="276"/>
        <v>-8.4885397314737538</v>
      </c>
      <c r="L644" s="304">
        <f t="shared" ref="L644:L707" ca="1" si="290">SQRT(pos_x^2+pos_z^2)</f>
        <v>438.75319811047308</v>
      </c>
      <c r="M644" s="306">
        <f t="shared" ca="1" si="277"/>
        <v>-1.5352935898262745</v>
      </c>
      <c r="N644" s="304">
        <f t="shared" ca="1" si="278"/>
        <v>-87.965843010534869</v>
      </c>
      <c r="P644" s="310">
        <f t="shared" ca="1" si="279"/>
        <v>23</v>
      </c>
      <c r="Q644" s="304">
        <f t="shared" ca="1" si="280"/>
        <v>0</v>
      </c>
      <c r="R644" s="306">
        <f t="shared" ca="1" si="281"/>
        <v>0</v>
      </c>
      <c r="S644" s="307">
        <f t="shared" ca="1" si="282"/>
        <v>2.9362999999999984</v>
      </c>
      <c r="T644" s="304">
        <f t="shared" ref="T644:T707" ca="1" si="291">m*g</f>
        <v>28.805102999999985</v>
      </c>
      <c r="U644" s="311">
        <f t="shared" ref="U644:U707" ca="1" si="292">IF(pos_xz&lt;L_rampe,Poids*COS(Beta),0)</f>
        <v>0</v>
      </c>
      <c r="V644" s="306">
        <f t="shared" ref="V644:V707" ca="1" si="293">Rho_moyen*(20000-Alt_rampe-pos_z)/(20000+Alt_rampe+pos_z)</f>
        <v>1.226040287643255</v>
      </c>
      <c r="W644" s="304">
        <f t="shared" ref="W644:W707" ca="1" si="294">1/2*Rho*Sref*Cx*vit_xz^2</f>
        <v>27.455779192506284</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0.45336793529410357</v>
      </c>
      <c r="AH644" s="304">
        <f t="shared" ca="1" si="289"/>
        <v>-9.3504501188757576</v>
      </c>
    </row>
    <row r="645" spans="1:34" x14ac:dyDescent="0.2">
      <c r="A645" s="347">
        <f t="shared" ref="A645:A708" ca="1" si="296">IF(B644+0.01&lt;=T_ini+ROUNDUP(Temps_fin_propu,0), 0.01, IF(K644&gt;0, 0.1, 0.0001))</f>
        <v>1E-4</v>
      </c>
      <c r="B645" s="304">
        <f t="shared" ref="B645:B708" ca="1" si="297">B644+pas</f>
        <v>37.912800000000658</v>
      </c>
      <c r="D645" s="306">
        <f t="shared" ref="D645:D708" ca="1" si="298">IF(AND(L644&lt;L_rampe,Poussee&lt;Poids*SIN(M644)),0,(-W644+Poussee)/m*COS(M644)-U644/m*SIN(M644))</f>
        <v>-0.33189747268484565</v>
      </c>
      <c r="E645" s="307">
        <f t="shared" ref="E645:E708" ca="1" si="299">IF(AND(L644&lt;L_rampe,Poussee&lt;Poids*SIN(M644)),0,(-W644+Poussee)/m*SIN(M644)+U644/m*COS(M644)-Poids/m)</f>
        <v>-0.46542425185594993</v>
      </c>
      <c r="F645" s="304">
        <f t="shared" ref="F645:F708" ca="1" si="300">SQRT(acc_x^2+acc_z^2)</f>
        <v>0.57164295376594876</v>
      </c>
      <c r="G645" s="306">
        <f t="shared" ref="G645:G708" ca="1" si="301">G644+acc_x*pas</f>
        <v>3.7184303923305198</v>
      </c>
      <c r="H645" s="307">
        <f t="shared" ref="H645:H708" ca="1" si="302">H644+acc_z*pas</f>
        <v>-104.69341563727095</v>
      </c>
      <c r="I645" s="304">
        <f t="shared" ref="I645:I708" ca="1" si="303">SQRT(vit_x^2+vit_z^2)</f>
        <v>104.75942918124829</v>
      </c>
      <c r="J645" s="306">
        <f t="shared" ref="J645:J708" ca="1" si="304">J644+0.5*(vit_x+G644)*pas*(K644&gt;=0)</f>
        <v>438.67107671397167</v>
      </c>
      <c r="K645" s="307">
        <f t="shared" ref="K645:K708" ca="1" si="305">K644+0.5*(vit_z+H644)*pas</f>
        <v>-8.4990090707103594</v>
      </c>
      <c r="L645" s="304">
        <f t="shared" ca="1" si="290"/>
        <v>438.75340078520099</v>
      </c>
      <c r="M645" s="306">
        <f t="shared" ref="M645:M708" ca="1" si="306">IF(AND(L644&gt;L_rampe,G645&gt;0),ATAN2(G645,H645),$M$4)</f>
        <v>-1.5352939222151507</v>
      </c>
      <c r="N645" s="304">
        <f t="shared" ref="N645:N708" ca="1" si="307">DEGREES(Beta)</f>
        <v>-87.96586205501464</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2.9362999999999984</v>
      </c>
      <c r="T645" s="304">
        <f t="shared" ca="1" si="291"/>
        <v>28.805102999999985</v>
      </c>
      <c r="U645" s="311">
        <f t="shared" ca="1" si="292"/>
        <v>0</v>
      </c>
      <c r="V645" s="306">
        <f t="shared" ca="1" si="293"/>
        <v>1.2260415712273276</v>
      </c>
      <c r="W645" s="304">
        <f t="shared" ca="1" si="294"/>
        <v>27.455831700129355</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0.45335016851377041</v>
      </c>
      <c r="AH645" s="304">
        <f t="shared" ref="AH645:AH708" ca="1" si="318">IF(AND(L644&lt;L_rampe,Poussee&lt;Poids*SIN(M644)), g*SIN(M644), (-W644+Poussee)/m)</f>
        <v>-9.3504680013984611</v>
      </c>
    </row>
    <row r="646" spans="1:34" x14ac:dyDescent="0.2">
      <c r="A646" s="347">
        <f t="shared" ca="1" si="296"/>
        <v>1E-4</v>
      </c>
      <c r="B646" s="304">
        <f t="shared" ca="1" si="297"/>
        <v>37.912900000000661</v>
      </c>
      <c r="D646" s="306">
        <f t="shared" ca="1" si="298"/>
        <v>-0.33189500138097905</v>
      </c>
      <c r="E646" s="307">
        <f t="shared" ca="1" si="299"/>
        <v>-0.46540627056523043</v>
      </c>
      <c r="F646" s="304">
        <f t="shared" ca="1" si="300"/>
        <v>0.57162687884940877</v>
      </c>
      <c r="G646" s="306">
        <f t="shared" ca="1" si="301"/>
        <v>3.7183972028303818</v>
      </c>
      <c r="H646" s="307">
        <f t="shared" ca="1" si="302"/>
        <v>-104.693462177898</v>
      </c>
      <c r="I646" s="304">
        <f t="shared" ca="1" si="303"/>
        <v>104.75947451449427</v>
      </c>
      <c r="J646" s="306">
        <f t="shared" ca="1" si="304"/>
        <v>438.67107671397167</v>
      </c>
      <c r="K646" s="307">
        <f t="shared" ca="1" si="305"/>
        <v>-8.5094784146011175</v>
      </c>
      <c r="L646" s="304">
        <f t="shared" ca="1" si="290"/>
        <v>438.75360370974022</v>
      </c>
      <c r="M646" s="306">
        <f t="shared" ca="1" si="306"/>
        <v>-1.5352942546007724</v>
      </c>
      <c r="N646" s="304">
        <f t="shared" ca="1" si="307"/>
        <v>-87.965881099307936</v>
      </c>
      <c r="P646" s="310">
        <f t="shared" ca="1" si="308"/>
        <v>23</v>
      </c>
      <c r="Q646" s="304">
        <f t="shared" ca="1" si="309"/>
        <v>0</v>
      </c>
      <c r="R646" s="306">
        <f t="shared" ca="1" si="310"/>
        <v>0</v>
      </c>
      <c r="S646" s="307">
        <f t="shared" ca="1" si="311"/>
        <v>2.9362999999999984</v>
      </c>
      <c r="T646" s="304">
        <f t="shared" ca="1" si="291"/>
        <v>28.805102999999985</v>
      </c>
      <c r="U646" s="311">
        <f t="shared" ca="1" si="292"/>
        <v>0</v>
      </c>
      <c r="V646" s="306">
        <f t="shared" ca="1" si="293"/>
        <v>1.2260428548133149</v>
      </c>
      <c r="W646" s="304">
        <f t="shared" ca="1" si="294"/>
        <v>27.455884206924075</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0.45333240201332536</v>
      </c>
      <c r="AH646" s="304">
        <f t="shared" ca="1" si="318"/>
        <v>-9.3504858836390596</v>
      </c>
    </row>
    <row r="647" spans="1:34" x14ac:dyDescent="0.2">
      <c r="A647" s="347">
        <f t="shared" ca="1" si="296"/>
        <v>1E-4</v>
      </c>
      <c r="B647" s="304">
        <f t="shared" ca="1" si="297"/>
        <v>37.913000000000665</v>
      </c>
      <c r="D647" s="306">
        <f t="shared" ca="1" si="298"/>
        <v>-0.33189253008559444</v>
      </c>
      <c r="E647" s="307">
        <f t="shared" ca="1" si="299"/>
        <v>-0.46538828955812939</v>
      </c>
      <c r="F647" s="304">
        <f t="shared" ca="1" si="300"/>
        <v>0.57161080429297217</v>
      </c>
      <c r="G647" s="306">
        <f t="shared" ca="1" si="301"/>
        <v>3.7183640135773732</v>
      </c>
      <c r="H647" s="307">
        <f t="shared" ca="1" si="302"/>
        <v>-104.69350871672695</v>
      </c>
      <c r="I647" s="304">
        <f t="shared" ca="1" si="303"/>
        <v>104.75951984596364</v>
      </c>
      <c r="J647" s="306">
        <f t="shared" ca="1" si="304"/>
        <v>438.67107671397167</v>
      </c>
      <c r="K647" s="307">
        <f t="shared" ca="1" si="305"/>
        <v>-8.5199477631458489</v>
      </c>
      <c r="L647" s="304">
        <f t="shared" ca="1" si="290"/>
        <v>438.75380688409069</v>
      </c>
      <c r="M647" s="306">
        <f t="shared" ca="1" si="306"/>
        <v>-1.5352945869831396</v>
      </c>
      <c r="N647" s="304">
        <f t="shared" ca="1" si="307"/>
        <v>-87.965900143414757</v>
      </c>
      <c r="P647" s="310">
        <f t="shared" ca="1" si="308"/>
        <v>23</v>
      </c>
      <c r="Q647" s="304">
        <f t="shared" ca="1" si="309"/>
        <v>0</v>
      </c>
      <c r="R647" s="306">
        <f t="shared" ca="1" si="310"/>
        <v>0</v>
      </c>
      <c r="S647" s="307">
        <f t="shared" ca="1" si="311"/>
        <v>2.9362999999999984</v>
      </c>
      <c r="T647" s="304">
        <f t="shared" ca="1" si="291"/>
        <v>28.805102999999985</v>
      </c>
      <c r="U647" s="311">
        <f t="shared" ca="1" si="292"/>
        <v>0</v>
      </c>
      <c r="V647" s="306">
        <f t="shared" ca="1" si="293"/>
        <v>1.2260441384012173</v>
      </c>
      <c r="W647" s="304">
        <f t="shared" ca="1" si="294"/>
        <v>27.455936712890477</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0.4533146357927702</v>
      </c>
      <c r="AH647" s="304">
        <f t="shared" ca="1" si="318"/>
        <v>-9.3505037655975514</v>
      </c>
    </row>
    <row r="648" spans="1:34" x14ac:dyDescent="0.2">
      <c r="A648" s="347">
        <f t="shared" ca="1" si="296"/>
        <v>1E-4</v>
      </c>
      <c r="B648" s="304">
        <f t="shared" ca="1" si="297"/>
        <v>37.913100000000668</v>
      </c>
      <c r="D648" s="306">
        <f t="shared" ca="1" si="298"/>
        <v>-0.33189005879869266</v>
      </c>
      <c r="E648" s="307">
        <f t="shared" ca="1" si="299"/>
        <v>-0.46537030883463615</v>
      </c>
      <c r="F648" s="304">
        <f t="shared" ca="1" si="300"/>
        <v>0.57159473009663442</v>
      </c>
      <c r="G648" s="306">
        <f t="shared" ca="1" si="301"/>
        <v>3.7183308245714932</v>
      </c>
      <c r="H648" s="307">
        <f t="shared" ca="1" si="302"/>
        <v>-104.69355525375784</v>
      </c>
      <c r="I648" s="304">
        <f t="shared" ca="1" si="303"/>
        <v>104.75956517565642</v>
      </c>
      <c r="J648" s="306">
        <f t="shared" ca="1" si="304"/>
        <v>438.67107671397167</v>
      </c>
      <c r="K648" s="307">
        <f t="shared" ca="1" si="305"/>
        <v>-8.5304171163443723</v>
      </c>
      <c r="L648" s="304">
        <f t="shared" ca="1" si="290"/>
        <v>438.75401030825236</v>
      </c>
      <c r="M648" s="306">
        <f t="shared" ca="1" si="306"/>
        <v>-1.5352949193622525</v>
      </c>
      <c r="N648" s="304">
        <f t="shared" ca="1" si="307"/>
        <v>-87.965919187335118</v>
      </c>
      <c r="P648" s="310">
        <f t="shared" ca="1" si="308"/>
        <v>23</v>
      </c>
      <c r="Q648" s="304">
        <f t="shared" ca="1" si="309"/>
        <v>0</v>
      </c>
      <c r="R648" s="306">
        <f t="shared" ca="1" si="310"/>
        <v>0</v>
      </c>
      <c r="S648" s="307">
        <f t="shared" ca="1" si="311"/>
        <v>2.9362999999999984</v>
      </c>
      <c r="T648" s="304">
        <f t="shared" ca="1" si="291"/>
        <v>28.805102999999985</v>
      </c>
      <c r="U648" s="311">
        <f t="shared" ca="1" si="292"/>
        <v>0</v>
      </c>
      <c r="V648" s="306">
        <f t="shared" ca="1" si="293"/>
        <v>1.2260454219910346</v>
      </c>
      <c r="W648" s="304">
        <f t="shared" ca="1" si="294"/>
        <v>27.455989218028559</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0.45329686985209605</v>
      </c>
      <c r="AH648" s="304">
        <f t="shared" ca="1" si="318"/>
        <v>-9.350521647273947</v>
      </c>
    </row>
    <row r="649" spans="1:34" x14ac:dyDescent="0.2">
      <c r="A649" s="347">
        <f t="shared" ca="1" si="296"/>
        <v>1E-4</v>
      </c>
      <c r="B649" s="304">
        <f t="shared" ca="1" si="297"/>
        <v>37.913200000000671</v>
      </c>
      <c r="D649" s="306">
        <f t="shared" ca="1" si="298"/>
        <v>-0.33188758752027203</v>
      </c>
      <c r="E649" s="307">
        <f t="shared" ca="1" si="299"/>
        <v>-0.46535232839475071</v>
      </c>
      <c r="F649" s="304">
        <f t="shared" ca="1" si="300"/>
        <v>0.57157865626039794</v>
      </c>
      <c r="G649" s="306">
        <f t="shared" ca="1" si="301"/>
        <v>3.7182976358127413</v>
      </c>
      <c r="H649" s="307">
        <f t="shared" ca="1" si="302"/>
        <v>-104.69360178899068</v>
      </c>
      <c r="I649" s="304">
        <f t="shared" ca="1" si="303"/>
        <v>104.75961050357262</v>
      </c>
      <c r="J649" s="306">
        <f t="shared" ca="1" si="304"/>
        <v>438.67107671397167</v>
      </c>
      <c r="K649" s="307">
        <f t="shared" ca="1" si="305"/>
        <v>-8.54088647419651</v>
      </c>
      <c r="L649" s="304">
        <f t="shared" ca="1" si="290"/>
        <v>438.75421398222528</v>
      </c>
      <c r="M649" s="306">
        <f t="shared" ca="1" si="306"/>
        <v>-1.5352952517381109</v>
      </c>
      <c r="N649" s="304">
        <f t="shared" ca="1" si="307"/>
        <v>-87.965938231069018</v>
      </c>
      <c r="P649" s="310">
        <f t="shared" ca="1" si="308"/>
        <v>23</v>
      </c>
      <c r="Q649" s="304">
        <f t="shared" ca="1" si="309"/>
        <v>0</v>
      </c>
      <c r="R649" s="306">
        <f t="shared" ca="1" si="310"/>
        <v>0</v>
      </c>
      <c r="S649" s="307">
        <f t="shared" ca="1" si="311"/>
        <v>2.9362999999999984</v>
      </c>
      <c r="T649" s="304">
        <f t="shared" ca="1" si="291"/>
        <v>28.805102999999985</v>
      </c>
      <c r="U649" s="311">
        <f t="shared" ca="1" si="292"/>
        <v>0</v>
      </c>
      <c r="V649" s="306">
        <f t="shared" ca="1" si="293"/>
        <v>1.2260467055827666</v>
      </c>
      <c r="W649" s="304">
        <f t="shared" ca="1" si="294"/>
        <v>27.456041722338306</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0.45327910419129935</v>
      </c>
      <c r="AH649" s="304">
        <f t="shared" ca="1" si="318"/>
        <v>-9.3505395286682482</v>
      </c>
    </row>
    <row r="650" spans="1:34" x14ac:dyDescent="0.2">
      <c r="A650" s="347">
        <f t="shared" ca="1" si="296"/>
        <v>1E-4</v>
      </c>
      <c r="B650" s="304">
        <f t="shared" ca="1" si="297"/>
        <v>37.913300000000675</v>
      </c>
      <c r="D650" s="306">
        <f t="shared" ca="1" si="298"/>
        <v>-0.33188511625033479</v>
      </c>
      <c r="E650" s="307">
        <f t="shared" ca="1" si="299"/>
        <v>-0.46533434823848374</v>
      </c>
      <c r="F650" s="304">
        <f t="shared" ca="1" si="300"/>
        <v>0.5715625827842763</v>
      </c>
      <c r="G650" s="306">
        <f t="shared" ca="1" si="301"/>
        <v>3.7182644473011162</v>
      </c>
      <c r="H650" s="307">
        <f t="shared" ca="1" si="302"/>
        <v>-104.6936483224255</v>
      </c>
      <c r="I650" s="304">
        <f t="shared" ca="1" si="303"/>
        <v>104.75965582971229</v>
      </c>
      <c r="J650" s="306">
        <f t="shared" ca="1" si="304"/>
        <v>438.67107671397167</v>
      </c>
      <c r="K650" s="307">
        <f t="shared" ca="1" si="305"/>
        <v>-8.551355836702081</v>
      </c>
      <c r="L650" s="304">
        <f t="shared" ca="1" si="290"/>
        <v>438.75441790600934</v>
      </c>
      <c r="M650" s="306">
        <f t="shared" ca="1" si="306"/>
        <v>-1.5352955841107152</v>
      </c>
      <c r="N650" s="304">
        <f t="shared" ca="1" si="307"/>
        <v>-87.965957274616471</v>
      </c>
      <c r="P650" s="310">
        <f t="shared" ca="1" si="308"/>
        <v>23</v>
      </c>
      <c r="Q650" s="304">
        <f t="shared" ca="1" si="309"/>
        <v>0</v>
      </c>
      <c r="R650" s="306">
        <f t="shared" ca="1" si="310"/>
        <v>0</v>
      </c>
      <c r="S650" s="307">
        <f t="shared" ca="1" si="311"/>
        <v>2.9362999999999984</v>
      </c>
      <c r="T650" s="304">
        <f t="shared" ca="1" si="291"/>
        <v>28.805102999999985</v>
      </c>
      <c r="U650" s="311">
        <f t="shared" ca="1" si="292"/>
        <v>0</v>
      </c>
      <c r="V650" s="306">
        <f t="shared" ca="1" si="293"/>
        <v>1.2260479891764142</v>
      </c>
      <c r="W650" s="304">
        <f t="shared" ca="1" si="294"/>
        <v>27.456094225819783</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0.45326133881039077</v>
      </c>
      <c r="AH650" s="304">
        <f t="shared" ca="1" si="318"/>
        <v>-9.3505574097804445</v>
      </c>
    </row>
    <row r="651" spans="1:34" x14ac:dyDescent="0.2">
      <c r="A651" s="347">
        <f t="shared" ca="1" si="296"/>
        <v>1E-4</v>
      </c>
      <c r="B651" s="304">
        <f t="shared" ca="1" si="297"/>
        <v>37.913400000000678</v>
      </c>
      <c r="D651" s="306">
        <f t="shared" ca="1" si="298"/>
        <v>-0.33188264498887832</v>
      </c>
      <c r="E651" s="307">
        <f t="shared" ca="1" si="299"/>
        <v>-0.46531636836580681</v>
      </c>
      <c r="F651" s="304">
        <f t="shared" ca="1" si="300"/>
        <v>0.57154650966824827</v>
      </c>
      <c r="G651" s="306">
        <f t="shared" ca="1" si="301"/>
        <v>3.7182312590366173</v>
      </c>
      <c r="H651" s="307">
        <f t="shared" ca="1" si="302"/>
        <v>-104.69369485406234</v>
      </c>
      <c r="I651" s="304">
        <f t="shared" ca="1" si="303"/>
        <v>104.75970115407544</v>
      </c>
      <c r="J651" s="306">
        <f t="shared" ca="1" si="304"/>
        <v>438.67107671397167</v>
      </c>
      <c r="K651" s="307">
        <f t="shared" ca="1" si="305"/>
        <v>-8.5618252038609057</v>
      </c>
      <c r="L651" s="304">
        <f t="shared" ca="1" si="290"/>
        <v>438.75462207960464</v>
      </c>
      <c r="M651" s="306">
        <f t="shared" ca="1" si="306"/>
        <v>-1.535295916480065</v>
      </c>
      <c r="N651" s="304">
        <f t="shared" ca="1" si="307"/>
        <v>-87.965976317977464</v>
      </c>
      <c r="P651" s="310">
        <f t="shared" ca="1" si="308"/>
        <v>23</v>
      </c>
      <c r="Q651" s="304">
        <f t="shared" ca="1" si="309"/>
        <v>0</v>
      </c>
      <c r="R651" s="306">
        <f t="shared" ca="1" si="310"/>
        <v>0</v>
      </c>
      <c r="S651" s="307">
        <f t="shared" ca="1" si="311"/>
        <v>2.9362999999999984</v>
      </c>
      <c r="T651" s="304">
        <f t="shared" ca="1" si="291"/>
        <v>28.805102999999985</v>
      </c>
      <c r="U651" s="311">
        <f t="shared" ca="1" si="292"/>
        <v>0</v>
      </c>
      <c r="V651" s="306">
        <f t="shared" ca="1" si="293"/>
        <v>1.2260492727719765</v>
      </c>
      <c r="W651" s="304">
        <f t="shared" ca="1" si="294"/>
        <v>27.456146728472959</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0.45324357370934365</v>
      </c>
      <c r="AH651" s="304">
        <f t="shared" ca="1" si="318"/>
        <v>-9.3505752906105641</v>
      </c>
    </row>
    <row r="652" spans="1:34" x14ac:dyDescent="0.2">
      <c r="A652" s="347">
        <f t="shared" ca="1" si="296"/>
        <v>1E-4</v>
      </c>
      <c r="B652" s="304">
        <f t="shared" ca="1" si="297"/>
        <v>37.913500000000681</v>
      </c>
      <c r="D652" s="306">
        <f t="shared" ca="1" si="298"/>
        <v>-0.33188017373590661</v>
      </c>
      <c r="E652" s="307">
        <f t="shared" ca="1" si="299"/>
        <v>-0.46529838877673235</v>
      </c>
      <c r="F652" s="304">
        <f t="shared" ca="1" si="300"/>
        <v>0.57153043691232985</v>
      </c>
      <c r="G652" s="306">
        <f t="shared" ca="1" si="301"/>
        <v>3.7181980710192439</v>
      </c>
      <c r="H652" s="307">
        <f t="shared" ca="1" si="302"/>
        <v>-104.69374138390123</v>
      </c>
      <c r="I652" s="304">
        <f t="shared" ca="1" si="303"/>
        <v>104.75974647666213</v>
      </c>
      <c r="J652" s="306">
        <f t="shared" ca="1" si="304"/>
        <v>438.67107671397167</v>
      </c>
      <c r="K652" s="307">
        <f t="shared" ca="1" si="305"/>
        <v>-8.5722945756728031</v>
      </c>
      <c r="L652" s="304">
        <f t="shared" ca="1" si="290"/>
        <v>438.75482650301103</v>
      </c>
      <c r="M652" s="306">
        <f t="shared" ca="1" si="306"/>
        <v>-1.5352962488461608</v>
      </c>
      <c r="N652" s="304">
        <f t="shared" ca="1" si="307"/>
        <v>-87.965995361151997</v>
      </c>
      <c r="P652" s="310">
        <f t="shared" ca="1" si="308"/>
        <v>23</v>
      </c>
      <c r="Q652" s="304">
        <f t="shared" ca="1" si="309"/>
        <v>0</v>
      </c>
      <c r="R652" s="306">
        <f t="shared" ca="1" si="310"/>
        <v>0</v>
      </c>
      <c r="S652" s="307">
        <f t="shared" ca="1" si="311"/>
        <v>2.9362999999999984</v>
      </c>
      <c r="T652" s="304">
        <f t="shared" ca="1" si="291"/>
        <v>28.805102999999985</v>
      </c>
      <c r="U652" s="311">
        <f t="shared" ca="1" si="292"/>
        <v>0</v>
      </c>
      <c r="V652" s="306">
        <f t="shared" ca="1" si="293"/>
        <v>1.2260505563694533</v>
      </c>
      <c r="W652" s="304">
        <f t="shared" ca="1" si="294"/>
        <v>27.456199230297859</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0.45322580888816866</v>
      </c>
      <c r="AH652" s="304">
        <f t="shared" ca="1" si="318"/>
        <v>-9.350593171158593</v>
      </c>
    </row>
    <row r="653" spans="1:34" x14ac:dyDescent="0.2">
      <c r="A653" s="347">
        <f t="shared" ca="1" si="296"/>
        <v>1E-4</v>
      </c>
      <c r="B653" s="304">
        <f t="shared" ca="1" si="297"/>
        <v>37.913600000000685</v>
      </c>
      <c r="D653" s="306">
        <f t="shared" ca="1" si="298"/>
        <v>-0.33187770249141629</v>
      </c>
      <c r="E653" s="307">
        <f t="shared" ca="1" si="299"/>
        <v>-0.46528040947125326</v>
      </c>
      <c r="F653" s="304">
        <f t="shared" ca="1" si="300"/>
        <v>0.57151436451651683</v>
      </c>
      <c r="G653" s="306">
        <f t="shared" ca="1" si="301"/>
        <v>3.7181648832489946</v>
      </c>
      <c r="H653" s="307">
        <f t="shared" ca="1" si="302"/>
        <v>-104.69378791194217</v>
      </c>
      <c r="I653" s="304">
        <f t="shared" ca="1" si="303"/>
        <v>104.75979179747235</v>
      </c>
      <c r="J653" s="306">
        <f t="shared" ca="1" si="304"/>
        <v>438.67107671397167</v>
      </c>
      <c r="K653" s="307">
        <f t="shared" ca="1" si="305"/>
        <v>-8.5827639521375954</v>
      </c>
      <c r="L653" s="304">
        <f t="shared" ca="1" si="290"/>
        <v>438.75503117622861</v>
      </c>
      <c r="M653" s="306">
        <f t="shared" ca="1" si="306"/>
        <v>-1.5352965812090023</v>
      </c>
      <c r="N653" s="304">
        <f t="shared" ca="1" si="307"/>
        <v>-87.966014404140083</v>
      </c>
      <c r="P653" s="310">
        <f t="shared" ca="1" si="308"/>
        <v>23</v>
      </c>
      <c r="Q653" s="304">
        <f t="shared" ca="1" si="309"/>
        <v>0</v>
      </c>
      <c r="R653" s="306">
        <f t="shared" ca="1" si="310"/>
        <v>0</v>
      </c>
      <c r="S653" s="307">
        <f t="shared" ca="1" si="311"/>
        <v>2.9362999999999984</v>
      </c>
      <c r="T653" s="304">
        <f t="shared" ca="1" si="291"/>
        <v>28.805102999999985</v>
      </c>
      <c r="U653" s="311">
        <f t="shared" ca="1" si="292"/>
        <v>0</v>
      </c>
      <c r="V653" s="306">
        <f t="shared" ca="1" si="293"/>
        <v>1.2260518399688454</v>
      </c>
      <c r="W653" s="304">
        <f t="shared" ca="1" si="294"/>
        <v>27.456251731294486</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0.45320804434686224</v>
      </c>
      <c r="AH653" s="304">
        <f t="shared" ca="1" si="318"/>
        <v>-9.35061105142454</v>
      </c>
    </row>
    <row r="654" spans="1:34" x14ac:dyDescent="0.2">
      <c r="A654" s="347">
        <f t="shared" ca="1" si="296"/>
        <v>1E-4</v>
      </c>
      <c r="B654" s="304">
        <f t="shared" ca="1" si="297"/>
        <v>37.913700000000688</v>
      </c>
      <c r="D654" s="306">
        <f t="shared" ca="1" si="298"/>
        <v>-0.33187523125540991</v>
      </c>
      <c r="E654" s="307">
        <f t="shared" ca="1" si="299"/>
        <v>-0.46526243044936955</v>
      </c>
      <c r="F654" s="304">
        <f t="shared" ca="1" si="300"/>
        <v>0.57149829248081419</v>
      </c>
      <c r="G654" s="306">
        <f t="shared" ca="1" si="301"/>
        <v>3.718131695725869</v>
      </c>
      <c r="H654" s="307">
        <f t="shared" ca="1" si="302"/>
        <v>-104.69383443818521</v>
      </c>
      <c r="I654" s="304">
        <f t="shared" ca="1" si="303"/>
        <v>104.75983711650613</v>
      </c>
      <c r="J654" s="306">
        <f t="shared" ca="1" si="304"/>
        <v>438.67107671397167</v>
      </c>
      <c r="K654" s="307">
        <f t="shared" ca="1" si="305"/>
        <v>-8.5932333332551014</v>
      </c>
      <c r="L654" s="304">
        <f t="shared" ca="1" si="290"/>
        <v>438.75523609925727</v>
      </c>
      <c r="M654" s="306">
        <f t="shared" ca="1" si="306"/>
        <v>-1.5352969135685894</v>
      </c>
      <c r="N654" s="304">
        <f t="shared" ca="1" si="307"/>
        <v>-87.966033446941708</v>
      </c>
      <c r="P654" s="310">
        <f t="shared" ca="1" si="308"/>
        <v>23</v>
      </c>
      <c r="Q654" s="304">
        <f t="shared" ca="1" si="309"/>
        <v>0</v>
      </c>
      <c r="R654" s="306">
        <f t="shared" ca="1" si="310"/>
        <v>0</v>
      </c>
      <c r="S654" s="307">
        <f t="shared" ca="1" si="311"/>
        <v>2.9362999999999984</v>
      </c>
      <c r="T654" s="304">
        <f t="shared" ca="1" si="291"/>
        <v>28.805102999999985</v>
      </c>
      <c r="U654" s="311">
        <f t="shared" ca="1" si="292"/>
        <v>0</v>
      </c>
      <c r="V654" s="306">
        <f t="shared" ca="1" si="293"/>
        <v>1.2260531235701524</v>
      </c>
      <c r="W654" s="304">
        <f t="shared" ca="1" si="294"/>
        <v>27.456304231462855</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0.45319028008542084</v>
      </c>
      <c r="AH654" s="304">
        <f t="shared" ca="1" si="318"/>
        <v>-9.350628931408405</v>
      </c>
    </row>
    <row r="655" spans="1:34" x14ac:dyDescent="0.2">
      <c r="A655" s="347">
        <f t="shared" ca="1" si="296"/>
        <v>1E-4</v>
      </c>
      <c r="B655" s="304">
        <f t="shared" ca="1" si="297"/>
        <v>37.913800000000691</v>
      </c>
      <c r="D655" s="306">
        <f t="shared" ca="1" si="298"/>
        <v>-0.33187276002788829</v>
      </c>
      <c r="E655" s="307">
        <f t="shared" ca="1" si="299"/>
        <v>-0.46524445171106876</v>
      </c>
      <c r="F655" s="304">
        <f t="shared" ca="1" si="300"/>
        <v>0.57148222080521571</v>
      </c>
      <c r="G655" s="306">
        <f t="shared" ca="1" si="301"/>
        <v>3.7180985084498661</v>
      </c>
      <c r="H655" s="307">
        <f t="shared" ca="1" si="302"/>
        <v>-104.69388096263037</v>
      </c>
      <c r="I655" s="304">
        <f t="shared" ca="1" si="303"/>
        <v>104.75988243376352</v>
      </c>
      <c r="J655" s="306">
        <f t="shared" ca="1" si="304"/>
        <v>438.67107671397167</v>
      </c>
      <c r="K655" s="307">
        <f t="shared" ca="1" si="305"/>
        <v>-8.6037027190251418</v>
      </c>
      <c r="L655" s="304">
        <f t="shared" ca="1" si="290"/>
        <v>438.75544127209702</v>
      </c>
      <c r="M655" s="306">
        <f t="shared" ca="1" si="306"/>
        <v>-1.5352972459249228</v>
      </c>
      <c r="N655" s="304">
        <f t="shared" ca="1" si="307"/>
        <v>-87.966052489556901</v>
      </c>
      <c r="P655" s="310">
        <f t="shared" ca="1" si="308"/>
        <v>23</v>
      </c>
      <c r="Q655" s="304">
        <f t="shared" ca="1" si="309"/>
        <v>0</v>
      </c>
      <c r="R655" s="306">
        <f t="shared" ca="1" si="310"/>
        <v>0</v>
      </c>
      <c r="S655" s="307">
        <f t="shared" ca="1" si="311"/>
        <v>2.9362999999999984</v>
      </c>
      <c r="T655" s="304">
        <f t="shared" ca="1" si="291"/>
        <v>28.805102999999985</v>
      </c>
      <c r="U655" s="311">
        <f t="shared" ca="1" si="292"/>
        <v>0</v>
      </c>
      <c r="V655" s="306">
        <f t="shared" ca="1" si="293"/>
        <v>1.2260544071733739</v>
      </c>
      <c r="W655" s="304">
        <f t="shared" ca="1" si="294"/>
        <v>27.45635673080297</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0.45317251610383735</v>
      </c>
      <c r="AH655" s="304">
        <f t="shared" ca="1" si="318"/>
        <v>-9.350646811110197</v>
      </c>
    </row>
    <row r="656" spans="1:34" x14ac:dyDescent="0.2">
      <c r="A656" s="347">
        <f t="shared" ca="1" si="296"/>
        <v>1E-4</v>
      </c>
      <c r="B656" s="304">
        <f t="shared" ca="1" si="297"/>
        <v>37.913900000000694</v>
      </c>
      <c r="D656" s="306">
        <f t="shared" ca="1" si="298"/>
        <v>-0.33187028880884761</v>
      </c>
      <c r="E656" s="307">
        <f t="shared" ca="1" si="299"/>
        <v>-0.46522647325635802</v>
      </c>
      <c r="F656" s="304">
        <f t="shared" ca="1" si="300"/>
        <v>0.57146614948972851</v>
      </c>
      <c r="G656" s="306">
        <f t="shared" ca="1" si="301"/>
        <v>3.7180653214209851</v>
      </c>
      <c r="H656" s="307">
        <f t="shared" ca="1" si="302"/>
        <v>-104.6939274852777</v>
      </c>
      <c r="I656" s="304">
        <f t="shared" ca="1" si="303"/>
        <v>104.75992774924455</v>
      </c>
      <c r="J656" s="306">
        <f t="shared" ca="1" si="304"/>
        <v>438.67107671397167</v>
      </c>
      <c r="K656" s="307">
        <f t="shared" ca="1" si="305"/>
        <v>-8.6141721094475372</v>
      </c>
      <c r="L656" s="304">
        <f t="shared" ca="1" si="290"/>
        <v>438.75564669474784</v>
      </c>
      <c r="M656" s="306">
        <f t="shared" ca="1" si="306"/>
        <v>-1.5352975782780018</v>
      </c>
      <c r="N656" s="304">
        <f t="shared" ca="1" si="307"/>
        <v>-87.966071531985648</v>
      </c>
      <c r="P656" s="310">
        <f t="shared" ca="1" si="308"/>
        <v>23</v>
      </c>
      <c r="Q656" s="304">
        <f t="shared" ca="1" si="309"/>
        <v>0</v>
      </c>
      <c r="R656" s="306">
        <f t="shared" ca="1" si="310"/>
        <v>0</v>
      </c>
      <c r="S656" s="307">
        <f t="shared" ca="1" si="311"/>
        <v>2.9362999999999984</v>
      </c>
      <c r="T656" s="304">
        <f t="shared" ca="1" si="291"/>
        <v>28.805102999999985</v>
      </c>
      <c r="U656" s="311">
        <f t="shared" ca="1" si="292"/>
        <v>0</v>
      </c>
      <c r="V656" s="306">
        <f t="shared" ca="1" si="293"/>
        <v>1.2260556907785103</v>
      </c>
      <c r="W656" s="304">
        <f t="shared" ca="1" si="294"/>
        <v>27.456409229314843</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0.45315475240211178</v>
      </c>
      <c r="AH656" s="304">
        <f t="shared" ca="1" si="318"/>
        <v>-9.3506646905299142</v>
      </c>
    </row>
    <row r="657" spans="1:34" x14ac:dyDescent="0.2">
      <c r="A657" s="347">
        <f t="shared" ca="1" si="296"/>
        <v>1E-4</v>
      </c>
      <c r="B657" s="304">
        <f t="shared" ca="1" si="297"/>
        <v>37.914000000000698</v>
      </c>
      <c r="D657" s="306">
        <f t="shared" ca="1" si="298"/>
        <v>-0.33186781759829265</v>
      </c>
      <c r="E657" s="307">
        <f t="shared" ca="1" si="299"/>
        <v>-0.46520849508522844</v>
      </c>
      <c r="F657" s="304">
        <f t="shared" ca="1" si="300"/>
        <v>0.57145007853435159</v>
      </c>
      <c r="G657" s="306">
        <f t="shared" ca="1" si="301"/>
        <v>3.7180321346392251</v>
      </c>
      <c r="H657" s="307">
        <f t="shared" ca="1" si="302"/>
        <v>-104.69397400612721</v>
      </c>
      <c r="I657" s="304">
        <f t="shared" ca="1" si="303"/>
        <v>104.75997306294923</v>
      </c>
      <c r="J657" s="306">
        <f t="shared" ca="1" si="304"/>
        <v>438.67107671397167</v>
      </c>
      <c r="K657" s="307">
        <f t="shared" ca="1" si="305"/>
        <v>-8.6246415045221081</v>
      </c>
      <c r="L657" s="304">
        <f t="shared" ca="1" si="290"/>
        <v>438.75585236720974</v>
      </c>
      <c r="M657" s="306">
        <f t="shared" ca="1" si="306"/>
        <v>-1.5352979106278268</v>
      </c>
      <c r="N657" s="304">
        <f t="shared" ca="1" si="307"/>
        <v>-87.966090574227934</v>
      </c>
      <c r="P657" s="310">
        <f t="shared" ca="1" si="308"/>
        <v>23</v>
      </c>
      <c r="Q657" s="304">
        <f t="shared" ca="1" si="309"/>
        <v>0</v>
      </c>
      <c r="R657" s="306">
        <f t="shared" ca="1" si="310"/>
        <v>0</v>
      </c>
      <c r="S657" s="307">
        <f t="shared" ca="1" si="311"/>
        <v>2.9362999999999984</v>
      </c>
      <c r="T657" s="304">
        <f t="shared" ca="1" si="291"/>
        <v>28.805102999999985</v>
      </c>
      <c r="U657" s="311">
        <f t="shared" ca="1" si="292"/>
        <v>0</v>
      </c>
      <c r="V657" s="306">
        <f t="shared" ca="1" si="293"/>
        <v>1.2260569743855616</v>
      </c>
      <c r="W657" s="304">
        <f t="shared" ca="1" si="294"/>
        <v>27.456461726998494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0.45313698898024057</v>
      </c>
      <c r="AH657" s="304">
        <f t="shared" ca="1" si="318"/>
        <v>-9.3506825696675602</v>
      </c>
    </row>
    <row r="658" spans="1:34" x14ac:dyDescent="0.2">
      <c r="A658" s="347">
        <f t="shared" ca="1" si="296"/>
        <v>1E-4</v>
      </c>
      <c r="B658" s="304">
        <f t="shared" ca="1" si="297"/>
        <v>37.914100000000701</v>
      </c>
      <c r="D658" s="306">
        <f t="shared" ca="1" si="298"/>
        <v>-0.33186534639622212</v>
      </c>
      <c r="E658" s="307">
        <f t="shared" ca="1" si="299"/>
        <v>-0.46519051719767468</v>
      </c>
      <c r="F658" s="304">
        <f t="shared" ca="1" si="300"/>
        <v>0.5714340079390835</v>
      </c>
      <c r="G658" s="306">
        <f t="shared" ca="1" si="301"/>
        <v>3.7179989481045856</v>
      </c>
      <c r="H658" s="307">
        <f t="shared" ca="1" si="302"/>
        <v>-104.69402052517893</v>
      </c>
      <c r="I658" s="304">
        <f t="shared" ca="1" si="303"/>
        <v>104.7600183748776</v>
      </c>
      <c r="J658" s="306">
        <f t="shared" ca="1" si="304"/>
        <v>438.67107671397167</v>
      </c>
      <c r="K658" s="307">
        <f t="shared" ca="1" si="305"/>
        <v>-8.6351109042486733</v>
      </c>
      <c r="L658" s="304">
        <f t="shared" ca="1" si="290"/>
        <v>438.75605828948261</v>
      </c>
      <c r="M658" s="306">
        <f t="shared" ca="1" si="306"/>
        <v>-1.535298242974398</v>
      </c>
      <c r="N658" s="304">
        <f t="shared" ca="1" si="307"/>
        <v>-87.966109616283802</v>
      </c>
      <c r="P658" s="310">
        <f t="shared" ca="1" si="308"/>
        <v>23</v>
      </c>
      <c r="Q658" s="304">
        <f t="shared" ca="1" si="309"/>
        <v>0</v>
      </c>
      <c r="R658" s="306">
        <f t="shared" ca="1" si="310"/>
        <v>0</v>
      </c>
      <c r="S658" s="307">
        <f t="shared" ca="1" si="311"/>
        <v>2.9362999999999984</v>
      </c>
      <c r="T658" s="304">
        <f t="shared" ca="1" si="291"/>
        <v>28.805102999999985</v>
      </c>
      <c r="U658" s="311">
        <f t="shared" ca="1" si="292"/>
        <v>0</v>
      </c>
      <c r="V658" s="306">
        <f t="shared" ca="1" si="293"/>
        <v>1.2260582579945278</v>
      </c>
      <c r="W658" s="304">
        <f t="shared" ca="1" si="294"/>
        <v>27.456514223853933</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0.45311922583821485</v>
      </c>
      <c r="AH658" s="304">
        <f t="shared" ca="1" si="318"/>
        <v>-9.3507004485231455</v>
      </c>
    </row>
    <row r="659" spans="1:34" x14ac:dyDescent="0.2">
      <c r="A659" s="347">
        <f t="shared" ca="1" si="296"/>
        <v>1E-4</v>
      </c>
      <c r="B659" s="304">
        <f t="shared" ca="1" si="297"/>
        <v>37.914200000000704</v>
      </c>
      <c r="D659" s="306">
        <f t="shared" ca="1" si="298"/>
        <v>-0.33186287520263436</v>
      </c>
      <c r="E659" s="307">
        <f t="shared" ca="1" si="299"/>
        <v>-0.46517253959369498</v>
      </c>
      <c r="F659" s="304">
        <f t="shared" ca="1" si="300"/>
        <v>0.57141793770392524</v>
      </c>
      <c r="G659" s="306">
        <f t="shared" ca="1" si="301"/>
        <v>3.7179657618170654</v>
      </c>
      <c r="H659" s="307">
        <f t="shared" ca="1" si="302"/>
        <v>-104.69406704243289</v>
      </c>
      <c r="I659" s="304">
        <f t="shared" ca="1" si="303"/>
        <v>104.76006368502969</v>
      </c>
      <c r="J659" s="306">
        <f t="shared" ca="1" si="304"/>
        <v>438.67107671397167</v>
      </c>
      <c r="K659" s="307">
        <f t="shared" ca="1" si="305"/>
        <v>-8.6455803086270535</v>
      </c>
      <c r="L659" s="304">
        <f t="shared" ca="1" si="290"/>
        <v>438.75626446156656</v>
      </c>
      <c r="M659" s="306">
        <f t="shared" ca="1" si="306"/>
        <v>-1.5352985753177151</v>
      </c>
      <c r="N659" s="304">
        <f t="shared" ca="1" si="307"/>
        <v>-87.966128658153224</v>
      </c>
      <c r="P659" s="310">
        <f t="shared" ca="1" si="308"/>
        <v>23</v>
      </c>
      <c r="Q659" s="304">
        <f t="shared" ca="1" si="309"/>
        <v>0</v>
      </c>
      <c r="R659" s="306">
        <f t="shared" ca="1" si="310"/>
        <v>0</v>
      </c>
      <c r="S659" s="307">
        <f t="shared" ca="1" si="311"/>
        <v>2.9362999999999984</v>
      </c>
      <c r="T659" s="304">
        <f t="shared" ca="1" si="291"/>
        <v>28.805102999999985</v>
      </c>
      <c r="U659" s="311">
        <f t="shared" ca="1" si="292"/>
        <v>0</v>
      </c>
      <c r="V659" s="306">
        <f t="shared" ca="1" si="293"/>
        <v>1.2260595416054092</v>
      </c>
      <c r="W659" s="304">
        <f t="shared" ca="1" si="294"/>
        <v>27.456566719881174</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0.45310146297603637</v>
      </c>
      <c r="AH659" s="304">
        <f t="shared" ca="1" si="318"/>
        <v>-9.3507183270966685</v>
      </c>
    </row>
    <row r="660" spans="1:34" x14ac:dyDescent="0.2">
      <c r="A660" s="347">
        <f t="shared" ca="1" si="296"/>
        <v>1E-4</v>
      </c>
      <c r="B660" s="304">
        <f t="shared" ca="1" si="297"/>
        <v>37.914300000000708</v>
      </c>
      <c r="D660" s="306">
        <f t="shared" ca="1" si="298"/>
        <v>-0.33186040401753231</v>
      </c>
      <c r="E660" s="307">
        <f t="shared" ca="1" si="299"/>
        <v>-0.46515456227328222</v>
      </c>
      <c r="F660" s="304">
        <f t="shared" ca="1" si="300"/>
        <v>0.57140186782887625</v>
      </c>
      <c r="G660" s="306">
        <f t="shared" ca="1" si="301"/>
        <v>3.7179325757766635</v>
      </c>
      <c r="H660" s="307">
        <f t="shared" ca="1" si="302"/>
        <v>-104.69411355788912</v>
      </c>
      <c r="I660" s="304">
        <f t="shared" ca="1" si="303"/>
        <v>104.76010899340552</v>
      </c>
      <c r="J660" s="306">
        <f t="shared" ca="1" si="304"/>
        <v>438.67107671397167</v>
      </c>
      <c r="K660" s="307">
        <f t="shared" ca="1" si="305"/>
        <v>-8.6560497176570692</v>
      </c>
      <c r="L660" s="304">
        <f t="shared" ca="1" si="290"/>
        <v>438.75647088346147</v>
      </c>
      <c r="M660" s="306">
        <f t="shared" ca="1" si="306"/>
        <v>-1.5352989076577783</v>
      </c>
      <c r="N660" s="304">
        <f t="shared" ca="1" si="307"/>
        <v>-87.966147699836199</v>
      </c>
      <c r="P660" s="310">
        <f t="shared" ca="1" si="308"/>
        <v>23</v>
      </c>
      <c r="Q660" s="304">
        <f t="shared" ca="1" si="309"/>
        <v>0</v>
      </c>
      <c r="R660" s="306">
        <f t="shared" ca="1" si="310"/>
        <v>0</v>
      </c>
      <c r="S660" s="307">
        <f t="shared" ca="1" si="311"/>
        <v>2.9362999999999984</v>
      </c>
      <c r="T660" s="304">
        <f t="shared" ca="1" si="291"/>
        <v>28.805102999999985</v>
      </c>
      <c r="U660" s="311">
        <f t="shared" ca="1" si="292"/>
        <v>0</v>
      </c>
      <c r="V660" s="306">
        <f t="shared" ca="1" si="293"/>
        <v>1.2260608252182048</v>
      </c>
      <c r="W660" s="304">
        <f t="shared" ca="1" si="294"/>
        <v>27.456619215080206</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0.45308370039369628</v>
      </c>
      <c r="AH660" s="304">
        <f t="shared" ca="1" si="318"/>
        <v>-9.350736205388138</v>
      </c>
    </row>
    <row r="661" spans="1:34" x14ac:dyDescent="0.2">
      <c r="A661" s="347">
        <f t="shared" ca="1" si="296"/>
        <v>1E-4</v>
      </c>
      <c r="B661" s="304">
        <f t="shared" ca="1" si="297"/>
        <v>37.914400000000711</v>
      </c>
      <c r="D661" s="306">
        <f t="shared" ca="1" si="298"/>
        <v>-0.33185793284091397</v>
      </c>
      <c r="E661" s="307">
        <f t="shared" ca="1" si="299"/>
        <v>-0.46513658523643819</v>
      </c>
      <c r="F661" s="304">
        <f t="shared" ca="1" si="300"/>
        <v>0.57138579831394032</v>
      </c>
      <c r="G661" s="306">
        <f t="shared" ca="1" si="301"/>
        <v>3.7178993899833794</v>
      </c>
      <c r="H661" s="307">
        <f t="shared" ca="1" si="302"/>
        <v>-104.69416007154764</v>
      </c>
      <c r="I661" s="304">
        <f t="shared" ca="1" si="303"/>
        <v>104.76015430000511</v>
      </c>
      <c r="J661" s="306">
        <f t="shared" ca="1" si="304"/>
        <v>438.67107671397167</v>
      </c>
      <c r="K661" s="307">
        <f t="shared" ca="1" si="305"/>
        <v>-8.666519131338541</v>
      </c>
      <c r="L661" s="304">
        <f t="shared" ca="1" si="290"/>
        <v>438.7566775551673</v>
      </c>
      <c r="M661" s="306">
        <f t="shared" ca="1" si="306"/>
        <v>-1.5352992399945877</v>
      </c>
      <c r="N661" s="304">
        <f t="shared" ca="1" si="307"/>
        <v>-87.966166741332756</v>
      </c>
      <c r="P661" s="310">
        <f t="shared" ca="1" si="308"/>
        <v>23</v>
      </c>
      <c r="Q661" s="304">
        <f t="shared" ca="1" si="309"/>
        <v>0</v>
      </c>
      <c r="R661" s="306">
        <f t="shared" ca="1" si="310"/>
        <v>0</v>
      </c>
      <c r="S661" s="307">
        <f t="shared" ca="1" si="311"/>
        <v>2.9362999999999984</v>
      </c>
      <c r="T661" s="304">
        <f t="shared" ca="1" si="291"/>
        <v>28.805102999999985</v>
      </c>
      <c r="U661" s="311">
        <f t="shared" ca="1" si="292"/>
        <v>0</v>
      </c>
      <c r="V661" s="306">
        <f t="shared" ca="1" si="293"/>
        <v>1.2260621088329149</v>
      </c>
      <c r="W661" s="304">
        <f t="shared" ca="1" si="294"/>
        <v>27.456671709451033</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0.45306593809119811</v>
      </c>
      <c r="AH661" s="304">
        <f t="shared" ca="1" si="318"/>
        <v>-9.3507540833975487</v>
      </c>
    </row>
    <row r="662" spans="1:34" x14ac:dyDescent="0.2">
      <c r="A662" s="347">
        <f t="shared" ca="1" si="296"/>
        <v>1E-4</v>
      </c>
      <c r="B662" s="304">
        <f t="shared" ca="1" si="297"/>
        <v>37.914500000000714</v>
      </c>
      <c r="D662" s="306">
        <f t="shared" ca="1" si="298"/>
        <v>-0.33185546167278007</v>
      </c>
      <c r="E662" s="307">
        <f t="shared" ca="1" si="299"/>
        <v>-0.46511860848316644</v>
      </c>
      <c r="F662" s="304">
        <f t="shared" ca="1" si="300"/>
        <v>0.57136972915912432</v>
      </c>
      <c r="G662" s="306">
        <f t="shared" ca="1" si="301"/>
        <v>3.7178662044372119</v>
      </c>
      <c r="H662" s="307">
        <f t="shared" ca="1" si="302"/>
        <v>-104.69420658340849</v>
      </c>
      <c r="I662" s="304">
        <f t="shared" ca="1" si="303"/>
        <v>104.7601996048285</v>
      </c>
      <c r="J662" s="306">
        <f t="shared" ca="1" si="304"/>
        <v>438.67107671397167</v>
      </c>
      <c r="K662" s="307">
        <f t="shared" ca="1" si="305"/>
        <v>-8.6769885496712895</v>
      </c>
      <c r="L662" s="304">
        <f t="shared" ca="1" si="290"/>
        <v>438.75688447668415</v>
      </c>
      <c r="M662" s="306">
        <f t="shared" ca="1" si="306"/>
        <v>-1.5352995723281431</v>
      </c>
      <c r="N662" s="304">
        <f t="shared" ca="1" si="307"/>
        <v>-87.966185782642867</v>
      </c>
      <c r="P662" s="310">
        <f t="shared" ca="1" si="308"/>
        <v>23</v>
      </c>
      <c r="Q662" s="304">
        <f t="shared" ca="1" si="309"/>
        <v>0</v>
      </c>
      <c r="R662" s="306">
        <f t="shared" ca="1" si="310"/>
        <v>0</v>
      </c>
      <c r="S662" s="307">
        <f t="shared" ca="1" si="311"/>
        <v>2.9362999999999984</v>
      </c>
      <c r="T662" s="304">
        <f t="shared" ca="1" si="291"/>
        <v>28.805102999999985</v>
      </c>
      <c r="U662" s="311">
        <f t="shared" ca="1" si="292"/>
        <v>0</v>
      </c>
      <c r="V662" s="306">
        <f t="shared" ca="1" si="293"/>
        <v>1.2260633924495403</v>
      </c>
      <c r="W662" s="304">
        <f t="shared" ca="1" si="294"/>
        <v>27.456724202993705</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0.45304817606854186</v>
      </c>
      <c r="AH662" s="304">
        <f t="shared" ca="1" si="318"/>
        <v>-9.3507719611249023</v>
      </c>
    </row>
    <row r="663" spans="1:34" x14ac:dyDescent="0.2">
      <c r="A663" s="347">
        <f t="shared" ca="1" si="296"/>
        <v>1E-4</v>
      </c>
      <c r="B663" s="304">
        <f t="shared" ca="1" si="297"/>
        <v>37.914600000000718</v>
      </c>
      <c r="D663" s="306">
        <f t="shared" ca="1" si="298"/>
        <v>-0.33185299051313355</v>
      </c>
      <c r="E663" s="307">
        <f t="shared" ca="1" si="299"/>
        <v>-0.46510063201344742</v>
      </c>
      <c r="F663" s="304">
        <f t="shared" ca="1" si="300"/>
        <v>0.57135366036441748</v>
      </c>
      <c r="G663" s="306">
        <f t="shared" ca="1" si="301"/>
        <v>3.7178330191381606</v>
      </c>
      <c r="H663" s="307">
        <f t="shared" ca="1" si="302"/>
        <v>-104.69425309347169</v>
      </c>
      <c r="I663" s="304">
        <f t="shared" ca="1" si="303"/>
        <v>104.76024490787572</v>
      </c>
      <c r="J663" s="306">
        <f t="shared" ca="1" si="304"/>
        <v>438.67107671397167</v>
      </c>
      <c r="K663" s="307">
        <f t="shared" ca="1" si="305"/>
        <v>-8.6874579726551335</v>
      </c>
      <c r="L663" s="304">
        <f t="shared" ca="1" si="290"/>
        <v>438.75709164801185</v>
      </c>
      <c r="M663" s="306">
        <f t="shared" ca="1" si="306"/>
        <v>-1.5352999046584448</v>
      </c>
      <c r="N663" s="304">
        <f t="shared" ca="1" si="307"/>
        <v>-87.96620482376656</v>
      </c>
      <c r="P663" s="310">
        <f t="shared" ca="1" si="308"/>
        <v>23</v>
      </c>
      <c r="Q663" s="304">
        <f t="shared" ca="1" si="309"/>
        <v>0</v>
      </c>
      <c r="R663" s="306">
        <f t="shared" ca="1" si="310"/>
        <v>0</v>
      </c>
      <c r="S663" s="307">
        <f t="shared" ca="1" si="311"/>
        <v>2.9362999999999984</v>
      </c>
      <c r="T663" s="304">
        <f t="shared" ca="1" si="291"/>
        <v>28.805102999999985</v>
      </c>
      <c r="U663" s="311">
        <f t="shared" ca="1" si="292"/>
        <v>0</v>
      </c>
      <c r="V663" s="306">
        <f t="shared" ca="1" si="293"/>
        <v>1.22606467606808</v>
      </c>
      <c r="W663" s="304">
        <f t="shared" ca="1" si="294"/>
        <v>27.456776695708193</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0.45303041432570978</v>
      </c>
      <c r="AH663" s="304">
        <f t="shared" ca="1" si="318"/>
        <v>-9.3507898385702148</v>
      </c>
    </row>
    <row r="664" spans="1:34" x14ac:dyDescent="0.2">
      <c r="A664" s="347">
        <f t="shared" ca="1" si="296"/>
        <v>1E-4</v>
      </c>
      <c r="B664" s="304">
        <f t="shared" ca="1" si="297"/>
        <v>37.914700000000721</v>
      </c>
      <c r="D664" s="306">
        <f t="shared" ca="1" si="298"/>
        <v>-0.33185051936197046</v>
      </c>
      <c r="E664" s="307">
        <f t="shared" ca="1" si="299"/>
        <v>-0.4650826558272918</v>
      </c>
      <c r="F664" s="304">
        <f t="shared" ca="1" si="300"/>
        <v>0.5713375919298298</v>
      </c>
      <c r="G664" s="306">
        <f t="shared" ca="1" si="301"/>
        <v>3.7177998340862244</v>
      </c>
      <c r="H664" s="307">
        <f t="shared" ca="1" si="302"/>
        <v>-104.69429960173727</v>
      </c>
      <c r="I664" s="304">
        <f t="shared" ca="1" si="303"/>
        <v>104.76029020914679</v>
      </c>
      <c r="J664" s="306">
        <f t="shared" ca="1" si="304"/>
        <v>438.67107671397167</v>
      </c>
      <c r="K664" s="307">
        <f t="shared" ca="1" si="305"/>
        <v>-8.6979274002898936</v>
      </c>
      <c r="L664" s="304">
        <f t="shared" ca="1" si="290"/>
        <v>438.75729906915046</v>
      </c>
      <c r="M664" s="306">
        <f t="shared" ca="1" si="306"/>
        <v>-1.5353002369854927</v>
      </c>
      <c r="N664" s="304">
        <f t="shared" ca="1" si="307"/>
        <v>-87.966223864703821</v>
      </c>
      <c r="P664" s="310">
        <f t="shared" ca="1" si="308"/>
        <v>23</v>
      </c>
      <c r="Q664" s="304">
        <f t="shared" ca="1" si="309"/>
        <v>0</v>
      </c>
      <c r="R664" s="306">
        <f t="shared" ca="1" si="310"/>
        <v>0</v>
      </c>
      <c r="S664" s="307">
        <f t="shared" ca="1" si="311"/>
        <v>2.9362999999999984</v>
      </c>
      <c r="T664" s="304">
        <f t="shared" ca="1" si="291"/>
        <v>28.805102999999985</v>
      </c>
      <c r="U664" s="311">
        <f t="shared" ca="1" si="292"/>
        <v>0</v>
      </c>
      <c r="V664" s="306">
        <f t="shared" ca="1" si="293"/>
        <v>1.226065959688535</v>
      </c>
      <c r="W664" s="304">
        <f t="shared" ca="1" si="294"/>
        <v>27.45682918759455</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0.45301265286271253</v>
      </c>
      <c r="AH664" s="304">
        <f t="shared" ca="1" si="318"/>
        <v>-9.3508077157334775</v>
      </c>
    </row>
    <row r="665" spans="1:34" x14ac:dyDescent="0.2">
      <c r="A665" s="347">
        <f t="shared" ca="1" si="296"/>
        <v>1E-4</v>
      </c>
      <c r="B665" s="304">
        <f t="shared" ca="1" si="297"/>
        <v>37.914800000000724</v>
      </c>
      <c r="D665" s="306">
        <f t="shared" ca="1" si="298"/>
        <v>-0.33184804821929403</v>
      </c>
      <c r="E665" s="307">
        <f t="shared" ca="1" si="299"/>
        <v>-0.46506467992467826</v>
      </c>
      <c r="F665" s="304">
        <f t="shared" ca="1" si="300"/>
        <v>0.57132152385534918</v>
      </c>
      <c r="G665" s="306">
        <f t="shared" ca="1" si="301"/>
        <v>3.7177666492814025</v>
      </c>
      <c r="H665" s="307">
        <f t="shared" ca="1" si="302"/>
        <v>-104.69434610820527</v>
      </c>
      <c r="I665" s="304">
        <f t="shared" ca="1" si="303"/>
        <v>104.76033550864175</v>
      </c>
      <c r="J665" s="306">
        <f t="shared" ca="1" si="304"/>
        <v>438.67107671397167</v>
      </c>
      <c r="K665" s="307">
        <f t="shared" ca="1" si="305"/>
        <v>-8.7083968325753904</v>
      </c>
      <c r="L665" s="304">
        <f t="shared" ca="1" si="290"/>
        <v>438.75750674009993</v>
      </c>
      <c r="M665" s="306">
        <f t="shared" ca="1" si="306"/>
        <v>-1.5353005693092869</v>
      </c>
      <c r="N665" s="304">
        <f t="shared" ca="1" si="307"/>
        <v>-87.966242905454664</v>
      </c>
      <c r="P665" s="310">
        <f t="shared" ca="1" si="308"/>
        <v>23</v>
      </c>
      <c r="Q665" s="304">
        <f t="shared" ca="1" si="309"/>
        <v>0</v>
      </c>
      <c r="R665" s="306">
        <f t="shared" ca="1" si="310"/>
        <v>0</v>
      </c>
      <c r="S665" s="307">
        <f t="shared" ca="1" si="311"/>
        <v>2.9362999999999984</v>
      </c>
      <c r="T665" s="304">
        <f t="shared" ca="1" si="291"/>
        <v>28.805102999999985</v>
      </c>
      <c r="U665" s="311">
        <f t="shared" ca="1" si="292"/>
        <v>0</v>
      </c>
      <c r="V665" s="306">
        <f t="shared" ca="1" si="293"/>
        <v>1.2260672433109039</v>
      </c>
      <c r="W665" s="304">
        <f t="shared" ca="1" si="294"/>
        <v>27.456881678652742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0.45299489167953233</v>
      </c>
      <c r="AH665" s="304">
        <f t="shared" ca="1" si="318"/>
        <v>-9.3508255926147079</v>
      </c>
    </row>
    <row r="666" spans="1:34" x14ac:dyDescent="0.2">
      <c r="A666" s="347">
        <f t="shared" ca="1" si="296"/>
        <v>1E-4</v>
      </c>
      <c r="B666" s="304">
        <f t="shared" ca="1" si="297"/>
        <v>37.914900000000728</v>
      </c>
      <c r="D666" s="306">
        <f t="shared" ca="1" si="298"/>
        <v>-0.33184557708510204</v>
      </c>
      <c r="E666" s="307">
        <f t="shared" ca="1" si="299"/>
        <v>-0.46504670430562456</v>
      </c>
      <c r="F666" s="304">
        <f t="shared" ca="1" si="300"/>
        <v>0.57130545614099237</v>
      </c>
      <c r="G666" s="306">
        <f t="shared" ca="1" si="301"/>
        <v>3.7177334647236941</v>
      </c>
      <c r="H666" s="307">
        <f t="shared" ca="1" si="302"/>
        <v>-104.6943926128757</v>
      </c>
      <c r="I666" s="304">
        <f t="shared" ca="1" si="303"/>
        <v>104.76038080636062</v>
      </c>
      <c r="J666" s="306">
        <f t="shared" ca="1" si="304"/>
        <v>438.67107671397167</v>
      </c>
      <c r="K666" s="307">
        <f t="shared" ca="1" si="305"/>
        <v>-8.7188662695114445</v>
      </c>
      <c r="L666" s="304">
        <f t="shared" ca="1" si="290"/>
        <v>438.75771466086024</v>
      </c>
      <c r="M666" s="306">
        <f t="shared" ca="1" si="306"/>
        <v>-1.5353009016298274</v>
      </c>
      <c r="N666" s="304">
        <f t="shared" ca="1" si="307"/>
        <v>-87.966261946019074</v>
      </c>
      <c r="P666" s="310">
        <f t="shared" ca="1" si="308"/>
        <v>23</v>
      </c>
      <c r="Q666" s="304">
        <f t="shared" ca="1" si="309"/>
        <v>0</v>
      </c>
      <c r="R666" s="306">
        <f t="shared" ca="1" si="310"/>
        <v>0</v>
      </c>
      <c r="S666" s="307">
        <f t="shared" ca="1" si="311"/>
        <v>2.9362999999999984</v>
      </c>
      <c r="T666" s="304">
        <f t="shared" ca="1" si="291"/>
        <v>28.805102999999985</v>
      </c>
      <c r="U666" s="311">
        <f t="shared" ca="1" si="292"/>
        <v>0</v>
      </c>
      <c r="V666" s="306">
        <f t="shared" ca="1" si="293"/>
        <v>1.2260685269351879</v>
      </c>
      <c r="W666" s="304">
        <f t="shared" ca="1" si="294"/>
        <v>27.456934168882807</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0.45297713077618162</v>
      </c>
      <c r="AH666" s="304">
        <f t="shared" ca="1" si="318"/>
        <v>-9.3508434692138938</v>
      </c>
    </row>
    <row r="667" spans="1:34" x14ac:dyDescent="0.2">
      <c r="A667" s="347">
        <f t="shared" ca="1" si="296"/>
        <v>1E-4</v>
      </c>
      <c r="B667" s="304">
        <f t="shared" ca="1" si="297"/>
        <v>37.915000000000731</v>
      </c>
      <c r="D667" s="306">
        <f t="shared" ca="1" si="298"/>
        <v>-0.33184310595939764</v>
      </c>
      <c r="E667" s="307">
        <f t="shared" ca="1" si="299"/>
        <v>-0.46502872897011294</v>
      </c>
      <c r="F667" s="304">
        <f t="shared" ca="1" si="300"/>
        <v>0.57128938878675029</v>
      </c>
      <c r="G667" s="306">
        <f t="shared" ca="1" si="301"/>
        <v>3.7177002804130983</v>
      </c>
      <c r="H667" s="307">
        <f t="shared" ca="1" si="302"/>
        <v>-104.69443911574859</v>
      </c>
      <c r="I667" s="304">
        <f t="shared" ca="1" si="303"/>
        <v>104.76042610230341</v>
      </c>
      <c r="J667" s="306">
        <f t="shared" ca="1" si="304"/>
        <v>438.67107671397167</v>
      </c>
      <c r="K667" s="307">
        <f t="shared" ca="1" si="305"/>
        <v>-8.7293357110978764</v>
      </c>
      <c r="L667" s="304">
        <f t="shared" ca="1" si="290"/>
        <v>438.75792283143136</v>
      </c>
      <c r="M667" s="306">
        <f t="shared" ca="1" si="306"/>
        <v>-1.5353012339471142</v>
      </c>
      <c r="N667" s="304">
        <f t="shared" ca="1" si="307"/>
        <v>-87.966280986397066</v>
      </c>
      <c r="P667" s="310">
        <f t="shared" ca="1" si="308"/>
        <v>23</v>
      </c>
      <c r="Q667" s="304">
        <f t="shared" ca="1" si="309"/>
        <v>0</v>
      </c>
      <c r="R667" s="306">
        <f t="shared" ca="1" si="310"/>
        <v>0</v>
      </c>
      <c r="S667" s="307">
        <f t="shared" ca="1" si="311"/>
        <v>2.9362999999999984</v>
      </c>
      <c r="T667" s="304">
        <f t="shared" ca="1" si="291"/>
        <v>28.805102999999985</v>
      </c>
      <c r="U667" s="311">
        <f t="shared" ca="1" si="292"/>
        <v>0</v>
      </c>
      <c r="V667" s="306">
        <f t="shared" ca="1" si="293"/>
        <v>1.2260698105613863</v>
      </c>
      <c r="W667" s="304">
        <f t="shared" ca="1" si="294"/>
        <v>27.456986658284738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0.4529593701526462</v>
      </c>
      <c r="AH667" s="304">
        <f t="shared" ca="1" si="318"/>
        <v>-9.3508613455310492</v>
      </c>
    </row>
    <row r="668" spans="1:34" x14ac:dyDescent="0.2">
      <c r="A668" s="347">
        <f t="shared" ca="1" si="296"/>
        <v>1E-4</v>
      </c>
      <c r="B668" s="304">
        <f t="shared" ca="1" si="297"/>
        <v>37.915100000000734</v>
      </c>
      <c r="D668" s="306">
        <f t="shared" ca="1" si="298"/>
        <v>-0.33184063484217913</v>
      </c>
      <c r="E668" s="307">
        <f t="shared" ca="1" si="299"/>
        <v>-0.46501075391814517</v>
      </c>
      <c r="F668" s="304">
        <f t="shared" ca="1" si="300"/>
        <v>0.57127332179262691</v>
      </c>
      <c r="G668" s="306">
        <f t="shared" ca="1" si="301"/>
        <v>3.7176670963496141</v>
      </c>
      <c r="H668" s="307">
        <f t="shared" ca="1" si="302"/>
        <v>-104.69448561682398</v>
      </c>
      <c r="I668" s="304">
        <f t="shared" ca="1" si="303"/>
        <v>104.76047139647017</v>
      </c>
      <c r="J668" s="306">
        <f t="shared" ca="1" si="304"/>
        <v>438.67107671397167</v>
      </c>
      <c r="K668" s="307">
        <f t="shared" ca="1" si="305"/>
        <v>-8.739805157334505</v>
      </c>
      <c r="L668" s="304">
        <f t="shared" ca="1" si="290"/>
        <v>438.75813125181327</v>
      </c>
      <c r="M668" s="306">
        <f t="shared" ca="1" si="306"/>
        <v>-1.5353015662611473</v>
      </c>
      <c r="N668" s="304">
        <f t="shared" ca="1" si="307"/>
        <v>-87.966300026588641</v>
      </c>
      <c r="P668" s="310">
        <f t="shared" ca="1" si="308"/>
        <v>23</v>
      </c>
      <c r="Q668" s="304">
        <f t="shared" ca="1" si="309"/>
        <v>0</v>
      </c>
      <c r="R668" s="306">
        <f t="shared" ca="1" si="310"/>
        <v>0</v>
      </c>
      <c r="S668" s="307">
        <f t="shared" ca="1" si="311"/>
        <v>2.9362999999999984</v>
      </c>
      <c r="T668" s="304">
        <f t="shared" ca="1" si="291"/>
        <v>28.805102999999985</v>
      </c>
      <c r="U668" s="311">
        <f t="shared" ca="1" si="292"/>
        <v>0</v>
      </c>
      <c r="V668" s="306">
        <f t="shared" ca="1" si="293"/>
        <v>1.2260710941894994</v>
      </c>
      <c r="W668" s="304">
        <f t="shared" ca="1" si="294"/>
        <v>27.457039146858548</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0.45294160980892606</v>
      </c>
      <c r="AH668" s="304">
        <f t="shared" ca="1" si="318"/>
        <v>-9.3508792215661725</v>
      </c>
    </row>
    <row r="669" spans="1:34" x14ac:dyDescent="0.2">
      <c r="A669" s="347">
        <f t="shared" ca="1" si="296"/>
        <v>1E-4</v>
      </c>
      <c r="B669" s="304">
        <f t="shared" ca="1" si="297"/>
        <v>37.915200000000738</v>
      </c>
      <c r="D669" s="306">
        <f t="shared" ca="1" si="298"/>
        <v>-0.33183816373344704</v>
      </c>
      <c r="E669" s="307">
        <f t="shared" ca="1" si="299"/>
        <v>-0.46499277914971771</v>
      </c>
      <c r="F669" s="304">
        <f t="shared" ca="1" si="300"/>
        <v>0.57125725515862302</v>
      </c>
      <c r="G669" s="306">
        <f t="shared" ca="1" si="301"/>
        <v>3.7176339125332407</v>
      </c>
      <c r="H669" s="307">
        <f t="shared" ca="1" si="302"/>
        <v>-104.6945321161019</v>
      </c>
      <c r="I669" s="304">
        <f t="shared" ca="1" si="303"/>
        <v>104.76051668886093</v>
      </c>
      <c r="J669" s="306">
        <f t="shared" ca="1" si="304"/>
        <v>438.67107671397167</v>
      </c>
      <c r="K669" s="307">
        <f t="shared" ca="1" si="305"/>
        <v>-8.7502746082211509</v>
      </c>
      <c r="L669" s="304">
        <f t="shared" ca="1" si="290"/>
        <v>438.75833992200592</v>
      </c>
      <c r="M669" s="306">
        <f t="shared" ca="1" si="306"/>
        <v>-1.5353018985719269</v>
      </c>
      <c r="N669" s="304">
        <f t="shared" ca="1" si="307"/>
        <v>-87.966319066593798</v>
      </c>
      <c r="P669" s="310">
        <f t="shared" ca="1" si="308"/>
        <v>23</v>
      </c>
      <c r="Q669" s="304">
        <f t="shared" ca="1" si="309"/>
        <v>0</v>
      </c>
      <c r="R669" s="306">
        <f t="shared" ca="1" si="310"/>
        <v>0</v>
      </c>
      <c r="S669" s="307">
        <f t="shared" ca="1" si="311"/>
        <v>2.9362999999999984</v>
      </c>
      <c r="T669" s="304">
        <f t="shared" ca="1" si="291"/>
        <v>28.805102999999985</v>
      </c>
      <c r="U669" s="311">
        <f t="shared" ca="1" si="292"/>
        <v>0</v>
      </c>
      <c r="V669" s="306">
        <f t="shared" ca="1" si="293"/>
        <v>1.2260723778195273</v>
      </c>
      <c r="W669" s="304">
        <f t="shared" ca="1" si="294"/>
        <v>27.457091634604264</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0.45292384974501942</v>
      </c>
      <c r="AH669" s="304">
        <f t="shared" ca="1" si="318"/>
        <v>-9.3508970973192671</v>
      </c>
    </row>
    <row r="670" spans="1:34" x14ac:dyDescent="0.2">
      <c r="A670" s="347">
        <f t="shared" ca="1" si="296"/>
        <v>1E-4</v>
      </c>
      <c r="B670" s="304">
        <f t="shared" ca="1" si="297"/>
        <v>37.915300000000741</v>
      </c>
      <c r="D670" s="306">
        <f t="shared" ca="1" si="298"/>
        <v>-0.33183569263320228</v>
      </c>
      <c r="E670" s="307">
        <f t="shared" ca="1" si="299"/>
        <v>-0.46497480466482344</v>
      </c>
      <c r="F670" s="304">
        <f t="shared" ca="1" si="300"/>
        <v>0.57124118888473707</v>
      </c>
      <c r="G670" s="306">
        <f t="shared" ca="1" si="301"/>
        <v>3.7176007289639772</v>
      </c>
      <c r="H670" s="307">
        <f t="shared" ca="1" si="302"/>
        <v>-104.69457861358237</v>
      </c>
      <c r="I670" s="304">
        <f t="shared" ca="1" si="303"/>
        <v>104.7605619794757</v>
      </c>
      <c r="J670" s="306">
        <f t="shared" ca="1" si="304"/>
        <v>438.67107671397167</v>
      </c>
      <c r="K670" s="307">
        <f t="shared" ca="1" si="305"/>
        <v>-8.7607440637576346</v>
      </c>
      <c r="L670" s="304">
        <f t="shared" ca="1" si="290"/>
        <v>438.7585488420093</v>
      </c>
      <c r="M670" s="306">
        <f t="shared" ca="1" si="306"/>
        <v>-1.5353022308794531</v>
      </c>
      <c r="N670" s="304">
        <f t="shared" ca="1" si="307"/>
        <v>-87.96633810641255</v>
      </c>
      <c r="P670" s="310">
        <f t="shared" ca="1" si="308"/>
        <v>23</v>
      </c>
      <c r="Q670" s="304">
        <f t="shared" ca="1" si="309"/>
        <v>0</v>
      </c>
      <c r="R670" s="306">
        <f t="shared" ca="1" si="310"/>
        <v>0</v>
      </c>
      <c r="S670" s="307">
        <f t="shared" ca="1" si="311"/>
        <v>2.9362999999999984</v>
      </c>
      <c r="T670" s="304">
        <f t="shared" ca="1" si="291"/>
        <v>28.805102999999985</v>
      </c>
      <c r="U670" s="311">
        <f t="shared" ca="1" si="292"/>
        <v>0</v>
      </c>
      <c r="V670" s="306">
        <f t="shared" ca="1" si="293"/>
        <v>1.2260736614514698</v>
      </c>
      <c r="W670" s="304">
        <f t="shared" ca="1" si="294"/>
        <v>27.457144121521882</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0.45290608996091919</v>
      </c>
      <c r="AH670" s="304">
        <f t="shared" ca="1" si="318"/>
        <v>-9.350914972790342</v>
      </c>
    </row>
    <row r="671" spans="1:34" x14ac:dyDescent="0.2">
      <c r="A671" s="347">
        <f t="shared" ca="1" si="296"/>
        <v>1E-4</v>
      </c>
      <c r="B671" s="304">
        <f t="shared" ca="1" si="297"/>
        <v>37.915400000000744</v>
      </c>
      <c r="D671" s="306">
        <f t="shared" ca="1" si="298"/>
        <v>-0.33183322154144307</v>
      </c>
      <c r="E671" s="307">
        <f t="shared" ca="1" si="299"/>
        <v>-0.46495683046346414</v>
      </c>
      <c r="F671" s="304">
        <f t="shared" ca="1" si="300"/>
        <v>0.57122512297097283</v>
      </c>
      <c r="G671" s="306">
        <f t="shared" ca="1" si="301"/>
        <v>3.7175675456418231</v>
      </c>
      <c r="H671" s="307">
        <f t="shared" ca="1" si="302"/>
        <v>-104.69462510926542</v>
      </c>
      <c r="I671" s="304">
        <f t="shared" ca="1" si="303"/>
        <v>104.76060726831454</v>
      </c>
      <c r="J671" s="306">
        <f t="shared" ca="1" si="304"/>
        <v>438.67107671397167</v>
      </c>
      <c r="K671" s="307">
        <f t="shared" ca="1" si="305"/>
        <v>-8.7712135239437767</v>
      </c>
      <c r="L671" s="304">
        <f t="shared" ca="1" si="290"/>
        <v>438.75875801182343</v>
      </c>
      <c r="M671" s="306">
        <f t="shared" ca="1" si="306"/>
        <v>-1.5353025631837256</v>
      </c>
      <c r="N671" s="304">
        <f t="shared" ca="1" si="307"/>
        <v>-87.966357146044885</v>
      </c>
      <c r="P671" s="310">
        <f t="shared" ca="1" si="308"/>
        <v>23</v>
      </c>
      <c r="Q671" s="304">
        <f t="shared" ca="1" si="309"/>
        <v>0</v>
      </c>
      <c r="R671" s="306">
        <f t="shared" ca="1" si="310"/>
        <v>0</v>
      </c>
      <c r="S671" s="307">
        <f t="shared" ca="1" si="311"/>
        <v>2.9362999999999984</v>
      </c>
      <c r="T671" s="304">
        <f t="shared" ca="1" si="291"/>
        <v>28.805102999999985</v>
      </c>
      <c r="U671" s="311">
        <f t="shared" ca="1" si="292"/>
        <v>0</v>
      </c>
      <c r="V671" s="306">
        <f t="shared" ca="1" si="293"/>
        <v>1.2260749450853268</v>
      </c>
      <c r="W671" s="304">
        <f t="shared" ca="1" si="294"/>
        <v>27.457196607611436</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0.4528883304566218</v>
      </c>
      <c r="AH671" s="304">
        <f t="shared" ca="1" si="318"/>
        <v>-9.3509328479793954</v>
      </c>
    </row>
    <row r="672" spans="1:34" x14ac:dyDescent="0.2">
      <c r="A672" s="347">
        <f t="shared" ca="1" si="296"/>
        <v>1E-4</v>
      </c>
      <c r="B672" s="304">
        <f t="shared" ca="1" si="297"/>
        <v>37.915500000000748</v>
      </c>
      <c r="D672" s="306">
        <f t="shared" ca="1" si="298"/>
        <v>-0.3318307504581724</v>
      </c>
      <c r="E672" s="307">
        <f t="shared" ca="1" si="299"/>
        <v>-0.46493885654562561</v>
      </c>
      <c r="F672" s="304">
        <f t="shared" ca="1" si="300"/>
        <v>0.57120905741732397</v>
      </c>
      <c r="G672" s="306">
        <f t="shared" ca="1" si="301"/>
        <v>3.7175343625667772</v>
      </c>
      <c r="H672" s="307">
        <f t="shared" ca="1" si="302"/>
        <v>-104.69467160315106</v>
      </c>
      <c r="I672" s="304">
        <f t="shared" ca="1" si="303"/>
        <v>104.76065255537745</v>
      </c>
      <c r="J672" s="306">
        <f t="shared" ca="1" si="304"/>
        <v>438.67107671397167</v>
      </c>
      <c r="K672" s="307">
        <f t="shared" ca="1" si="305"/>
        <v>-8.7816829887793979</v>
      </c>
      <c r="L672" s="304">
        <f t="shared" ca="1" si="290"/>
        <v>438.75896743144824</v>
      </c>
      <c r="M672" s="306">
        <f t="shared" ca="1" si="306"/>
        <v>-1.535302895484745</v>
      </c>
      <c r="N672" s="304">
        <f t="shared" ca="1" si="307"/>
        <v>-87.966376185490816</v>
      </c>
      <c r="P672" s="310">
        <f t="shared" ca="1" si="308"/>
        <v>23</v>
      </c>
      <c r="Q672" s="304">
        <f t="shared" ca="1" si="309"/>
        <v>0</v>
      </c>
      <c r="R672" s="306">
        <f t="shared" ca="1" si="310"/>
        <v>0</v>
      </c>
      <c r="S672" s="307">
        <f t="shared" ca="1" si="311"/>
        <v>2.9362999999999984</v>
      </c>
      <c r="T672" s="304">
        <f t="shared" ca="1" si="291"/>
        <v>28.805102999999985</v>
      </c>
      <c r="U672" s="311">
        <f t="shared" ca="1" si="292"/>
        <v>0</v>
      </c>
      <c r="V672" s="306">
        <f t="shared" ca="1" si="293"/>
        <v>1.226076228721098</v>
      </c>
      <c r="W672" s="304">
        <f t="shared" ca="1" si="294"/>
        <v>27.457249092872889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0.45287057123212016</v>
      </c>
      <c r="AH672" s="304">
        <f t="shared" ca="1" si="318"/>
        <v>-9.3509507228864397</v>
      </c>
    </row>
    <row r="673" spans="1:34" x14ac:dyDescent="0.2">
      <c r="A673" s="347">
        <f t="shared" ca="1" si="296"/>
        <v>1E-4</v>
      </c>
      <c r="B673" s="304">
        <f t="shared" ca="1" si="297"/>
        <v>37.915600000000751</v>
      </c>
      <c r="D673" s="306">
        <f t="shared" ca="1" si="298"/>
        <v>-0.33182827938338594</v>
      </c>
      <c r="E673" s="307">
        <f t="shared" ca="1" si="299"/>
        <v>-0.46492088291132205</v>
      </c>
      <c r="F673" s="304">
        <f t="shared" ca="1" si="300"/>
        <v>0.57119299222380315</v>
      </c>
      <c r="G673" s="306">
        <f t="shared" ca="1" si="301"/>
        <v>3.7175011797388389</v>
      </c>
      <c r="H673" s="307">
        <f t="shared" ca="1" si="302"/>
        <v>-104.69471809523935</v>
      </c>
      <c r="I673" s="304">
        <f t="shared" ca="1" si="303"/>
        <v>104.76069784066445</v>
      </c>
      <c r="J673" s="306">
        <f t="shared" ca="1" si="304"/>
        <v>438.67107671397167</v>
      </c>
      <c r="K673" s="307">
        <f t="shared" ca="1" si="305"/>
        <v>-8.7921524582643169</v>
      </c>
      <c r="L673" s="304">
        <f t="shared" ca="1" si="290"/>
        <v>438.75917710088368</v>
      </c>
      <c r="M673" s="306">
        <f t="shared" ca="1" si="306"/>
        <v>-1.5353032277825105</v>
      </c>
      <c r="N673" s="304">
        <f t="shared" ca="1" si="307"/>
        <v>-87.966395224750329</v>
      </c>
      <c r="P673" s="310">
        <f t="shared" ca="1" si="308"/>
        <v>23</v>
      </c>
      <c r="Q673" s="304">
        <f t="shared" ca="1" si="309"/>
        <v>0</v>
      </c>
      <c r="R673" s="306">
        <f t="shared" ca="1" si="310"/>
        <v>0</v>
      </c>
      <c r="S673" s="307">
        <f t="shared" ca="1" si="311"/>
        <v>2.9362999999999984</v>
      </c>
      <c r="T673" s="304">
        <f t="shared" ca="1" si="291"/>
        <v>28.805102999999985</v>
      </c>
      <c r="U673" s="311">
        <f t="shared" ca="1" si="292"/>
        <v>0</v>
      </c>
      <c r="V673" s="306">
        <f t="shared" ca="1" si="293"/>
        <v>1.2260775123587841</v>
      </c>
      <c r="W673" s="304">
        <f t="shared" ca="1" si="294"/>
        <v>27.457301577306282</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0.45285281228742669</v>
      </c>
      <c r="AH673" s="304">
        <f t="shared" ca="1" si="318"/>
        <v>-9.3509685975114607</v>
      </c>
    </row>
    <row r="674" spans="1:34" x14ac:dyDescent="0.2">
      <c r="A674" s="347">
        <f t="shared" ca="1" si="296"/>
        <v>1E-4</v>
      </c>
      <c r="B674" s="304">
        <f t="shared" ca="1" si="297"/>
        <v>37.915700000000754</v>
      </c>
      <c r="D674" s="306">
        <f t="shared" ca="1" si="298"/>
        <v>-0.33182580831709124</v>
      </c>
      <c r="E674" s="307">
        <f t="shared" ca="1" si="299"/>
        <v>-0.46490290956053748</v>
      </c>
      <c r="F674" s="304">
        <f t="shared" ca="1" si="300"/>
        <v>0.57117692739040526</v>
      </c>
      <c r="G674" s="306">
        <f t="shared" ca="1" si="301"/>
        <v>3.7174679971580074</v>
      </c>
      <c r="H674" s="307">
        <f t="shared" ca="1" si="302"/>
        <v>-104.69476458553031</v>
      </c>
      <c r="I674" s="304">
        <f t="shared" ca="1" si="303"/>
        <v>104.7607431241756</v>
      </c>
      <c r="J674" s="306">
        <f t="shared" ca="1" si="304"/>
        <v>438.67107671397167</v>
      </c>
      <c r="K674" s="307">
        <f t="shared" ca="1" si="305"/>
        <v>-8.8026219323983561</v>
      </c>
      <c r="L674" s="304">
        <f t="shared" ca="1" si="290"/>
        <v>438.75938702012974</v>
      </c>
      <c r="M674" s="306">
        <f t="shared" ca="1" si="306"/>
        <v>-1.5353035600770228</v>
      </c>
      <c r="N674" s="304">
        <f t="shared" ca="1" si="307"/>
        <v>-87.966414263823438</v>
      </c>
      <c r="P674" s="310">
        <f t="shared" ca="1" si="308"/>
        <v>23</v>
      </c>
      <c r="Q674" s="304">
        <f t="shared" ca="1" si="309"/>
        <v>0</v>
      </c>
      <c r="R674" s="306">
        <f t="shared" ca="1" si="310"/>
        <v>0</v>
      </c>
      <c r="S674" s="307">
        <f t="shared" ca="1" si="311"/>
        <v>2.9362999999999984</v>
      </c>
      <c r="T674" s="304">
        <f t="shared" ca="1" si="291"/>
        <v>28.805102999999985</v>
      </c>
      <c r="U674" s="311">
        <f t="shared" ca="1" si="292"/>
        <v>0</v>
      </c>
      <c r="V674" s="306">
        <f t="shared" ca="1" si="293"/>
        <v>1.2260787959983848</v>
      </c>
      <c r="W674" s="304">
        <f t="shared" ca="1" si="294"/>
        <v>27.457354060911641</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0.45283505362252363</v>
      </c>
      <c r="AH674" s="304">
        <f t="shared" ca="1" si="318"/>
        <v>-9.3509864718544762</v>
      </c>
    </row>
    <row r="675" spans="1:34" x14ac:dyDescent="0.2">
      <c r="A675" s="347">
        <f t="shared" ca="1" si="296"/>
        <v>1E-4</v>
      </c>
      <c r="B675" s="304">
        <f t="shared" ca="1" si="297"/>
        <v>37.915800000000758</v>
      </c>
      <c r="D675" s="306">
        <f t="shared" ca="1" si="298"/>
        <v>-0.33182333725928259</v>
      </c>
      <c r="E675" s="307">
        <f t="shared" ca="1" si="299"/>
        <v>-0.46488493649326301</v>
      </c>
      <c r="F675" s="304">
        <f t="shared" ca="1" si="300"/>
        <v>0.5711608629171232</v>
      </c>
      <c r="G675" s="306">
        <f t="shared" ca="1" si="301"/>
        <v>3.7174348148242813</v>
      </c>
      <c r="H675" s="307">
        <f t="shared" ca="1" si="302"/>
        <v>-104.69481107402396</v>
      </c>
      <c r="I675" s="304">
        <f t="shared" ca="1" si="303"/>
        <v>104.76078840591092</v>
      </c>
      <c r="J675" s="306">
        <f t="shared" ca="1" si="304"/>
        <v>438.67107671397167</v>
      </c>
      <c r="K675" s="307">
        <f t="shared" ca="1" si="305"/>
        <v>-8.8130914111813343</v>
      </c>
      <c r="L675" s="304">
        <f t="shared" ca="1" si="290"/>
        <v>438.75959718918631</v>
      </c>
      <c r="M675" s="306">
        <f t="shared" ca="1" si="306"/>
        <v>-1.535303892368282</v>
      </c>
      <c r="N675" s="304">
        <f t="shared" ca="1" si="307"/>
        <v>-87.966433302710158</v>
      </c>
      <c r="P675" s="310">
        <f t="shared" ca="1" si="308"/>
        <v>23</v>
      </c>
      <c r="Q675" s="304">
        <f t="shared" ca="1" si="309"/>
        <v>0</v>
      </c>
      <c r="R675" s="306">
        <f t="shared" ca="1" si="310"/>
        <v>0</v>
      </c>
      <c r="S675" s="307">
        <f t="shared" ca="1" si="311"/>
        <v>2.9362999999999984</v>
      </c>
      <c r="T675" s="304">
        <f t="shared" ca="1" si="291"/>
        <v>28.805102999999985</v>
      </c>
      <c r="U675" s="311">
        <f t="shared" ca="1" si="292"/>
        <v>0</v>
      </c>
      <c r="V675" s="306">
        <f t="shared" ca="1" si="293"/>
        <v>1.2260800796398998</v>
      </c>
      <c r="W675" s="304">
        <f t="shared" ca="1" si="294"/>
        <v>27.457406543688936</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0.45281729523740744</v>
      </c>
      <c r="AH675" s="304">
        <f t="shared" ca="1" si="318"/>
        <v>-9.3510043459154915</v>
      </c>
    </row>
    <row r="676" spans="1:34" x14ac:dyDescent="0.2">
      <c r="A676" s="347">
        <f t="shared" ca="1" si="296"/>
        <v>1E-4</v>
      </c>
      <c r="B676" s="304">
        <f t="shared" ca="1" si="297"/>
        <v>37.915900000000761</v>
      </c>
      <c r="D676" s="306">
        <f t="shared" ca="1" si="298"/>
        <v>-0.3318208662099601</v>
      </c>
      <c r="E676" s="307">
        <f t="shared" ca="1" si="299"/>
        <v>-0.46486696370951286</v>
      </c>
      <c r="F676" s="304">
        <f t="shared" ca="1" si="300"/>
        <v>0.57114479880397206</v>
      </c>
      <c r="G676" s="306">
        <f t="shared" ca="1" si="301"/>
        <v>3.7174016327376602</v>
      </c>
      <c r="H676" s="307">
        <f t="shared" ca="1" si="302"/>
        <v>-104.69485756072034</v>
      </c>
      <c r="I676" s="304">
        <f t="shared" ca="1" si="303"/>
        <v>104.76083368587041</v>
      </c>
      <c r="J676" s="306">
        <f t="shared" ca="1" si="304"/>
        <v>438.67107671397167</v>
      </c>
      <c r="K676" s="307">
        <f t="shared" ca="1" si="305"/>
        <v>-8.8235608946130721</v>
      </c>
      <c r="L676" s="304">
        <f t="shared" ca="1" si="290"/>
        <v>438.75980760805351</v>
      </c>
      <c r="M676" s="306">
        <f t="shared" ca="1" si="306"/>
        <v>-1.5353042246562876</v>
      </c>
      <c r="N676" s="304">
        <f t="shared" ca="1" si="307"/>
        <v>-87.966452341410459</v>
      </c>
      <c r="P676" s="310">
        <f t="shared" ca="1" si="308"/>
        <v>23</v>
      </c>
      <c r="Q676" s="304">
        <f t="shared" ca="1" si="309"/>
        <v>0</v>
      </c>
      <c r="R676" s="306">
        <f t="shared" ca="1" si="310"/>
        <v>0</v>
      </c>
      <c r="S676" s="307">
        <f t="shared" ca="1" si="311"/>
        <v>2.9362999999999984</v>
      </c>
      <c r="T676" s="304">
        <f t="shared" ca="1" si="291"/>
        <v>28.805102999999985</v>
      </c>
      <c r="U676" s="311">
        <f t="shared" ca="1" si="292"/>
        <v>0</v>
      </c>
      <c r="V676" s="306">
        <f t="shared" ca="1" si="293"/>
        <v>1.2260813632833292</v>
      </c>
      <c r="W676" s="304">
        <f t="shared" ca="1" si="294"/>
        <v>27.457459025638205</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0.45279953713208165</v>
      </c>
      <c r="AH676" s="304">
        <f t="shared" ca="1" si="318"/>
        <v>-9.3510222196944977</v>
      </c>
    </row>
    <row r="677" spans="1:34" x14ac:dyDescent="0.2">
      <c r="A677" s="347">
        <f t="shared" ca="1" si="296"/>
        <v>1E-4</v>
      </c>
      <c r="B677" s="304">
        <f t="shared" ca="1" si="297"/>
        <v>37.916000000000764</v>
      </c>
      <c r="D677" s="306">
        <f t="shared" ca="1" si="298"/>
        <v>-0.33181839516912887</v>
      </c>
      <c r="E677" s="307">
        <f t="shared" ca="1" si="299"/>
        <v>-0.46484899120927103</v>
      </c>
      <c r="F677" s="304">
        <f t="shared" ca="1" si="300"/>
        <v>0.57112873505094552</v>
      </c>
      <c r="G677" s="306">
        <f t="shared" ca="1" si="301"/>
        <v>3.7173684508981433</v>
      </c>
      <c r="H677" s="307">
        <f t="shared" ca="1" si="302"/>
        <v>-104.69490404561945</v>
      </c>
      <c r="I677" s="304">
        <f t="shared" ca="1" si="303"/>
        <v>104.76087896405413</v>
      </c>
      <c r="J677" s="306">
        <f t="shared" ca="1" si="304"/>
        <v>438.67107671397167</v>
      </c>
      <c r="K677" s="307">
        <f t="shared" ca="1" si="305"/>
        <v>-8.8340303826933884</v>
      </c>
      <c r="L677" s="304">
        <f t="shared" ca="1" si="290"/>
        <v>438.76001827673127</v>
      </c>
      <c r="M677" s="306">
        <f t="shared" ca="1" si="306"/>
        <v>-1.5353045569410402</v>
      </c>
      <c r="N677" s="304">
        <f t="shared" ca="1" si="307"/>
        <v>-87.966471379924386</v>
      </c>
      <c r="P677" s="310">
        <f t="shared" ca="1" si="308"/>
        <v>23</v>
      </c>
      <c r="Q677" s="304">
        <f t="shared" ca="1" si="309"/>
        <v>0</v>
      </c>
      <c r="R677" s="306">
        <f t="shared" ca="1" si="310"/>
        <v>0</v>
      </c>
      <c r="S677" s="307">
        <f t="shared" ca="1" si="311"/>
        <v>2.9362999999999984</v>
      </c>
      <c r="T677" s="304">
        <f t="shared" ca="1" si="291"/>
        <v>28.805102999999985</v>
      </c>
      <c r="U677" s="311">
        <f t="shared" ca="1" si="292"/>
        <v>0</v>
      </c>
      <c r="V677" s="306">
        <f t="shared" ca="1" si="293"/>
        <v>1.226082646928673</v>
      </c>
      <c r="W677" s="304">
        <f t="shared" ca="1" si="294"/>
        <v>27.457511506759445</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0.45278177930654095</v>
      </c>
      <c r="AH677" s="304">
        <f t="shared" ca="1" si="318"/>
        <v>-9.3510400931915054</v>
      </c>
    </row>
    <row r="678" spans="1:34" x14ac:dyDescent="0.2">
      <c r="A678" s="347">
        <f t="shared" ca="1" si="296"/>
        <v>1E-4</v>
      </c>
      <c r="B678" s="304">
        <f t="shared" ca="1" si="297"/>
        <v>37.916100000000768</v>
      </c>
      <c r="D678" s="306">
        <f t="shared" ca="1" si="298"/>
        <v>-0.33181592413678312</v>
      </c>
      <c r="E678" s="307">
        <f t="shared" ca="1" si="299"/>
        <v>-0.46483101899253754</v>
      </c>
      <c r="F678" s="304">
        <f t="shared" ca="1" si="300"/>
        <v>0.57111267165804347</v>
      </c>
      <c r="G678" s="306">
        <f t="shared" ca="1" si="301"/>
        <v>3.7173352693057296</v>
      </c>
      <c r="H678" s="307">
        <f t="shared" ca="1" si="302"/>
        <v>-104.69495052872135</v>
      </c>
      <c r="I678" s="304">
        <f t="shared" ca="1" si="303"/>
        <v>104.76092424046207</v>
      </c>
      <c r="J678" s="306">
        <f t="shared" ca="1" si="304"/>
        <v>438.67107671397167</v>
      </c>
      <c r="K678" s="307">
        <f t="shared" ca="1" si="305"/>
        <v>-8.8444998754221054</v>
      </c>
      <c r="L678" s="304">
        <f t="shared" ca="1" si="290"/>
        <v>438.76022919521955</v>
      </c>
      <c r="M678" s="306">
        <f t="shared" ca="1" si="306"/>
        <v>-1.5353048892225394</v>
      </c>
      <c r="N678" s="304">
        <f t="shared" ca="1" si="307"/>
        <v>-87.966490418251894</v>
      </c>
      <c r="P678" s="310">
        <f t="shared" ca="1" si="308"/>
        <v>23</v>
      </c>
      <c r="Q678" s="304">
        <f t="shared" ca="1" si="309"/>
        <v>0</v>
      </c>
      <c r="R678" s="306">
        <f t="shared" ca="1" si="310"/>
        <v>0</v>
      </c>
      <c r="S678" s="307">
        <f t="shared" ca="1" si="311"/>
        <v>2.9362999999999984</v>
      </c>
      <c r="T678" s="304">
        <f t="shared" ca="1" si="291"/>
        <v>28.805102999999985</v>
      </c>
      <c r="U678" s="311">
        <f t="shared" ca="1" si="292"/>
        <v>0</v>
      </c>
      <c r="V678" s="306">
        <f t="shared" ca="1" si="293"/>
        <v>1.2260839305759312</v>
      </c>
      <c r="W678" s="304">
        <f t="shared" ca="1" si="294"/>
        <v>27.457563987052673</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0.45276402176078001</v>
      </c>
      <c r="AH678" s="304">
        <f t="shared" ca="1" si="318"/>
        <v>-9.3510579664065183</v>
      </c>
    </row>
    <row r="679" spans="1:34" x14ac:dyDescent="0.2">
      <c r="A679" s="347">
        <f t="shared" ca="1" si="296"/>
        <v>1E-4</v>
      </c>
      <c r="B679" s="304">
        <f t="shared" ca="1" si="297"/>
        <v>37.916200000000771</v>
      </c>
      <c r="D679" s="306">
        <f t="shared" ca="1" si="298"/>
        <v>-0.33181345311292765</v>
      </c>
      <c r="E679" s="307">
        <f t="shared" ca="1" si="299"/>
        <v>-0.46481304705930881</v>
      </c>
      <c r="F679" s="304">
        <f t="shared" ca="1" si="300"/>
        <v>0.57109660862526956</v>
      </c>
      <c r="G679" s="306">
        <f t="shared" ca="1" si="301"/>
        <v>3.7173020879604182</v>
      </c>
      <c r="H679" s="307">
        <f t="shared" ca="1" si="302"/>
        <v>-104.69499701002606</v>
      </c>
      <c r="I679" s="304">
        <f t="shared" ca="1" si="303"/>
        <v>104.76096951509432</v>
      </c>
      <c r="J679" s="306">
        <f t="shared" ca="1" si="304"/>
        <v>438.67107671397167</v>
      </c>
      <c r="K679" s="307">
        <f t="shared" ca="1" si="305"/>
        <v>-8.8549693727990419</v>
      </c>
      <c r="L679" s="304">
        <f t="shared" ca="1" si="290"/>
        <v>438.76044036351823</v>
      </c>
      <c r="M679" s="306">
        <f t="shared" ca="1" si="306"/>
        <v>-1.5353052215007854</v>
      </c>
      <c r="N679" s="304">
        <f t="shared" ca="1" si="307"/>
        <v>-87.966509456393013</v>
      </c>
      <c r="P679" s="310">
        <f t="shared" ca="1" si="308"/>
        <v>23</v>
      </c>
      <c r="Q679" s="304">
        <f t="shared" ca="1" si="309"/>
        <v>0</v>
      </c>
      <c r="R679" s="306">
        <f t="shared" ca="1" si="310"/>
        <v>0</v>
      </c>
      <c r="S679" s="307">
        <f t="shared" ca="1" si="311"/>
        <v>2.9362999999999984</v>
      </c>
      <c r="T679" s="304">
        <f t="shared" ca="1" si="291"/>
        <v>28.805102999999985</v>
      </c>
      <c r="U679" s="311">
        <f t="shared" ca="1" si="292"/>
        <v>0</v>
      </c>
      <c r="V679" s="306">
        <f t="shared" ca="1" si="293"/>
        <v>1.2260852142251042</v>
      </c>
      <c r="W679" s="304">
        <f t="shared" ca="1" si="294"/>
        <v>27.457616466517909</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0.45274626449479882</v>
      </c>
      <c r="AH679" s="304">
        <f t="shared" ca="1" si="318"/>
        <v>-9.3510758393395381</v>
      </c>
    </row>
    <row r="680" spans="1:34" x14ac:dyDescent="0.2">
      <c r="A680" s="347">
        <f t="shared" ca="1" si="296"/>
        <v>1E-4</v>
      </c>
      <c r="B680" s="304">
        <f t="shared" ca="1" si="297"/>
        <v>37.916300000000774</v>
      </c>
      <c r="D680" s="306">
        <f t="shared" ca="1" si="298"/>
        <v>-0.33181098209756105</v>
      </c>
      <c r="E680" s="307">
        <f t="shared" ca="1" si="299"/>
        <v>-0.46479507540957776</v>
      </c>
      <c r="F680" s="304">
        <f t="shared" ca="1" si="300"/>
        <v>0.57108054595262048</v>
      </c>
      <c r="G680" s="306">
        <f t="shared" ca="1" si="301"/>
        <v>3.7172689068622082</v>
      </c>
      <c r="H680" s="307">
        <f t="shared" ca="1" si="302"/>
        <v>-104.6950434895336</v>
      </c>
      <c r="I680" s="304">
        <f t="shared" ca="1" si="303"/>
        <v>104.76101478795086</v>
      </c>
      <c r="J680" s="306">
        <f t="shared" ca="1" si="304"/>
        <v>438.67107671397167</v>
      </c>
      <c r="K680" s="307">
        <f t="shared" ca="1" si="305"/>
        <v>-8.8654388748240205</v>
      </c>
      <c r="L680" s="304">
        <f t="shared" ca="1" si="290"/>
        <v>438.76065178162736</v>
      </c>
      <c r="M680" s="306">
        <f t="shared" ca="1" si="306"/>
        <v>-1.5353055537757783</v>
      </c>
      <c r="N680" s="304">
        <f t="shared" ca="1" si="307"/>
        <v>-87.966528494347742</v>
      </c>
      <c r="P680" s="310">
        <f t="shared" ca="1" si="308"/>
        <v>23</v>
      </c>
      <c r="Q680" s="304">
        <f t="shared" ca="1" si="309"/>
        <v>0</v>
      </c>
      <c r="R680" s="306">
        <f t="shared" ca="1" si="310"/>
        <v>0</v>
      </c>
      <c r="S680" s="307">
        <f t="shared" ca="1" si="311"/>
        <v>2.9362999999999984</v>
      </c>
      <c r="T680" s="304">
        <f t="shared" ca="1" si="291"/>
        <v>28.805102999999985</v>
      </c>
      <c r="U680" s="311">
        <f t="shared" ca="1" si="292"/>
        <v>0</v>
      </c>
      <c r="V680" s="306">
        <f t="shared" ca="1" si="293"/>
        <v>1.2260864978761916</v>
      </c>
      <c r="W680" s="304">
        <f t="shared" ca="1" si="294"/>
        <v>27.457668945155159</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0.45272850750858495</v>
      </c>
      <c r="AH680" s="304">
        <f t="shared" ca="1" si="318"/>
        <v>-9.3510937119905737</v>
      </c>
    </row>
    <row r="681" spans="1:34" x14ac:dyDescent="0.2">
      <c r="A681" s="347">
        <f t="shared" ca="1" si="296"/>
        <v>1E-4</v>
      </c>
      <c r="B681" s="304">
        <f t="shared" ca="1" si="297"/>
        <v>37.916400000000777</v>
      </c>
      <c r="D681" s="306">
        <f t="shared" ca="1" si="298"/>
        <v>-0.33180851109068388</v>
      </c>
      <c r="E681" s="307">
        <f t="shared" ca="1" si="299"/>
        <v>-0.46477710404333905</v>
      </c>
      <c r="F681" s="304">
        <f t="shared" ca="1" si="300"/>
        <v>0.57106448364009588</v>
      </c>
      <c r="G681" s="306">
        <f t="shared" ca="1" si="301"/>
        <v>3.7172357260110993</v>
      </c>
      <c r="H681" s="307">
        <f t="shared" ca="1" si="302"/>
        <v>-104.695089967244</v>
      </c>
      <c r="I681" s="304">
        <f t="shared" ca="1" si="303"/>
        <v>104.76106005903171</v>
      </c>
      <c r="J681" s="306">
        <f t="shared" ca="1" si="304"/>
        <v>438.67107671397167</v>
      </c>
      <c r="K681" s="307">
        <f t="shared" ca="1" si="305"/>
        <v>-8.8759083814968598</v>
      </c>
      <c r="L681" s="304">
        <f t="shared" ca="1" si="290"/>
        <v>438.76086344954689</v>
      </c>
      <c r="M681" s="306">
        <f t="shared" ca="1" si="306"/>
        <v>-1.5353058860475182</v>
      </c>
      <c r="N681" s="304">
        <f t="shared" ca="1" si="307"/>
        <v>-87.966547532116095</v>
      </c>
      <c r="P681" s="310">
        <f t="shared" ca="1" si="308"/>
        <v>23</v>
      </c>
      <c r="Q681" s="304">
        <f t="shared" ca="1" si="309"/>
        <v>0</v>
      </c>
      <c r="R681" s="306">
        <f t="shared" ca="1" si="310"/>
        <v>0</v>
      </c>
      <c r="S681" s="307">
        <f t="shared" ca="1" si="311"/>
        <v>2.9362999999999984</v>
      </c>
      <c r="T681" s="304">
        <f t="shared" ca="1" si="291"/>
        <v>28.805102999999985</v>
      </c>
      <c r="U681" s="311">
        <f t="shared" ca="1" si="292"/>
        <v>0</v>
      </c>
      <c r="V681" s="306">
        <f t="shared" ca="1" si="293"/>
        <v>1.2260877815291933</v>
      </c>
      <c r="W681" s="304">
        <f t="shared" ca="1" si="294"/>
        <v>27.457721422964408</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0.45271075080214018</v>
      </c>
      <c r="AH681" s="304">
        <f t="shared" ca="1" si="318"/>
        <v>-9.3511115843596269</v>
      </c>
    </row>
    <row r="682" spans="1:34" x14ac:dyDescent="0.2">
      <c r="A682" s="347">
        <f t="shared" ca="1" si="296"/>
        <v>1E-4</v>
      </c>
      <c r="B682" s="304">
        <f t="shared" ca="1" si="297"/>
        <v>37.916500000000781</v>
      </c>
      <c r="D682" s="306">
        <f t="shared" ca="1" si="298"/>
        <v>-0.33180604009229442</v>
      </c>
      <c r="E682" s="307">
        <f t="shared" ca="1" si="299"/>
        <v>-0.46475913296060334</v>
      </c>
      <c r="F682" s="304">
        <f t="shared" ca="1" si="300"/>
        <v>0.57104842168770686</v>
      </c>
      <c r="G682" s="306">
        <f t="shared" ca="1" si="301"/>
        <v>3.7172025454070901</v>
      </c>
      <c r="H682" s="307">
        <f t="shared" ca="1" si="302"/>
        <v>-104.6951364431573</v>
      </c>
      <c r="I682" s="304">
        <f t="shared" ca="1" si="303"/>
        <v>104.76110532833692</v>
      </c>
      <c r="J682" s="306">
        <f t="shared" ca="1" si="304"/>
        <v>438.67107671397167</v>
      </c>
      <c r="K682" s="307">
        <f t="shared" ca="1" si="305"/>
        <v>-8.8863778928173804</v>
      </c>
      <c r="L682" s="304">
        <f t="shared" ca="1" si="290"/>
        <v>438.76107536727682</v>
      </c>
      <c r="M682" s="306">
        <f t="shared" ca="1" si="306"/>
        <v>-1.5353062183160049</v>
      </c>
      <c r="N682" s="304">
        <f t="shared" ca="1" si="307"/>
        <v>-87.966566569698045</v>
      </c>
      <c r="P682" s="310">
        <f t="shared" ca="1" si="308"/>
        <v>23</v>
      </c>
      <c r="Q682" s="304">
        <f t="shared" ca="1" si="309"/>
        <v>0</v>
      </c>
      <c r="R682" s="306">
        <f t="shared" ca="1" si="310"/>
        <v>0</v>
      </c>
      <c r="S682" s="307">
        <f t="shared" ca="1" si="311"/>
        <v>2.9362999999999984</v>
      </c>
      <c r="T682" s="304">
        <f t="shared" ca="1" si="291"/>
        <v>28.805102999999985</v>
      </c>
      <c r="U682" s="311">
        <f t="shared" ca="1" si="292"/>
        <v>0</v>
      </c>
      <c r="V682" s="306">
        <f t="shared" ca="1" si="293"/>
        <v>1.226089065184109</v>
      </c>
      <c r="W682" s="304">
        <f t="shared" ca="1" si="294"/>
        <v>27.457773899945689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0.45269299437546628</v>
      </c>
      <c r="AH682" s="304">
        <f t="shared" ca="1" si="318"/>
        <v>-9.3511294564466922</v>
      </c>
    </row>
    <row r="683" spans="1:34" x14ac:dyDescent="0.2">
      <c r="A683" s="347">
        <f t="shared" ca="1" si="296"/>
        <v>1E-4</v>
      </c>
      <c r="B683" s="304">
        <f t="shared" ca="1" si="297"/>
        <v>37.916600000000784</v>
      </c>
      <c r="D683" s="306">
        <f t="shared" ca="1" si="298"/>
        <v>-0.33180356910239539</v>
      </c>
      <c r="E683" s="307">
        <f t="shared" ca="1" si="299"/>
        <v>-0.46474116216135464</v>
      </c>
      <c r="F683" s="304">
        <f t="shared" ca="1" si="300"/>
        <v>0.57103236009544556</v>
      </c>
      <c r="G683" s="306">
        <f t="shared" ca="1" si="301"/>
        <v>3.71716936505018</v>
      </c>
      <c r="H683" s="307">
        <f t="shared" ca="1" si="302"/>
        <v>-104.69518291727351</v>
      </c>
      <c r="I683" s="304">
        <f t="shared" ca="1" si="303"/>
        <v>104.76115059586652</v>
      </c>
      <c r="J683" s="306">
        <f t="shared" ca="1" si="304"/>
        <v>438.67107671397167</v>
      </c>
      <c r="K683" s="307">
        <f t="shared" ca="1" si="305"/>
        <v>-8.8968474087854013</v>
      </c>
      <c r="L683" s="304">
        <f t="shared" ca="1" si="290"/>
        <v>438.76128753481709</v>
      </c>
      <c r="M683" s="306">
        <f t="shared" ca="1" si="306"/>
        <v>-1.5353065505812384</v>
      </c>
      <c r="N683" s="304">
        <f t="shared" ca="1" si="307"/>
        <v>-87.966585607093606</v>
      </c>
      <c r="P683" s="310">
        <f t="shared" ca="1" si="308"/>
        <v>23</v>
      </c>
      <c r="Q683" s="304">
        <f t="shared" ca="1" si="309"/>
        <v>0</v>
      </c>
      <c r="R683" s="306">
        <f t="shared" ca="1" si="310"/>
        <v>0</v>
      </c>
      <c r="S683" s="307">
        <f t="shared" ca="1" si="311"/>
        <v>2.9362999999999984</v>
      </c>
      <c r="T683" s="304">
        <f t="shared" ca="1" si="291"/>
        <v>28.805102999999985</v>
      </c>
      <c r="U683" s="311">
        <f t="shared" ca="1" si="292"/>
        <v>0</v>
      </c>
      <c r="V683" s="306">
        <f t="shared" ca="1" si="293"/>
        <v>1.2260903488409394</v>
      </c>
      <c r="W683" s="304">
        <f t="shared" ca="1" si="294"/>
        <v>27.45782637609901</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0.45267523822855615</v>
      </c>
      <c r="AH683" s="304">
        <f t="shared" ca="1" si="318"/>
        <v>-9.3511473282517805</v>
      </c>
    </row>
    <row r="684" spans="1:34" x14ac:dyDescent="0.2">
      <c r="A684" s="347">
        <f t="shared" ca="1" si="296"/>
        <v>1E-4</v>
      </c>
      <c r="B684" s="304">
        <f t="shared" ca="1" si="297"/>
        <v>37.916700000000787</v>
      </c>
      <c r="D684" s="306">
        <f t="shared" ca="1" si="298"/>
        <v>-0.33180109812098751</v>
      </c>
      <c r="E684" s="307">
        <f t="shared" ca="1" si="299"/>
        <v>-0.46472319164559295</v>
      </c>
      <c r="F684" s="304">
        <f t="shared" ca="1" si="300"/>
        <v>0.57101629886331584</v>
      </c>
      <c r="G684" s="306">
        <f t="shared" ca="1" si="301"/>
        <v>3.7171361849403679</v>
      </c>
      <c r="H684" s="307">
        <f t="shared" ca="1" si="302"/>
        <v>-104.69522938959268</v>
      </c>
      <c r="I684" s="304">
        <f t="shared" ca="1" si="303"/>
        <v>104.76119586162055</v>
      </c>
      <c r="J684" s="306">
        <f t="shared" ca="1" si="304"/>
        <v>438.67107671397167</v>
      </c>
      <c r="K684" s="307">
        <f t="shared" ca="1" si="305"/>
        <v>-8.9073169294007446</v>
      </c>
      <c r="L684" s="304">
        <f t="shared" ca="1" si="290"/>
        <v>438.76149995216764</v>
      </c>
      <c r="M684" s="306">
        <f t="shared" ca="1" si="306"/>
        <v>-1.5353068828432193</v>
      </c>
      <c r="N684" s="304">
        <f t="shared" ca="1" si="307"/>
        <v>-87.966604644302805</v>
      </c>
      <c r="P684" s="310">
        <f t="shared" ca="1" si="308"/>
        <v>23</v>
      </c>
      <c r="Q684" s="304">
        <f t="shared" ca="1" si="309"/>
        <v>0</v>
      </c>
      <c r="R684" s="306">
        <f t="shared" ca="1" si="310"/>
        <v>0</v>
      </c>
      <c r="S684" s="307">
        <f t="shared" ca="1" si="311"/>
        <v>2.9362999999999984</v>
      </c>
      <c r="T684" s="304">
        <f t="shared" ca="1" si="291"/>
        <v>28.805102999999985</v>
      </c>
      <c r="U684" s="311">
        <f t="shared" ca="1" si="292"/>
        <v>0</v>
      </c>
      <c r="V684" s="306">
        <f t="shared" ca="1" si="293"/>
        <v>1.2260916324996842</v>
      </c>
      <c r="W684" s="304">
        <f t="shared" ca="1" si="294"/>
        <v>27.457878851424397</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0.45265748236140446</v>
      </c>
      <c r="AH684" s="304">
        <f t="shared" ca="1" si="318"/>
        <v>-9.3511651997748952</v>
      </c>
    </row>
    <row r="685" spans="1:34" x14ac:dyDescent="0.2">
      <c r="A685" s="347">
        <f t="shared" ca="1" si="296"/>
        <v>1E-4</v>
      </c>
      <c r="B685" s="304">
        <f t="shared" ca="1" si="297"/>
        <v>37.916800000000791</v>
      </c>
      <c r="D685" s="306">
        <f t="shared" ca="1" si="298"/>
        <v>-0.3317986271480674</v>
      </c>
      <c r="E685" s="307">
        <f t="shared" ca="1" si="299"/>
        <v>-0.46470522141330584</v>
      </c>
      <c r="F685" s="304">
        <f t="shared" ca="1" si="300"/>
        <v>0.57100023799130928</v>
      </c>
      <c r="G685" s="306">
        <f t="shared" ca="1" si="301"/>
        <v>3.7171030050776532</v>
      </c>
      <c r="H685" s="307">
        <f t="shared" ca="1" si="302"/>
        <v>-104.69527586011482</v>
      </c>
      <c r="I685" s="304">
        <f t="shared" ca="1" si="303"/>
        <v>104.76124112559901</v>
      </c>
      <c r="J685" s="306">
        <f t="shared" ca="1" si="304"/>
        <v>438.67107671397167</v>
      </c>
      <c r="K685" s="307">
        <f t="shared" ca="1" si="305"/>
        <v>-8.9177864546632293</v>
      </c>
      <c r="L685" s="304">
        <f t="shared" ca="1" si="290"/>
        <v>438.76171261932848</v>
      </c>
      <c r="M685" s="306">
        <f t="shared" ca="1" si="306"/>
        <v>-1.5353072151019469</v>
      </c>
      <c r="N685" s="304">
        <f t="shared" ca="1" si="307"/>
        <v>-87.966623681325601</v>
      </c>
      <c r="P685" s="310">
        <f t="shared" ca="1" si="308"/>
        <v>23</v>
      </c>
      <c r="Q685" s="304">
        <f t="shared" ca="1" si="309"/>
        <v>0</v>
      </c>
      <c r="R685" s="306">
        <f t="shared" ca="1" si="310"/>
        <v>0</v>
      </c>
      <c r="S685" s="307">
        <f t="shared" ca="1" si="311"/>
        <v>2.9362999999999984</v>
      </c>
      <c r="T685" s="304">
        <f t="shared" ca="1" si="291"/>
        <v>28.805102999999985</v>
      </c>
      <c r="U685" s="311">
        <f t="shared" ca="1" si="292"/>
        <v>0</v>
      </c>
      <c r="V685" s="306">
        <f t="shared" ca="1" si="293"/>
        <v>1.2260929161603427</v>
      </c>
      <c r="W685" s="304">
        <f t="shared" ca="1" si="294"/>
        <v>27.457931325921823</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0.4526397267740041</v>
      </c>
      <c r="AH685" s="304">
        <f t="shared" ca="1" si="318"/>
        <v>-9.3511830710160453</v>
      </c>
    </row>
    <row r="686" spans="1:34" x14ac:dyDescent="0.2">
      <c r="A686" s="347">
        <f t="shared" ca="1" si="296"/>
        <v>1E-4</v>
      </c>
      <c r="B686" s="304">
        <f t="shared" ca="1" si="297"/>
        <v>37.916900000000794</v>
      </c>
      <c r="D686" s="306">
        <f t="shared" ca="1" si="298"/>
        <v>-0.33179615618363928</v>
      </c>
      <c r="E686" s="307">
        <f t="shared" ca="1" si="299"/>
        <v>-0.46468725146450751</v>
      </c>
      <c r="F686" s="304">
        <f t="shared" ca="1" si="300"/>
        <v>0.5709841774794433</v>
      </c>
      <c r="G686" s="306">
        <f t="shared" ca="1" si="301"/>
        <v>3.7170698254620347</v>
      </c>
      <c r="H686" s="307">
        <f t="shared" ca="1" si="302"/>
        <v>-104.69532232883996</v>
      </c>
      <c r="I686" s="304">
        <f t="shared" ca="1" si="303"/>
        <v>104.76128638780193</v>
      </c>
      <c r="J686" s="306">
        <f t="shared" ca="1" si="304"/>
        <v>438.67107671397167</v>
      </c>
      <c r="K686" s="307">
        <f t="shared" ca="1" si="305"/>
        <v>-8.9282559845726777</v>
      </c>
      <c r="L686" s="304">
        <f t="shared" ca="1" si="290"/>
        <v>438.76192553629954</v>
      </c>
      <c r="M686" s="306">
        <f t="shared" ca="1" si="306"/>
        <v>-1.5353075473574218</v>
      </c>
      <c r="N686" s="304">
        <f t="shared" ca="1" si="307"/>
        <v>-87.966642718162035</v>
      </c>
      <c r="P686" s="310">
        <f t="shared" ca="1" si="308"/>
        <v>23</v>
      </c>
      <c r="Q686" s="304">
        <f t="shared" ca="1" si="309"/>
        <v>0</v>
      </c>
      <c r="R686" s="306">
        <f t="shared" ca="1" si="310"/>
        <v>0</v>
      </c>
      <c r="S686" s="307">
        <f t="shared" ca="1" si="311"/>
        <v>2.9362999999999984</v>
      </c>
      <c r="T686" s="304">
        <f t="shared" ca="1" si="291"/>
        <v>28.805102999999985</v>
      </c>
      <c r="U686" s="311">
        <f t="shared" ca="1" si="292"/>
        <v>0</v>
      </c>
      <c r="V686" s="306">
        <f t="shared" ca="1" si="293"/>
        <v>1.2260941998229162</v>
      </c>
      <c r="W686" s="304">
        <f t="shared" ca="1" si="294"/>
        <v>27.457983799591322</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0.45262197146636396</v>
      </c>
      <c r="AH686" s="304">
        <f t="shared" ca="1" si="318"/>
        <v>-9.35120094197522</v>
      </c>
    </row>
    <row r="687" spans="1:34" x14ac:dyDescent="0.2">
      <c r="A687" s="347">
        <f t="shared" ca="1" si="296"/>
        <v>1E-4</v>
      </c>
      <c r="B687" s="304">
        <f t="shared" ca="1" si="297"/>
        <v>37.917000000000797</v>
      </c>
      <c r="D687" s="306">
        <f t="shared" ca="1" si="298"/>
        <v>-0.33179368522769981</v>
      </c>
      <c r="E687" s="307">
        <f t="shared" ca="1" si="299"/>
        <v>-0.46466928179918376</v>
      </c>
      <c r="F687" s="304">
        <f t="shared" ca="1" si="300"/>
        <v>0.57096811732770791</v>
      </c>
      <c r="G687" s="306">
        <f t="shared" ca="1" si="301"/>
        <v>3.7170366460935118</v>
      </c>
      <c r="H687" s="307">
        <f t="shared" ca="1" si="302"/>
        <v>-104.69536879576815</v>
      </c>
      <c r="I687" s="304">
        <f t="shared" ca="1" si="303"/>
        <v>104.76133164822937</v>
      </c>
      <c r="J687" s="306">
        <f t="shared" ca="1" si="304"/>
        <v>438.67107671397167</v>
      </c>
      <c r="K687" s="307">
        <f t="shared" ca="1" si="305"/>
        <v>-8.9387255191289086</v>
      </c>
      <c r="L687" s="304">
        <f t="shared" ca="1" si="290"/>
        <v>438.76213870308084</v>
      </c>
      <c r="M687" s="306">
        <f t="shared" ca="1" si="306"/>
        <v>-1.5353078796096438</v>
      </c>
      <c r="N687" s="304">
        <f t="shared" ca="1" si="307"/>
        <v>-87.966661754812094</v>
      </c>
      <c r="P687" s="310">
        <f t="shared" ca="1" si="308"/>
        <v>23</v>
      </c>
      <c r="Q687" s="304">
        <f t="shared" ca="1" si="309"/>
        <v>0</v>
      </c>
      <c r="R687" s="306">
        <f t="shared" ca="1" si="310"/>
        <v>0</v>
      </c>
      <c r="S687" s="307">
        <f t="shared" ca="1" si="311"/>
        <v>2.9362999999999984</v>
      </c>
      <c r="T687" s="304">
        <f t="shared" ca="1" si="291"/>
        <v>28.805102999999985</v>
      </c>
      <c r="U687" s="311">
        <f t="shared" ca="1" si="292"/>
        <v>0</v>
      </c>
      <c r="V687" s="306">
        <f t="shared" ca="1" si="293"/>
        <v>1.2260954834874036</v>
      </c>
      <c r="W687" s="304">
        <f t="shared" ca="1" si="294"/>
        <v>27.458036272432913</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0.4526042164384716</v>
      </c>
      <c r="AH687" s="304">
        <f t="shared" ca="1" si="318"/>
        <v>-9.3512188126524318</v>
      </c>
    </row>
    <row r="688" spans="1:34" x14ac:dyDescent="0.2">
      <c r="A688" s="347">
        <f t="shared" ca="1" si="296"/>
        <v>1E-4</v>
      </c>
      <c r="B688" s="304">
        <f t="shared" ca="1" si="297"/>
        <v>37.917100000000801</v>
      </c>
      <c r="D688" s="306">
        <f t="shared" ca="1" si="298"/>
        <v>-0.33179121428025199</v>
      </c>
      <c r="E688" s="307">
        <f t="shared" ca="1" si="299"/>
        <v>-0.46465131241732749</v>
      </c>
      <c r="F688" s="304">
        <f t="shared" ca="1" si="300"/>
        <v>0.57095205753610256</v>
      </c>
      <c r="G688" s="306">
        <f t="shared" ca="1" si="301"/>
        <v>3.7170034669720837</v>
      </c>
      <c r="H688" s="307">
        <f t="shared" ca="1" si="302"/>
        <v>-104.6954152608994</v>
      </c>
      <c r="I688" s="304">
        <f t="shared" ca="1" si="303"/>
        <v>104.76137690688132</v>
      </c>
      <c r="J688" s="306">
        <f t="shared" ca="1" si="304"/>
        <v>438.67107671397167</v>
      </c>
      <c r="K688" s="307">
        <f t="shared" ca="1" si="305"/>
        <v>-8.9491950583317426</v>
      </c>
      <c r="L688" s="304">
        <f t="shared" ca="1" si="290"/>
        <v>438.7623521196723</v>
      </c>
      <c r="M688" s="306">
        <f t="shared" ca="1" si="306"/>
        <v>-1.535308211858613</v>
      </c>
      <c r="N688" s="304">
        <f t="shared" ca="1" si="307"/>
        <v>-87.966680791275778</v>
      </c>
      <c r="P688" s="310">
        <f t="shared" ca="1" si="308"/>
        <v>23</v>
      </c>
      <c r="Q688" s="304">
        <f t="shared" ca="1" si="309"/>
        <v>0</v>
      </c>
      <c r="R688" s="306">
        <f t="shared" ca="1" si="310"/>
        <v>0</v>
      </c>
      <c r="S688" s="307">
        <f t="shared" ca="1" si="311"/>
        <v>2.9362999999999984</v>
      </c>
      <c r="T688" s="304">
        <f t="shared" ca="1" si="291"/>
        <v>28.805102999999985</v>
      </c>
      <c r="U688" s="311">
        <f t="shared" ca="1" si="292"/>
        <v>0</v>
      </c>
      <c r="V688" s="306">
        <f t="shared" ca="1" si="293"/>
        <v>1.2260967671538054</v>
      </c>
      <c r="W688" s="304">
        <f t="shared" ca="1" si="294"/>
        <v>27.458088744446584</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0.45258646169031813</v>
      </c>
      <c r="AH688" s="304">
        <f t="shared" ca="1" si="318"/>
        <v>-9.3512366830476896</v>
      </c>
    </row>
    <row r="689" spans="1:34" x14ac:dyDescent="0.2">
      <c r="A689" s="347">
        <f t="shared" ca="1" si="296"/>
        <v>1E-4</v>
      </c>
      <c r="B689" s="304">
        <f t="shared" ca="1" si="297"/>
        <v>37.917200000000804</v>
      </c>
      <c r="D689" s="306">
        <f t="shared" ca="1" si="298"/>
        <v>-0.33178874334129371</v>
      </c>
      <c r="E689" s="307">
        <f t="shared" ca="1" si="299"/>
        <v>-0.46463334331894579</v>
      </c>
      <c r="F689" s="304">
        <f t="shared" ca="1" si="300"/>
        <v>0.57093599810463536</v>
      </c>
      <c r="G689" s="306">
        <f t="shared" ca="1" si="301"/>
        <v>3.7169702880977495</v>
      </c>
      <c r="H689" s="307">
        <f t="shared" ca="1" si="302"/>
        <v>-104.69546172423372</v>
      </c>
      <c r="I689" s="304">
        <f t="shared" ca="1" si="303"/>
        <v>104.76142216375783</v>
      </c>
      <c r="J689" s="306">
        <f t="shared" ca="1" si="304"/>
        <v>438.67107671397167</v>
      </c>
      <c r="K689" s="307">
        <f t="shared" ca="1" si="305"/>
        <v>-8.9596646021809985</v>
      </c>
      <c r="L689" s="304">
        <f t="shared" ca="1" si="290"/>
        <v>438.76256578607388</v>
      </c>
      <c r="M689" s="306">
        <f t="shared" ca="1" si="306"/>
        <v>-1.5353085441043293</v>
      </c>
      <c r="N689" s="304">
        <f t="shared" ca="1" si="307"/>
        <v>-87.966699827553072</v>
      </c>
      <c r="P689" s="310">
        <f t="shared" ca="1" si="308"/>
        <v>23</v>
      </c>
      <c r="Q689" s="304">
        <f t="shared" ca="1" si="309"/>
        <v>0</v>
      </c>
      <c r="R689" s="306">
        <f t="shared" ca="1" si="310"/>
        <v>0</v>
      </c>
      <c r="S689" s="307">
        <f t="shared" ca="1" si="311"/>
        <v>2.9362999999999984</v>
      </c>
      <c r="T689" s="304">
        <f t="shared" ca="1" si="291"/>
        <v>28.805102999999985</v>
      </c>
      <c r="U689" s="311">
        <f t="shared" ca="1" si="292"/>
        <v>0</v>
      </c>
      <c r="V689" s="306">
        <f t="shared" ca="1" si="293"/>
        <v>1.2260980508221215</v>
      </c>
      <c r="W689" s="304">
        <f t="shared" ca="1" si="294"/>
        <v>27.458141215632363</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0.45256870722191422</v>
      </c>
      <c r="AH689" s="304">
        <f t="shared" ca="1" si="318"/>
        <v>-9.3512545531609845</v>
      </c>
    </row>
    <row r="690" spans="1:34" x14ac:dyDescent="0.2">
      <c r="A690" s="347">
        <f t="shared" ca="1" si="296"/>
        <v>1E-4</v>
      </c>
      <c r="B690" s="304">
        <f t="shared" ca="1" si="297"/>
        <v>37.917300000000807</v>
      </c>
      <c r="D690" s="306">
        <f t="shared" ca="1" si="298"/>
        <v>-0.33178627241082814</v>
      </c>
      <c r="E690" s="307">
        <f t="shared" ca="1" si="299"/>
        <v>-0.46461537450402446</v>
      </c>
      <c r="F690" s="304">
        <f t="shared" ca="1" si="300"/>
        <v>0.57091993903330018</v>
      </c>
      <c r="G690" s="306">
        <f t="shared" ca="1" si="301"/>
        <v>3.7169371094705084</v>
      </c>
      <c r="H690" s="307">
        <f t="shared" ca="1" si="302"/>
        <v>-104.69550818577117</v>
      </c>
      <c r="I690" s="304">
        <f t="shared" ca="1" si="303"/>
        <v>104.76146741885891</v>
      </c>
      <c r="J690" s="306">
        <f t="shared" ca="1" si="304"/>
        <v>438.67107671397167</v>
      </c>
      <c r="K690" s="307">
        <f t="shared" ca="1" si="305"/>
        <v>-8.9701341506764987</v>
      </c>
      <c r="L690" s="304">
        <f t="shared" ca="1" si="290"/>
        <v>438.76277970228551</v>
      </c>
      <c r="M690" s="306">
        <f t="shared" ca="1" si="306"/>
        <v>-1.5353088763467928</v>
      </c>
      <c r="N690" s="304">
        <f t="shared" ca="1" si="307"/>
        <v>-87.966718863644019</v>
      </c>
      <c r="P690" s="310">
        <f t="shared" ca="1" si="308"/>
        <v>23</v>
      </c>
      <c r="Q690" s="304">
        <f t="shared" ca="1" si="309"/>
        <v>0</v>
      </c>
      <c r="R690" s="306">
        <f t="shared" ca="1" si="310"/>
        <v>0</v>
      </c>
      <c r="S690" s="307">
        <f t="shared" ca="1" si="311"/>
        <v>2.9362999999999984</v>
      </c>
      <c r="T690" s="304">
        <f t="shared" ca="1" si="291"/>
        <v>28.805102999999985</v>
      </c>
      <c r="U690" s="311">
        <f t="shared" ca="1" si="292"/>
        <v>0</v>
      </c>
      <c r="V690" s="306">
        <f t="shared" ca="1" si="293"/>
        <v>1.2260993344923516</v>
      </c>
      <c r="W690" s="304">
        <f t="shared" ca="1" si="294"/>
        <v>27.458193685990246</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0.45255095303324566</v>
      </c>
      <c r="AH690" s="304">
        <f t="shared" ca="1" si="318"/>
        <v>-9.3512724229923307</v>
      </c>
    </row>
    <row r="691" spans="1:34" x14ac:dyDescent="0.2">
      <c r="A691" s="347">
        <f t="shared" ca="1" si="296"/>
        <v>1E-4</v>
      </c>
      <c r="B691" s="304">
        <f t="shared" ca="1" si="297"/>
        <v>37.917400000000811</v>
      </c>
      <c r="D691" s="306">
        <f t="shared" ca="1" si="298"/>
        <v>-0.33178380148885339</v>
      </c>
      <c r="E691" s="307">
        <f t="shared" ca="1" si="299"/>
        <v>-0.46459740597256882</v>
      </c>
      <c r="F691" s="304">
        <f t="shared" ca="1" si="300"/>
        <v>0.5709038803221036</v>
      </c>
      <c r="G691" s="306">
        <f t="shared" ca="1" si="301"/>
        <v>3.7169039310903593</v>
      </c>
      <c r="H691" s="307">
        <f t="shared" ca="1" si="302"/>
        <v>-104.69555464551178</v>
      </c>
      <c r="I691" s="304">
        <f t="shared" ca="1" si="303"/>
        <v>104.76151267218462</v>
      </c>
      <c r="J691" s="306">
        <f t="shared" ca="1" si="304"/>
        <v>438.67107671397167</v>
      </c>
      <c r="K691" s="307">
        <f t="shared" ca="1" si="305"/>
        <v>-8.9806037038180619</v>
      </c>
      <c r="L691" s="304">
        <f t="shared" ca="1" si="290"/>
        <v>438.76299386830726</v>
      </c>
      <c r="M691" s="306">
        <f t="shared" ca="1" si="306"/>
        <v>-1.5353092085860036</v>
      </c>
      <c r="N691" s="304">
        <f t="shared" ca="1" si="307"/>
        <v>-87.966737899548576</v>
      </c>
      <c r="P691" s="310">
        <f t="shared" ca="1" si="308"/>
        <v>23</v>
      </c>
      <c r="Q691" s="304">
        <f t="shared" ca="1" si="309"/>
        <v>0</v>
      </c>
      <c r="R691" s="306">
        <f t="shared" ca="1" si="310"/>
        <v>0</v>
      </c>
      <c r="S691" s="307">
        <f t="shared" ca="1" si="311"/>
        <v>2.9362999999999984</v>
      </c>
      <c r="T691" s="304">
        <f t="shared" ca="1" si="291"/>
        <v>28.805102999999985</v>
      </c>
      <c r="U691" s="311">
        <f t="shared" ca="1" si="292"/>
        <v>0</v>
      </c>
      <c r="V691" s="306">
        <f t="shared" ca="1" si="293"/>
        <v>1.226100618164496</v>
      </c>
      <c r="W691" s="304">
        <f t="shared" ca="1" si="294"/>
        <v>27.458246155520257</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0.45253319912431422</v>
      </c>
      <c r="AH691" s="304">
        <f t="shared" ca="1" si="318"/>
        <v>-9.3512902925417229</v>
      </c>
    </row>
    <row r="692" spans="1:34" x14ac:dyDescent="0.2">
      <c r="A692" s="347">
        <f t="shared" ca="1" si="296"/>
        <v>1E-4</v>
      </c>
      <c r="B692" s="304">
        <f t="shared" ca="1" si="297"/>
        <v>37.917500000000814</v>
      </c>
      <c r="D692" s="306">
        <f t="shared" ca="1" si="298"/>
        <v>-0.3317813305753704</v>
      </c>
      <c r="E692" s="307">
        <f t="shared" ca="1" si="299"/>
        <v>-0.46457943772456822</v>
      </c>
      <c r="F692" s="304">
        <f t="shared" ca="1" si="300"/>
        <v>0.57088782197104115</v>
      </c>
      <c r="G692" s="306">
        <f t="shared" ca="1" si="301"/>
        <v>3.716870752957302</v>
      </c>
      <c r="H692" s="307">
        <f t="shared" ca="1" si="302"/>
        <v>-104.69560110345554</v>
      </c>
      <c r="I692" s="304">
        <f t="shared" ca="1" si="303"/>
        <v>104.76155792373494</v>
      </c>
      <c r="J692" s="306">
        <f t="shared" ca="1" si="304"/>
        <v>438.67107671397167</v>
      </c>
      <c r="K692" s="307">
        <f t="shared" ca="1" si="305"/>
        <v>-8.9910732616055107</v>
      </c>
      <c r="L692" s="304">
        <f t="shared" ca="1" si="290"/>
        <v>438.76320828413901</v>
      </c>
      <c r="M692" s="306">
        <f t="shared" ca="1" si="306"/>
        <v>-1.5353095408219619</v>
      </c>
      <c r="N692" s="304">
        <f t="shared" ca="1" si="307"/>
        <v>-87.966756935266787</v>
      </c>
      <c r="P692" s="310">
        <f t="shared" ca="1" si="308"/>
        <v>23</v>
      </c>
      <c r="Q692" s="304">
        <f t="shared" ca="1" si="309"/>
        <v>0</v>
      </c>
      <c r="R692" s="306">
        <f t="shared" ca="1" si="310"/>
        <v>0</v>
      </c>
      <c r="S692" s="307">
        <f t="shared" ca="1" si="311"/>
        <v>2.9362999999999984</v>
      </c>
      <c r="T692" s="304">
        <f t="shared" ca="1" si="291"/>
        <v>28.805102999999985</v>
      </c>
      <c r="U692" s="311">
        <f t="shared" ca="1" si="292"/>
        <v>0</v>
      </c>
      <c r="V692" s="306">
        <f t="shared" ca="1" si="293"/>
        <v>1.2261019018385546</v>
      </c>
      <c r="W692" s="304">
        <f t="shared" ca="1" si="294"/>
        <v>27.45829862422239</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0.4525154454951128</v>
      </c>
      <c r="AH692" s="304">
        <f t="shared" ca="1" si="318"/>
        <v>-9.3513081618091718</v>
      </c>
    </row>
    <row r="693" spans="1:34" x14ac:dyDescent="0.2">
      <c r="A693" s="347">
        <f t="shared" ca="1" si="296"/>
        <v>1E-4</v>
      </c>
      <c r="B693" s="304">
        <f t="shared" ca="1" si="297"/>
        <v>37.917600000000817</v>
      </c>
      <c r="D693" s="306">
        <f t="shared" ca="1" si="298"/>
        <v>-0.33177885967037735</v>
      </c>
      <c r="E693" s="307">
        <f t="shared" ca="1" si="299"/>
        <v>-0.46456146976002444</v>
      </c>
      <c r="F693" s="304">
        <f t="shared" ca="1" si="300"/>
        <v>0.57087176398011663</v>
      </c>
      <c r="G693" s="306">
        <f t="shared" ca="1" si="301"/>
        <v>3.7168375750713349</v>
      </c>
      <c r="H693" s="307">
        <f t="shared" ca="1" si="302"/>
        <v>-104.69564755960252</v>
      </c>
      <c r="I693" s="304">
        <f t="shared" ca="1" si="303"/>
        <v>104.76160317350993</v>
      </c>
      <c r="J693" s="306">
        <f t="shared" ca="1" si="304"/>
        <v>438.67107671397167</v>
      </c>
      <c r="K693" s="307">
        <f t="shared" ca="1" si="305"/>
        <v>-9.0015428240386637</v>
      </c>
      <c r="L693" s="304">
        <f t="shared" ca="1" si="290"/>
        <v>438.76342294978076</v>
      </c>
      <c r="M693" s="306">
        <f t="shared" ca="1" si="306"/>
        <v>-1.5353098730546675</v>
      </c>
      <c r="N693" s="304">
        <f t="shared" ca="1" si="307"/>
        <v>-87.966775970798636</v>
      </c>
      <c r="P693" s="310">
        <f t="shared" ca="1" si="308"/>
        <v>23</v>
      </c>
      <c r="Q693" s="304">
        <f t="shared" ca="1" si="309"/>
        <v>0</v>
      </c>
      <c r="R693" s="306">
        <f t="shared" ca="1" si="310"/>
        <v>0</v>
      </c>
      <c r="S693" s="307">
        <f t="shared" ca="1" si="311"/>
        <v>2.9362999999999984</v>
      </c>
      <c r="T693" s="304">
        <f t="shared" ca="1" si="291"/>
        <v>28.805102999999985</v>
      </c>
      <c r="U693" s="311">
        <f t="shared" ca="1" si="292"/>
        <v>0</v>
      </c>
      <c r="V693" s="306">
        <f t="shared" ca="1" si="293"/>
        <v>1.2261031855145277</v>
      </c>
      <c r="W693" s="304">
        <f t="shared" ca="1" si="294"/>
        <v>27.458351092096663</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0.45249769214564317</v>
      </c>
      <c r="AH693" s="304">
        <f t="shared" ca="1" si="318"/>
        <v>-9.3513260307946755</v>
      </c>
    </row>
    <row r="694" spans="1:34" x14ac:dyDescent="0.2">
      <c r="A694" s="347">
        <f t="shared" ca="1" si="296"/>
        <v>1E-4</v>
      </c>
      <c r="B694" s="304">
        <f t="shared" ca="1" si="297"/>
        <v>37.917700000000821</v>
      </c>
      <c r="D694" s="306">
        <f t="shared" ca="1" si="298"/>
        <v>-0.33177638877387711</v>
      </c>
      <c r="E694" s="307">
        <f t="shared" ca="1" si="299"/>
        <v>-0.46454350207893391</v>
      </c>
      <c r="F694" s="304">
        <f t="shared" ca="1" si="300"/>
        <v>0.57085570634933247</v>
      </c>
      <c r="G694" s="306">
        <f t="shared" ca="1" si="301"/>
        <v>3.7168043974324574</v>
      </c>
      <c r="H694" s="307">
        <f t="shared" ca="1" si="302"/>
        <v>-104.69569401395273</v>
      </c>
      <c r="I694" s="304">
        <f t="shared" ca="1" si="303"/>
        <v>104.76164842150962</v>
      </c>
      <c r="J694" s="306">
        <f t="shared" ca="1" si="304"/>
        <v>438.67107671397167</v>
      </c>
      <c r="K694" s="307">
        <f t="shared" ca="1" si="305"/>
        <v>-9.0120123911173415</v>
      </c>
      <c r="L694" s="304">
        <f t="shared" ca="1" si="290"/>
        <v>438.76363786523245</v>
      </c>
      <c r="M694" s="306">
        <f t="shared" ca="1" si="306"/>
        <v>-1.5353102052841203</v>
      </c>
      <c r="N694" s="304">
        <f t="shared" ca="1" si="307"/>
        <v>-87.96679500614411</v>
      </c>
      <c r="P694" s="310">
        <f t="shared" ca="1" si="308"/>
        <v>23</v>
      </c>
      <c r="Q694" s="304">
        <f t="shared" ca="1" si="309"/>
        <v>0</v>
      </c>
      <c r="R694" s="306">
        <f t="shared" ca="1" si="310"/>
        <v>0</v>
      </c>
      <c r="S694" s="307">
        <f t="shared" ca="1" si="311"/>
        <v>2.9362999999999984</v>
      </c>
      <c r="T694" s="304">
        <f t="shared" ca="1" si="291"/>
        <v>28.805102999999985</v>
      </c>
      <c r="U694" s="311">
        <f t="shared" ca="1" si="292"/>
        <v>0</v>
      </c>
      <c r="V694" s="306">
        <f t="shared" ca="1" si="293"/>
        <v>1.2261044691924146</v>
      </c>
      <c r="W694" s="304">
        <f t="shared" ca="1" si="294"/>
        <v>27.4584035591431</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0.45247993907589823</v>
      </c>
      <c r="AH694" s="304">
        <f t="shared" ca="1" si="318"/>
        <v>-9.3513438994982394</v>
      </c>
    </row>
    <row r="695" spans="1:34" x14ac:dyDescent="0.2">
      <c r="A695" s="347">
        <f t="shared" ca="1" si="296"/>
        <v>1E-4</v>
      </c>
      <c r="B695" s="304">
        <f t="shared" ca="1" si="297"/>
        <v>37.917800000000824</v>
      </c>
      <c r="D695" s="306">
        <f t="shared" ca="1" si="298"/>
        <v>-0.33177391788587024</v>
      </c>
      <c r="E695" s="307">
        <f t="shared" ca="1" si="299"/>
        <v>-0.46452553468128599</v>
      </c>
      <c r="F695" s="304">
        <f t="shared" ca="1" si="300"/>
        <v>0.57083964907868368</v>
      </c>
      <c r="G695" s="306">
        <f t="shared" ca="1" si="301"/>
        <v>3.7167712200406688</v>
      </c>
      <c r="H695" s="307">
        <f t="shared" ca="1" si="302"/>
        <v>-104.69574046650619</v>
      </c>
      <c r="I695" s="304">
        <f t="shared" ca="1" si="303"/>
        <v>104.76169366773402</v>
      </c>
      <c r="J695" s="306">
        <f t="shared" ca="1" si="304"/>
        <v>438.67107671397167</v>
      </c>
      <c r="K695" s="307">
        <f t="shared" ca="1" si="305"/>
        <v>-9.0224819628413648</v>
      </c>
      <c r="L695" s="304">
        <f t="shared" ca="1" si="290"/>
        <v>438.76385303049409</v>
      </c>
      <c r="M695" s="306">
        <f t="shared" ca="1" si="306"/>
        <v>-1.5353105375103206</v>
      </c>
      <c r="N695" s="304">
        <f t="shared" ca="1" si="307"/>
        <v>-87.966814041303238</v>
      </c>
      <c r="P695" s="310">
        <f t="shared" ca="1" si="308"/>
        <v>23</v>
      </c>
      <c r="Q695" s="304">
        <f t="shared" ca="1" si="309"/>
        <v>0</v>
      </c>
      <c r="R695" s="306">
        <f t="shared" ca="1" si="310"/>
        <v>0</v>
      </c>
      <c r="S695" s="307">
        <f t="shared" ca="1" si="311"/>
        <v>2.9362999999999984</v>
      </c>
      <c r="T695" s="304">
        <f t="shared" ca="1" si="291"/>
        <v>28.805102999999985</v>
      </c>
      <c r="U695" s="311">
        <f t="shared" ca="1" si="292"/>
        <v>0</v>
      </c>
      <c r="V695" s="306">
        <f t="shared" ca="1" si="293"/>
        <v>1.2261057528722155</v>
      </c>
      <c r="W695" s="304">
        <f t="shared" ca="1" si="294"/>
        <v>27.458456025361684</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0.45246218628587265</v>
      </c>
      <c r="AH695" s="304">
        <f t="shared" ca="1" si="318"/>
        <v>-9.3513617679198706</v>
      </c>
    </row>
    <row r="696" spans="1:34" x14ac:dyDescent="0.2">
      <c r="A696" s="347">
        <f t="shared" ca="1" si="296"/>
        <v>1E-4</v>
      </c>
      <c r="B696" s="304">
        <f t="shared" ca="1" si="297"/>
        <v>37.917900000000827</v>
      </c>
      <c r="D696" s="306">
        <f t="shared" ca="1" si="298"/>
        <v>-0.33177144700635502</v>
      </c>
      <c r="E696" s="307">
        <f t="shared" ca="1" si="299"/>
        <v>-0.46450756756708955</v>
      </c>
      <c r="F696" s="304">
        <f t="shared" ca="1" si="300"/>
        <v>0.57082359216818024</v>
      </c>
      <c r="G696" s="306">
        <f t="shared" ca="1" si="301"/>
        <v>3.7167380428959684</v>
      </c>
      <c r="H696" s="307">
        <f t="shared" ca="1" si="302"/>
        <v>-104.69578691726295</v>
      </c>
      <c r="I696" s="304">
        <f t="shared" ca="1" si="303"/>
        <v>104.76173891218319</v>
      </c>
      <c r="J696" s="306">
        <f t="shared" ca="1" si="304"/>
        <v>438.67107671397167</v>
      </c>
      <c r="K696" s="307">
        <f t="shared" ca="1" si="305"/>
        <v>-9.0329515392105542</v>
      </c>
      <c r="L696" s="304">
        <f t="shared" ca="1" si="290"/>
        <v>438.76406844556556</v>
      </c>
      <c r="M696" s="306">
        <f t="shared" ca="1" si="306"/>
        <v>-1.5353108697332685</v>
      </c>
      <c r="N696" s="304">
        <f t="shared" ca="1" si="307"/>
        <v>-87.966833076276004</v>
      </c>
      <c r="P696" s="310">
        <f t="shared" ca="1" si="308"/>
        <v>23</v>
      </c>
      <c r="Q696" s="304">
        <f t="shared" ca="1" si="309"/>
        <v>0</v>
      </c>
      <c r="R696" s="306">
        <f t="shared" ca="1" si="310"/>
        <v>0</v>
      </c>
      <c r="S696" s="307">
        <f t="shared" ca="1" si="311"/>
        <v>2.9362999999999984</v>
      </c>
      <c r="T696" s="304">
        <f t="shared" ca="1" si="291"/>
        <v>28.805102999999985</v>
      </c>
      <c r="U696" s="311">
        <f t="shared" ca="1" si="292"/>
        <v>0</v>
      </c>
      <c r="V696" s="306">
        <f t="shared" ca="1" si="293"/>
        <v>1.2261070365539306</v>
      </c>
      <c r="W696" s="304">
        <f t="shared" ca="1" si="294"/>
        <v>27.458508490752457</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0.45244443377556998</v>
      </c>
      <c r="AH696" s="304">
        <f t="shared" ca="1" si="318"/>
        <v>-9.3513796360595638</v>
      </c>
    </row>
    <row r="697" spans="1:34" x14ac:dyDescent="0.2">
      <c r="A697" s="347">
        <f t="shared" ca="1" si="296"/>
        <v>1E-4</v>
      </c>
      <c r="B697" s="304">
        <f t="shared" ca="1" si="297"/>
        <v>37.918000000000831</v>
      </c>
      <c r="D697" s="306">
        <f t="shared" ca="1" si="298"/>
        <v>-0.33176897613533246</v>
      </c>
      <c r="E697" s="307">
        <f t="shared" ca="1" si="299"/>
        <v>-0.46448960073632684</v>
      </c>
      <c r="F697" s="304">
        <f t="shared" ca="1" si="300"/>
        <v>0.5708075356178115</v>
      </c>
      <c r="G697" s="306">
        <f t="shared" ca="1" si="301"/>
        <v>3.7167048659983548</v>
      </c>
      <c r="H697" s="307">
        <f t="shared" ca="1" si="302"/>
        <v>-104.69583336622303</v>
      </c>
      <c r="I697" s="304">
        <f t="shared" ca="1" si="303"/>
        <v>104.76178415485712</v>
      </c>
      <c r="J697" s="306">
        <f t="shared" ca="1" si="304"/>
        <v>438.67107671397167</v>
      </c>
      <c r="K697" s="307">
        <f t="shared" ca="1" si="305"/>
        <v>-9.0434211202247283</v>
      </c>
      <c r="L697" s="304">
        <f t="shared" ca="1" si="290"/>
        <v>438.76428411044685</v>
      </c>
      <c r="M697" s="306">
        <f t="shared" ca="1" si="306"/>
        <v>-1.535311201952964</v>
      </c>
      <c r="N697" s="304">
        <f t="shared" ca="1" si="307"/>
        <v>-87.966852111062437</v>
      </c>
      <c r="P697" s="310">
        <f t="shared" ca="1" si="308"/>
        <v>23</v>
      </c>
      <c r="Q697" s="304">
        <f t="shared" ca="1" si="309"/>
        <v>0</v>
      </c>
      <c r="R697" s="306">
        <f t="shared" ca="1" si="310"/>
        <v>0</v>
      </c>
      <c r="S697" s="307">
        <f t="shared" ca="1" si="311"/>
        <v>2.9362999999999984</v>
      </c>
      <c r="T697" s="304">
        <f t="shared" ca="1" si="291"/>
        <v>28.805102999999985</v>
      </c>
      <c r="U697" s="311">
        <f t="shared" ca="1" si="292"/>
        <v>0</v>
      </c>
      <c r="V697" s="306">
        <f t="shared" ca="1" si="293"/>
        <v>1.22610832023756</v>
      </c>
      <c r="W697" s="304">
        <f t="shared" ca="1" si="294"/>
        <v>27.458560955315399</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0.45242668154497423</v>
      </c>
      <c r="AH697" s="304">
        <f t="shared" ca="1" si="318"/>
        <v>-9.3513975039173349</v>
      </c>
    </row>
    <row r="698" spans="1:34" x14ac:dyDescent="0.2">
      <c r="A698" s="347">
        <f t="shared" ca="1" si="296"/>
        <v>1E-4</v>
      </c>
      <c r="B698" s="304">
        <f t="shared" ca="1" si="297"/>
        <v>37.918100000000834</v>
      </c>
      <c r="D698" s="306">
        <f t="shared" ca="1" si="298"/>
        <v>-0.33176650527280066</v>
      </c>
      <c r="E698" s="307">
        <f t="shared" ca="1" si="299"/>
        <v>-0.46447163418900494</v>
      </c>
      <c r="F698" s="304">
        <f t="shared" ca="1" si="300"/>
        <v>0.57079147942758579</v>
      </c>
      <c r="G698" s="306">
        <f t="shared" ca="1" si="301"/>
        <v>3.7166716893478275</v>
      </c>
      <c r="H698" s="307">
        <f t="shared" ca="1" si="302"/>
        <v>-104.69587981338644</v>
      </c>
      <c r="I698" s="304">
        <f t="shared" ca="1" si="303"/>
        <v>104.76182939575587</v>
      </c>
      <c r="J698" s="306">
        <f t="shared" ca="1" si="304"/>
        <v>438.67107671397167</v>
      </c>
      <c r="K698" s="307">
        <f t="shared" ca="1" si="305"/>
        <v>-9.0538907058837079</v>
      </c>
      <c r="L698" s="304">
        <f t="shared" ca="1" si="290"/>
        <v>438.76450002513798</v>
      </c>
      <c r="M698" s="306">
        <f t="shared" ca="1" si="306"/>
        <v>-1.5353115341694068</v>
      </c>
      <c r="N698" s="304">
        <f t="shared" ca="1" si="307"/>
        <v>-87.966871145662495</v>
      </c>
      <c r="P698" s="310">
        <f t="shared" ca="1" si="308"/>
        <v>23</v>
      </c>
      <c r="Q698" s="304">
        <f t="shared" ca="1" si="309"/>
        <v>0</v>
      </c>
      <c r="R698" s="306">
        <f t="shared" ca="1" si="310"/>
        <v>0</v>
      </c>
      <c r="S698" s="307">
        <f t="shared" ca="1" si="311"/>
        <v>2.9362999999999984</v>
      </c>
      <c r="T698" s="304">
        <f t="shared" ca="1" si="291"/>
        <v>28.805102999999985</v>
      </c>
      <c r="U698" s="311">
        <f t="shared" ca="1" si="292"/>
        <v>0</v>
      </c>
      <c r="V698" s="306">
        <f t="shared" ca="1" si="293"/>
        <v>1.226109603923103</v>
      </c>
      <c r="W698" s="304">
        <f t="shared" ca="1" si="294"/>
        <v>27.458613419050543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0.45240892959409607</v>
      </c>
      <c r="AH698" s="304">
        <f t="shared" ca="1" si="318"/>
        <v>-9.3514153714931769</v>
      </c>
    </row>
    <row r="699" spans="1:34" x14ac:dyDescent="0.2">
      <c r="A699" s="347">
        <f t="shared" ca="1" si="296"/>
        <v>1E-4</v>
      </c>
      <c r="B699" s="304">
        <f t="shared" ca="1" si="297"/>
        <v>37.918200000000837</v>
      </c>
      <c r="D699" s="306">
        <f t="shared" ca="1" si="298"/>
        <v>-0.33176403441876456</v>
      </c>
      <c r="E699" s="307">
        <f t="shared" ca="1" si="299"/>
        <v>-0.464453667925115</v>
      </c>
      <c r="F699" s="304">
        <f t="shared" ca="1" si="300"/>
        <v>0.57077542359750233</v>
      </c>
      <c r="G699" s="306">
        <f t="shared" ca="1" si="301"/>
        <v>3.7166385129443857</v>
      </c>
      <c r="H699" s="307">
        <f t="shared" ca="1" si="302"/>
        <v>-104.69592625875323</v>
      </c>
      <c r="I699" s="304">
        <f t="shared" ca="1" si="303"/>
        <v>104.76187463487945</v>
      </c>
      <c r="J699" s="306">
        <f t="shared" ca="1" si="304"/>
        <v>438.67107671397167</v>
      </c>
      <c r="K699" s="307">
        <f t="shared" ca="1" si="305"/>
        <v>-9.0643602961873153</v>
      </c>
      <c r="L699" s="304">
        <f t="shared" ca="1" si="290"/>
        <v>438.76471618963882</v>
      </c>
      <c r="M699" s="306">
        <f t="shared" ca="1" si="306"/>
        <v>-1.5353118663825973</v>
      </c>
      <c r="N699" s="304">
        <f t="shared" ca="1" si="307"/>
        <v>-87.966890180076206</v>
      </c>
      <c r="P699" s="310">
        <f t="shared" ca="1" si="308"/>
        <v>23</v>
      </c>
      <c r="Q699" s="304">
        <f t="shared" ca="1" si="309"/>
        <v>0</v>
      </c>
      <c r="R699" s="306">
        <f t="shared" ca="1" si="310"/>
        <v>0</v>
      </c>
      <c r="S699" s="307">
        <f t="shared" ca="1" si="311"/>
        <v>2.9362999999999984</v>
      </c>
      <c r="T699" s="304">
        <f t="shared" ca="1" si="291"/>
        <v>28.805102999999985</v>
      </c>
      <c r="U699" s="311">
        <f t="shared" ca="1" si="292"/>
        <v>0</v>
      </c>
      <c r="V699" s="306">
        <f t="shared" ca="1" si="293"/>
        <v>1.2261108876105604</v>
      </c>
      <c r="W699" s="304">
        <f t="shared" ca="1" si="294"/>
        <v>27.458665881957891</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0.45239117792292127</v>
      </c>
      <c r="AH699" s="304">
        <f t="shared" ca="1" si="318"/>
        <v>-9.3514332387870986</v>
      </c>
    </row>
    <row r="700" spans="1:34" x14ac:dyDescent="0.2">
      <c r="A700" s="347">
        <f t="shared" ca="1" si="296"/>
        <v>1E-4</v>
      </c>
      <c r="B700" s="304">
        <f t="shared" ca="1" si="297"/>
        <v>37.918300000000841</v>
      </c>
      <c r="D700" s="306">
        <f t="shared" ca="1" si="298"/>
        <v>-0.33176156357322067</v>
      </c>
      <c r="E700" s="307">
        <f t="shared" ca="1" si="299"/>
        <v>-0.46443570194465345</v>
      </c>
      <c r="F700" s="304">
        <f t="shared" ca="1" si="300"/>
        <v>0.57075936812755967</v>
      </c>
      <c r="G700" s="306">
        <f t="shared" ca="1" si="301"/>
        <v>3.7166053367880285</v>
      </c>
      <c r="H700" s="307">
        <f t="shared" ca="1" si="302"/>
        <v>-104.69597270232343</v>
      </c>
      <c r="I700" s="304">
        <f t="shared" ca="1" si="303"/>
        <v>104.76191987222788</v>
      </c>
      <c r="J700" s="306">
        <f t="shared" ca="1" si="304"/>
        <v>438.67107671397167</v>
      </c>
      <c r="K700" s="307">
        <f t="shared" ca="1" si="305"/>
        <v>-9.0748298911353693</v>
      </c>
      <c r="L700" s="304">
        <f t="shared" ca="1" si="290"/>
        <v>438.76493260394938</v>
      </c>
      <c r="M700" s="306">
        <f t="shared" ca="1" si="306"/>
        <v>-1.5353121985925355</v>
      </c>
      <c r="N700" s="304">
        <f t="shared" ca="1" si="307"/>
        <v>-87.96690921430357</v>
      </c>
      <c r="P700" s="310">
        <f t="shared" ca="1" si="308"/>
        <v>23</v>
      </c>
      <c r="Q700" s="304">
        <f t="shared" ca="1" si="309"/>
        <v>0</v>
      </c>
      <c r="R700" s="306">
        <f t="shared" ca="1" si="310"/>
        <v>0</v>
      </c>
      <c r="S700" s="307">
        <f t="shared" ca="1" si="311"/>
        <v>2.9362999999999984</v>
      </c>
      <c r="T700" s="304">
        <f t="shared" ca="1" si="291"/>
        <v>28.805102999999985</v>
      </c>
      <c r="U700" s="311">
        <f t="shared" ca="1" si="292"/>
        <v>0</v>
      </c>
      <c r="V700" s="306">
        <f t="shared" ca="1" si="293"/>
        <v>1.2261121712999319</v>
      </c>
      <c r="W700" s="304">
        <f t="shared" ca="1" si="294"/>
        <v>27.458718344037443</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0.4523734265314534</v>
      </c>
      <c r="AH700" s="304">
        <f t="shared" ca="1" si="318"/>
        <v>-9.3514511057991037</v>
      </c>
    </row>
    <row r="701" spans="1:34" x14ac:dyDescent="0.2">
      <c r="A701" s="347">
        <f t="shared" ca="1" si="296"/>
        <v>1E-4</v>
      </c>
      <c r="B701" s="304">
        <f t="shared" ca="1" si="297"/>
        <v>37.918400000000844</v>
      </c>
      <c r="D701" s="306">
        <f t="shared" ca="1" si="298"/>
        <v>-0.33175909273616916</v>
      </c>
      <c r="E701" s="307">
        <f t="shared" ca="1" si="299"/>
        <v>-0.46441773624762206</v>
      </c>
      <c r="F701" s="304">
        <f t="shared" ca="1" si="300"/>
        <v>0.57074331301776271</v>
      </c>
      <c r="G701" s="306">
        <f t="shared" ca="1" si="301"/>
        <v>3.716572160878755</v>
      </c>
      <c r="H701" s="307">
        <f t="shared" ca="1" si="302"/>
        <v>-104.69601914409705</v>
      </c>
      <c r="I701" s="304">
        <f t="shared" ca="1" si="303"/>
        <v>104.76196510780119</v>
      </c>
      <c r="J701" s="306">
        <f t="shared" ca="1" si="304"/>
        <v>438.67107671397167</v>
      </c>
      <c r="K701" s="307">
        <f t="shared" ca="1" si="305"/>
        <v>-9.0852994907276905</v>
      </c>
      <c r="L701" s="304">
        <f t="shared" ca="1" si="290"/>
        <v>438.76514926806965</v>
      </c>
      <c r="M701" s="306">
        <f t="shared" ca="1" si="306"/>
        <v>-1.5353125307992213</v>
      </c>
      <c r="N701" s="304">
        <f t="shared" ca="1" si="307"/>
        <v>-87.966928248344587</v>
      </c>
      <c r="P701" s="310">
        <f t="shared" ca="1" si="308"/>
        <v>23</v>
      </c>
      <c r="Q701" s="304">
        <f t="shared" ca="1" si="309"/>
        <v>0</v>
      </c>
      <c r="R701" s="306">
        <f t="shared" ca="1" si="310"/>
        <v>0</v>
      </c>
      <c r="S701" s="307">
        <f t="shared" ca="1" si="311"/>
        <v>2.9362999999999984</v>
      </c>
      <c r="T701" s="304">
        <f t="shared" ca="1" si="291"/>
        <v>28.805102999999985</v>
      </c>
      <c r="U701" s="311">
        <f t="shared" ca="1" si="292"/>
        <v>0</v>
      </c>
      <c r="V701" s="306">
        <f t="shared" ca="1" si="293"/>
        <v>1.2261134549912176</v>
      </c>
      <c r="W701" s="304">
        <f t="shared" ca="1" si="294"/>
        <v>27.45877080528922</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0.45235567541968535</v>
      </c>
      <c r="AH701" s="304">
        <f t="shared" ca="1" si="318"/>
        <v>-9.3514689725291902</v>
      </c>
    </row>
    <row r="702" spans="1:34" x14ac:dyDescent="0.2">
      <c r="A702" s="347">
        <f t="shared" ca="1" si="296"/>
        <v>1E-4</v>
      </c>
      <c r="B702" s="304">
        <f t="shared" ca="1" si="297"/>
        <v>37.918500000000847</v>
      </c>
      <c r="D702" s="306">
        <f t="shared" ca="1" si="298"/>
        <v>-0.33175662190761307</v>
      </c>
      <c r="E702" s="307">
        <f t="shared" ca="1" si="299"/>
        <v>-0.46439977083401729</v>
      </c>
      <c r="F702" s="304">
        <f t="shared" ca="1" si="300"/>
        <v>0.57072725826811421</v>
      </c>
      <c r="G702" s="306">
        <f t="shared" ca="1" si="301"/>
        <v>3.7165389852165642</v>
      </c>
      <c r="H702" s="307">
        <f t="shared" ca="1" si="302"/>
        <v>-104.69606558407413</v>
      </c>
      <c r="I702" s="304">
        <f t="shared" ca="1" si="303"/>
        <v>104.76201034159944</v>
      </c>
      <c r="J702" s="306">
        <f t="shared" ca="1" si="304"/>
        <v>438.67107671397167</v>
      </c>
      <c r="K702" s="307">
        <f t="shared" ca="1" si="305"/>
        <v>-9.0957690949640995</v>
      </c>
      <c r="L702" s="304">
        <f t="shared" ca="1" si="290"/>
        <v>438.76536618199952</v>
      </c>
      <c r="M702" s="306">
        <f t="shared" ca="1" si="306"/>
        <v>-1.5353128630026547</v>
      </c>
      <c r="N702" s="304">
        <f t="shared" ca="1" si="307"/>
        <v>-87.966947282199271</v>
      </c>
      <c r="P702" s="310">
        <f t="shared" ca="1" si="308"/>
        <v>23</v>
      </c>
      <c r="Q702" s="304">
        <f t="shared" ca="1" si="309"/>
        <v>0</v>
      </c>
      <c r="R702" s="306">
        <f t="shared" ca="1" si="310"/>
        <v>0</v>
      </c>
      <c r="S702" s="307">
        <f t="shared" ca="1" si="311"/>
        <v>2.9362999999999984</v>
      </c>
      <c r="T702" s="304">
        <f t="shared" ca="1" si="291"/>
        <v>28.805102999999985</v>
      </c>
      <c r="U702" s="311">
        <f t="shared" ca="1" si="292"/>
        <v>0</v>
      </c>
      <c r="V702" s="306">
        <f t="shared" ca="1" si="293"/>
        <v>1.2261147386844171</v>
      </c>
      <c r="W702" s="304">
        <f t="shared" ca="1" si="294"/>
        <v>27.458823265713249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0.45233792458762068</v>
      </c>
      <c r="AH702" s="304">
        <f t="shared" ca="1" si="318"/>
        <v>-9.3514868389773635</v>
      </c>
    </row>
    <row r="703" spans="1:34" x14ac:dyDescent="0.2">
      <c r="A703" s="347">
        <f t="shared" ca="1" si="296"/>
        <v>1E-4</v>
      </c>
      <c r="B703" s="304">
        <f t="shared" ca="1" si="297"/>
        <v>37.918600000000851</v>
      </c>
      <c r="D703" s="306">
        <f t="shared" ca="1" si="298"/>
        <v>-0.33175415108755102</v>
      </c>
      <c r="E703" s="307">
        <f t="shared" ca="1" si="299"/>
        <v>-0.46438180570382137</v>
      </c>
      <c r="F703" s="304">
        <f t="shared" ca="1" si="300"/>
        <v>0.57071120387860208</v>
      </c>
      <c r="G703" s="306">
        <f t="shared" ca="1" si="301"/>
        <v>3.7165058098014554</v>
      </c>
      <c r="H703" s="307">
        <f t="shared" ca="1" si="302"/>
        <v>-104.69611202225471</v>
      </c>
      <c r="I703" s="304">
        <f t="shared" ca="1" si="303"/>
        <v>104.76205557362262</v>
      </c>
      <c r="J703" s="306">
        <f t="shared" ca="1" si="304"/>
        <v>438.67107671397167</v>
      </c>
      <c r="K703" s="307">
        <f t="shared" ca="1" si="305"/>
        <v>-9.106238703844415</v>
      </c>
      <c r="L703" s="304">
        <f t="shared" ca="1" si="290"/>
        <v>438.76558334573895</v>
      </c>
      <c r="M703" s="306">
        <f t="shared" ca="1" si="306"/>
        <v>-1.535313195202836</v>
      </c>
      <c r="N703" s="304">
        <f t="shared" ca="1" si="307"/>
        <v>-87.966966315867609</v>
      </c>
      <c r="P703" s="310">
        <f t="shared" ca="1" si="308"/>
        <v>23</v>
      </c>
      <c r="Q703" s="304">
        <f t="shared" ca="1" si="309"/>
        <v>0</v>
      </c>
      <c r="R703" s="306">
        <f t="shared" ca="1" si="310"/>
        <v>0</v>
      </c>
      <c r="S703" s="307">
        <f t="shared" ca="1" si="311"/>
        <v>2.9362999999999984</v>
      </c>
      <c r="T703" s="304">
        <f t="shared" ca="1" si="291"/>
        <v>28.805102999999985</v>
      </c>
      <c r="U703" s="311">
        <f t="shared" ca="1" si="292"/>
        <v>0</v>
      </c>
      <c r="V703" s="306">
        <f t="shared" ca="1" si="293"/>
        <v>1.2261160223795304</v>
      </c>
      <c r="W703" s="304">
        <f t="shared" ca="1" si="294"/>
        <v>27.458875725309504</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0.45232017403523805</v>
      </c>
      <c r="AH703" s="304">
        <f t="shared" ca="1" si="318"/>
        <v>-9.351504705143638</v>
      </c>
    </row>
    <row r="704" spans="1:34" x14ac:dyDescent="0.2">
      <c r="A704" s="347">
        <f t="shared" ca="1" si="296"/>
        <v>1E-4</v>
      </c>
      <c r="B704" s="304">
        <f t="shared" ca="1" si="297"/>
        <v>37.918700000000854</v>
      </c>
      <c r="D704" s="306">
        <f t="shared" ca="1" si="298"/>
        <v>-0.33175168027598106</v>
      </c>
      <c r="E704" s="307">
        <f t="shared" ca="1" si="299"/>
        <v>-0.46436384085704852</v>
      </c>
      <c r="F704" s="304">
        <f t="shared" ca="1" si="300"/>
        <v>0.57069514984924052</v>
      </c>
      <c r="G704" s="306">
        <f t="shared" ca="1" si="301"/>
        <v>3.7164726346334276</v>
      </c>
      <c r="H704" s="307">
        <f t="shared" ca="1" si="302"/>
        <v>-104.69615845863879</v>
      </c>
      <c r="I704" s="304">
        <f t="shared" ca="1" si="303"/>
        <v>104.76210080387078</v>
      </c>
      <c r="J704" s="306">
        <f t="shared" ca="1" si="304"/>
        <v>438.67107671397167</v>
      </c>
      <c r="K704" s="307">
        <f t="shared" ca="1" si="305"/>
        <v>-9.1167083173684595</v>
      </c>
      <c r="L704" s="304">
        <f t="shared" ca="1" si="290"/>
        <v>438.76580075928797</v>
      </c>
      <c r="M704" s="306">
        <f t="shared" ca="1" si="306"/>
        <v>-1.5353135273997651</v>
      </c>
      <c r="N704" s="304">
        <f t="shared" ca="1" si="307"/>
        <v>-87.966985349349613</v>
      </c>
      <c r="P704" s="310">
        <f t="shared" ca="1" si="308"/>
        <v>23</v>
      </c>
      <c r="Q704" s="304">
        <f t="shared" ca="1" si="309"/>
        <v>0</v>
      </c>
      <c r="R704" s="306">
        <f t="shared" ca="1" si="310"/>
        <v>0</v>
      </c>
      <c r="S704" s="307">
        <f t="shared" ca="1" si="311"/>
        <v>2.9362999999999984</v>
      </c>
      <c r="T704" s="304">
        <f t="shared" ca="1" si="291"/>
        <v>28.805102999999985</v>
      </c>
      <c r="U704" s="311">
        <f t="shared" ca="1" si="292"/>
        <v>0</v>
      </c>
      <c r="V704" s="306">
        <f t="shared" ca="1" si="293"/>
        <v>1.2261173060765576</v>
      </c>
      <c r="W704" s="304">
        <f t="shared" ca="1" si="294"/>
        <v>27.458928184078012</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0.45230242376255525</v>
      </c>
      <c r="AH704" s="304">
        <f t="shared" ca="1" si="318"/>
        <v>-9.351522571028001</v>
      </c>
    </row>
    <row r="705" spans="1:34" x14ac:dyDescent="0.2">
      <c r="A705" s="347">
        <f t="shared" ca="1" si="296"/>
        <v>1E-4</v>
      </c>
      <c r="B705" s="304">
        <f t="shared" ca="1" si="297"/>
        <v>37.918800000000857</v>
      </c>
      <c r="D705" s="306">
        <f t="shared" ca="1" si="298"/>
        <v>-0.33174920947290609</v>
      </c>
      <c r="E705" s="307">
        <f t="shared" ca="1" si="299"/>
        <v>-0.46434587629368984</v>
      </c>
      <c r="F705" s="304">
        <f t="shared" ca="1" si="300"/>
        <v>0.57067909618002732</v>
      </c>
      <c r="G705" s="306">
        <f t="shared" ca="1" si="301"/>
        <v>3.7164394597124804</v>
      </c>
      <c r="H705" s="307">
        <f t="shared" ca="1" si="302"/>
        <v>-104.69620489322642</v>
      </c>
      <c r="I705" s="304">
        <f t="shared" ca="1" si="303"/>
        <v>104.76214603234394</v>
      </c>
      <c r="J705" s="306">
        <f t="shared" ca="1" si="304"/>
        <v>438.67107671397167</v>
      </c>
      <c r="K705" s="307">
        <f t="shared" ca="1" si="305"/>
        <v>-9.1271779355360536</v>
      </c>
      <c r="L705" s="304">
        <f t="shared" ca="1" si="290"/>
        <v>438.76601842264648</v>
      </c>
      <c r="M705" s="306">
        <f t="shared" ca="1" si="306"/>
        <v>-1.5353138595934419</v>
      </c>
      <c r="N705" s="304">
        <f t="shared" ca="1" si="307"/>
        <v>-87.967004382645285</v>
      </c>
      <c r="P705" s="310">
        <f t="shared" ca="1" si="308"/>
        <v>23</v>
      </c>
      <c r="Q705" s="304">
        <f t="shared" ca="1" si="309"/>
        <v>0</v>
      </c>
      <c r="R705" s="306">
        <f t="shared" ca="1" si="310"/>
        <v>0</v>
      </c>
      <c r="S705" s="307">
        <f t="shared" ca="1" si="311"/>
        <v>2.9362999999999984</v>
      </c>
      <c r="T705" s="304">
        <f t="shared" ca="1" si="291"/>
        <v>28.805102999999985</v>
      </c>
      <c r="U705" s="311">
        <f t="shared" ca="1" si="292"/>
        <v>0</v>
      </c>
      <c r="V705" s="306">
        <f t="shared" ca="1" si="293"/>
        <v>1.2261185897754994</v>
      </c>
      <c r="W705" s="304">
        <f t="shared" ca="1" si="294"/>
        <v>27.458980642018794</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0.45228467376955805</v>
      </c>
      <c r="AH705" s="304">
        <f t="shared" ca="1" si="318"/>
        <v>-9.3515404366304633</v>
      </c>
    </row>
    <row r="706" spans="1:34" x14ac:dyDescent="0.2">
      <c r="A706" s="347">
        <f t="shared" ca="1" si="296"/>
        <v>1E-4</v>
      </c>
      <c r="B706" s="304">
        <f t="shared" ca="1" si="297"/>
        <v>37.91890000000086</v>
      </c>
      <c r="D706" s="306">
        <f t="shared" ca="1" si="298"/>
        <v>-0.33174673867832671</v>
      </c>
      <c r="E706" s="307">
        <f t="shared" ca="1" si="299"/>
        <v>-0.46432791201373647</v>
      </c>
      <c r="F706" s="304">
        <f t="shared" ca="1" si="300"/>
        <v>0.57066304287095915</v>
      </c>
      <c r="G706" s="306">
        <f t="shared" ca="1" si="301"/>
        <v>3.7164062850386124</v>
      </c>
      <c r="H706" s="307">
        <f t="shared" ca="1" si="302"/>
        <v>-104.69625132601763</v>
      </c>
      <c r="I706" s="304">
        <f t="shared" ca="1" si="303"/>
        <v>104.76219125904214</v>
      </c>
      <c r="J706" s="306">
        <f t="shared" ca="1" si="304"/>
        <v>438.67107671397167</v>
      </c>
      <c r="K706" s="307">
        <f t="shared" ca="1" si="305"/>
        <v>-9.137647558347016</v>
      </c>
      <c r="L706" s="304">
        <f t="shared" ca="1" si="290"/>
        <v>438.76623633581443</v>
      </c>
      <c r="M706" s="306">
        <f t="shared" ca="1" si="306"/>
        <v>-1.5353141917838666</v>
      </c>
      <c r="N706" s="304">
        <f t="shared" ca="1" si="307"/>
        <v>-87.96702341575461</v>
      </c>
      <c r="P706" s="310">
        <f t="shared" ca="1" si="308"/>
        <v>23</v>
      </c>
      <c r="Q706" s="304">
        <f t="shared" ca="1" si="309"/>
        <v>0</v>
      </c>
      <c r="R706" s="306">
        <f t="shared" ca="1" si="310"/>
        <v>0</v>
      </c>
      <c r="S706" s="307">
        <f t="shared" ca="1" si="311"/>
        <v>2.9362999999999984</v>
      </c>
      <c r="T706" s="304">
        <f t="shared" ca="1" si="291"/>
        <v>28.805102999999985</v>
      </c>
      <c r="U706" s="311">
        <f t="shared" ca="1" si="292"/>
        <v>0</v>
      </c>
      <c r="V706" s="306">
        <f t="shared" ca="1" si="293"/>
        <v>1.2261198734763543</v>
      </c>
      <c r="W706" s="304">
        <f t="shared" ca="1" si="294"/>
        <v>27.459033099131855</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0.45226692405624114</v>
      </c>
      <c r="AH706" s="304">
        <f t="shared" ca="1" si="318"/>
        <v>-9.3515583019510302</v>
      </c>
    </row>
    <row r="707" spans="1:34" x14ac:dyDescent="0.2">
      <c r="A707" s="347">
        <f t="shared" ca="1" si="296"/>
        <v>1E-4</v>
      </c>
      <c r="B707" s="304">
        <f t="shared" ca="1" si="297"/>
        <v>37.919000000000864</v>
      </c>
      <c r="D707" s="306">
        <f t="shared" ca="1" si="298"/>
        <v>-0.3317442678922416</v>
      </c>
      <c r="E707" s="307">
        <f t="shared" ca="1" si="299"/>
        <v>-0.46430994801718839</v>
      </c>
      <c r="F707" s="304">
        <f t="shared" ca="1" si="300"/>
        <v>0.57064698992203888</v>
      </c>
      <c r="G707" s="306">
        <f t="shared" ca="1" si="301"/>
        <v>3.7163731106118232</v>
      </c>
      <c r="H707" s="307">
        <f t="shared" ca="1" si="302"/>
        <v>-104.69629775701243</v>
      </c>
      <c r="I707" s="304">
        <f t="shared" ca="1" si="303"/>
        <v>104.76223648396537</v>
      </c>
      <c r="J707" s="306">
        <f t="shared" ca="1" si="304"/>
        <v>438.67107671397167</v>
      </c>
      <c r="K707" s="307">
        <f t="shared" ca="1" si="305"/>
        <v>-9.1481171858011674</v>
      </c>
      <c r="L707" s="304">
        <f t="shared" ca="1" si="290"/>
        <v>438.76645449879186</v>
      </c>
      <c r="M707" s="306">
        <f t="shared" ca="1" si="306"/>
        <v>-1.5353145239710393</v>
      </c>
      <c r="N707" s="304">
        <f t="shared" ca="1" si="307"/>
        <v>-87.967042448677617</v>
      </c>
      <c r="P707" s="310">
        <f t="shared" ca="1" si="308"/>
        <v>23</v>
      </c>
      <c r="Q707" s="304">
        <f t="shared" ca="1" si="309"/>
        <v>0</v>
      </c>
      <c r="R707" s="306">
        <f t="shared" ca="1" si="310"/>
        <v>0</v>
      </c>
      <c r="S707" s="307">
        <f t="shared" ca="1" si="311"/>
        <v>2.9362999999999984</v>
      </c>
      <c r="T707" s="304">
        <f t="shared" ca="1" si="291"/>
        <v>28.805102999999985</v>
      </c>
      <c r="U707" s="311">
        <f t="shared" ca="1" si="292"/>
        <v>0</v>
      </c>
      <c r="V707" s="306">
        <f t="shared" ca="1" si="293"/>
        <v>1.2261211571791233</v>
      </c>
      <c r="W707" s="304">
        <f t="shared" ca="1" si="294"/>
        <v>27.459085555417182</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0.4522491746226045</v>
      </c>
      <c r="AH707" s="304">
        <f t="shared" ca="1" si="318"/>
        <v>-9.3515761669897053</v>
      </c>
    </row>
    <row r="708" spans="1:34" x14ac:dyDescent="0.2">
      <c r="A708" s="347">
        <f t="shared" ca="1" si="296"/>
        <v>1E-4</v>
      </c>
      <c r="B708" s="304">
        <f t="shared" ca="1" si="297"/>
        <v>37.919100000000867</v>
      </c>
      <c r="D708" s="306">
        <f t="shared" ca="1" si="298"/>
        <v>-0.33174179711465079</v>
      </c>
      <c r="E708" s="307">
        <f t="shared" ca="1" si="299"/>
        <v>-0.46429198430404739</v>
      </c>
      <c r="F708" s="304">
        <f t="shared" ca="1" si="300"/>
        <v>0.57063093733327142</v>
      </c>
      <c r="G708" s="306">
        <f t="shared" ca="1" si="301"/>
        <v>3.7163399364321119</v>
      </c>
      <c r="H708" s="307">
        <f t="shared" ca="1" si="302"/>
        <v>-104.69634418621087</v>
      </c>
      <c r="I708" s="304">
        <f t="shared" ca="1" si="303"/>
        <v>104.7622817071137</v>
      </c>
      <c r="J708" s="306">
        <f t="shared" ca="1" si="304"/>
        <v>438.67107671397167</v>
      </c>
      <c r="K708" s="307">
        <f t="shared" ca="1" si="305"/>
        <v>-9.1585868178983283</v>
      </c>
      <c r="L708" s="304">
        <f t="shared" ref="L708:L771" ca="1" si="319">SQRT(pos_x^2+pos_z^2)</f>
        <v>438.76667291157861</v>
      </c>
      <c r="M708" s="306">
        <f t="shared" ca="1" si="306"/>
        <v>-1.5353148561549599</v>
      </c>
      <c r="N708" s="304">
        <f t="shared" ca="1" si="307"/>
        <v>-87.967061481414291</v>
      </c>
      <c r="P708" s="310">
        <f t="shared" ca="1" si="308"/>
        <v>23</v>
      </c>
      <c r="Q708" s="304">
        <f t="shared" ca="1" si="309"/>
        <v>0</v>
      </c>
      <c r="R708" s="306">
        <f t="shared" ca="1" si="310"/>
        <v>0</v>
      </c>
      <c r="S708" s="307">
        <f t="shared" ca="1" si="311"/>
        <v>2.9362999999999984</v>
      </c>
      <c r="T708" s="304">
        <f t="shared" ref="T708:T771" ca="1" si="320">m*g</f>
        <v>28.805102999999985</v>
      </c>
      <c r="U708" s="311">
        <f t="shared" ref="U708:U771" ca="1" si="321">IF(pos_xz&lt;L_rampe,Poids*COS(Beta),0)</f>
        <v>0</v>
      </c>
      <c r="V708" s="306">
        <f t="shared" ref="V708:V771" ca="1" si="322">Rho_moyen*(20000-Alt_rampe-pos_z)/(20000+Alt_rampe+pos_z)</f>
        <v>1.2261224408838067</v>
      </c>
      <c r="W708" s="304">
        <f t="shared" ref="W708:W771" ca="1" si="323">1/2*Rho*Sref*Cx*vit_xz^2</f>
        <v>27.459138010874831</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0.45223142546865169</v>
      </c>
      <c r="AH708" s="304">
        <f t="shared" ca="1" si="318"/>
        <v>-9.3515940317464832</v>
      </c>
    </row>
    <row r="709" spans="1:34" x14ac:dyDescent="0.2">
      <c r="A709" s="347">
        <f t="shared" ref="A709:A772" ca="1" si="325">IF(B708+0.01&lt;=T_ini+ROUNDUP(Temps_fin_propu,0), 0.01, IF(K708&gt;0, 0.1, 0.0001))</f>
        <v>1E-4</v>
      </c>
      <c r="B709" s="304">
        <f t="shared" ref="B709:B772" ca="1" si="326">B708+pas</f>
        <v>37.91920000000087</v>
      </c>
      <c r="D709" s="306">
        <f t="shared" ref="D709:D772" ca="1" si="327">IF(AND(L708&lt;L_rampe,Poussee&lt;Poids*SIN(M708)),0,(-W708+Poussee)/m*COS(M708)-U708/m*SIN(M708))</f>
        <v>-0.33173932634555553</v>
      </c>
      <c r="E709" s="307">
        <f t="shared" ref="E709:E772" ca="1" si="328">IF(AND(L708&lt;L_rampe,Poussee&lt;Poids*SIN(M708)),0,(-W708+Poussee)/m*SIN(M708)+U708/m*COS(M708)-Poids/m)</f>
        <v>-0.46427402087429748</v>
      </c>
      <c r="F709" s="304">
        <f t="shared" ref="F709:F772" ca="1" si="329">SQRT(acc_x^2+acc_z^2)</f>
        <v>0.57061488510464797</v>
      </c>
      <c r="G709" s="306">
        <f t="shared" ref="G709:G772" ca="1" si="330">G708+acc_x*pas</f>
        <v>3.7163067624994772</v>
      </c>
      <c r="H709" s="307">
        <f t="shared" ref="H709:H772" ca="1" si="331">H708+acc_z*pas</f>
        <v>-104.69639061361295</v>
      </c>
      <c r="I709" s="304">
        <f t="shared" ref="I709:I772" ca="1" si="332">SQRT(vit_x^2+vit_z^2)</f>
        <v>104.76232692848713</v>
      </c>
      <c r="J709" s="306">
        <f t="shared" ref="J709:J772" ca="1" si="333">J708+0.5*(vit_x+G708)*pas*(K708&gt;=0)</f>
        <v>438.67107671397167</v>
      </c>
      <c r="K709" s="307">
        <f t="shared" ref="K709:K772" ca="1" si="334">K708+0.5*(vit_z+H708)*pas</f>
        <v>-9.1690564546383193</v>
      </c>
      <c r="L709" s="304">
        <f t="shared" ca="1" si="319"/>
        <v>438.76689157417468</v>
      </c>
      <c r="M709" s="306">
        <f t="shared" ref="M709:M772" ca="1" si="335">IF(AND(L708&gt;L_rampe,G709&gt;0),ATAN2(G709,H709),$M$4)</f>
        <v>-1.5353151883356284</v>
      </c>
      <c r="N709" s="304">
        <f t="shared" ref="N709:N772" ca="1" si="336">DEGREES(Beta)</f>
        <v>-87.967080513964632</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2.9362999999999984</v>
      </c>
      <c r="T709" s="304">
        <f t="shared" ca="1" si="320"/>
        <v>28.805102999999985</v>
      </c>
      <c r="U709" s="311">
        <f t="shared" ca="1" si="321"/>
        <v>0</v>
      </c>
      <c r="V709" s="306">
        <f t="shared" ca="1" si="322"/>
        <v>1.2261237245904035</v>
      </c>
      <c r="W709" s="304">
        <f t="shared" ca="1" si="323"/>
        <v>27.459190465504758</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0.45221367659436318</v>
      </c>
      <c r="AH709" s="304">
        <f t="shared" ref="AH709:AH772" ca="1" si="347">IF(AND(L708&lt;L_rampe,Poussee&lt;Poids*SIN(M708)), g*SIN(M708), (-W708+Poussee)/m)</f>
        <v>-9.3516118962213834</v>
      </c>
    </row>
    <row r="710" spans="1:34" x14ac:dyDescent="0.2">
      <c r="A710" s="347">
        <f t="shared" ca="1" si="325"/>
        <v>1E-4</v>
      </c>
      <c r="B710" s="304">
        <f t="shared" ca="1" si="326"/>
        <v>37.919300000000874</v>
      </c>
      <c r="D710" s="306">
        <f t="shared" ca="1" si="327"/>
        <v>-0.33173685558495575</v>
      </c>
      <c r="E710" s="307">
        <f t="shared" ca="1" si="328"/>
        <v>-0.46425605772795109</v>
      </c>
      <c r="F710" s="304">
        <f t="shared" ca="1" si="329"/>
        <v>0.57059883323618221</v>
      </c>
      <c r="G710" s="306">
        <f t="shared" ca="1" si="330"/>
        <v>3.7162735888139187</v>
      </c>
      <c r="H710" s="307">
        <f t="shared" ca="1" si="331"/>
        <v>-104.69643703921872</v>
      </c>
      <c r="I710" s="304">
        <f t="shared" ca="1" si="332"/>
        <v>104.76237214808572</v>
      </c>
      <c r="J710" s="306">
        <f t="shared" ca="1" si="333"/>
        <v>438.67107671397167</v>
      </c>
      <c r="K710" s="307">
        <f t="shared" ca="1" si="334"/>
        <v>-9.179526096020961</v>
      </c>
      <c r="L710" s="304">
        <f t="shared" ca="1" si="319"/>
        <v>438.76711048658007</v>
      </c>
      <c r="M710" s="306">
        <f t="shared" ca="1" si="335"/>
        <v>-1.5353155205130451</v>
      </c>
      <c r="N710" s="304">
        <f t="shared" ca="1" si="336"/>
        <v>-87.967099546328654</v>
      </c>
      <c r="P710" s="310">
        <f t="shared" ca="1" si="337"/>
        <v>23</v>
      </c>
      <c r="Q710" s="304">
        <f t="shared" ca="1" si="338"/>
        <v>0</v>
      </c>
      <c r="R710" s="306">
        <f t="shared" ca="1" si="339"/>
        <v>0</v>
      </c>
      <c r="S710" s="307">
        <f t="shared" ca="1" si="340"/>
        <v>2.9362999999999984</v>
      </c>
      <c r="T710" s="304">
        <f t="shared" ca="1" si="320"/>
        <v>28.805102999999985</v>
      </c>
      <c r="U710" s="311">
        <f t="shared" ca="1" si="321"/>
        <v>0</v>
      </c>
      <c r="V710" s="306">
        <f t="shared" ca="1" si="322"/>
        <v>1.2261250082989146</v>
      </c>
      <c r="W710" s="304">
        <f t="shared" ca="1" si="323"/>
        <v>27.459242919307027</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0.45219592799975494</v>
      </c>
      <c r="AH710" s="304">
        <f t="shared" ca="1" si="347"/>
        <v>-9.3516297604143901</v>
      </c>
    </row>
    <row r="711" spans="1:34" x14ac:dyDescent="0.2">
      <c r="A711" s="347">
        <f t="shared" ca="1" si="325"/>
        <v>1E-4</v>
      </c>
      <c r="B711" s="304">
        <f t="shared" ca="1" si="326"/>
        <v>37.919400000000877</v>
      </c>
      <c r="D711" s="306">
        <f t="shared" ca="1" si="327"/>
        <v>-0.33173438483285056</v>
      </c>
      <c r="E711" s="307">
        <f t="shared" ca="1" si="328"/>
        <v>-0.46423809486498868</v>
      </c>
      <c r="F711" s="304">
        <f t="shared" ca="1" si="329"/>
        <v>0.57058278172786114</v>
      </c>
      <c r="G711" s="306">
        <f t="shared" ca="1" si="330"/>
        <v>3.7162404153754354</v>
      </c>
      <c r="H711" s="307">
        <f t="shared" ca="1" si="331"/>
        <v>-104.69648346302822</v>
      </c>
      <c r="I711" s="304">
        <f t="shared" ca="1" si="332"/>
        <v>104.76241736590947</v>
      </c>
      <c r="J711" s="306">
        <f t="shared" ca="1" si="333"/>
        <v>438.67107671397167</v>
      </c>
      <c r="K711" s="307">
        <f t="shared" ca="1" si="334"/>
        <v>-9.1899957420460741</v>
      </c>
      <c r="L711" s="304">
        <f t="shared" ca="1" si="319"/>
        <v>438.76732964879466</v>
      </c>
      <c r="M711" s="306">
        <f t="shared" ca="1" si="335"/>
        <v>-1.5353158526872097</v>
      </c>
      <c r="N711" s="304">
        <f t="shared" ca="1" si="336"/>
        <v>-87.967118578506344</v>
      </c>
      <c r="P711" s="310">
        <f t="shared" ca="1" si="337"/>
        <v>23</v>
      </c>
      <c r="Q711" s="304">
        <f t="shared" ca="1" si="338"/>
        <v>0</v>
      </c>
      <c r="R711" s="306">
        <f t="shared" ca="1" si="339"/>
        <v>0</v>
      </c>
      <c r="S711" s="307">
        <f t="shared" ca="1" si="340"/>
        <v>2.9362999999999984</v>
      </c>
      <c r="T711" s="304">
        <f t="shared" ca="1" si="320"/>
        <v>28.805102999999985</v>
      </c>
      <c r="U711" s="311">
        <f t="shared" ca="1" si="321"/>
        <v>0</v>
      </c>
      <c r="V711" s="306">
        <f t="shared" ca="1" si="322"/>
        <v>1.2261262920093392</v>
      </c>
      <c r="W711" s="304">
        <f t="shared" ca="1" si="323"/>
        <v>27.459295372281613</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0.45217817968480212</v>
      </c>
      <c r="AH711" s="304">
        <f t="shared" ca="1" si="347"/>
        <v>-9.3516476243255262</v>
      </c>
    </row>
    <row r="712" spans="1:34" x14ac:dyDescent="0.2">
      <c r="A712" s="347">
        <f t="shared" ca="1" si="325"/>
        <v>1E-4</v>
      </c>
      <c r="B712" s="304">
        <f t="shared" ca="1" si="326"/>
        <v>37.91950000000088</v>
      </c>
      <c r="D712" s="306">
        <f t="shared" ca="1" si="327"/>
        <v>-0.3317319140892423</v>
      </c>
      <c r="E712" s="307">
        <f t="shared" ca="1" si="328"/>
        <v>-0.46422013228541381</v>
      </c>
      <c r="F712" s="304">
        <f t="shared" ca="1" si="329"/>
        <v>0.57056673057969265</v>
      </c>
      <c r="G712" s="306">
        <f t="shared" ca="1" si="330"/>
        <v>3.7162072421840264</v>
      </c>
      <c r="H712" s="307">
        <f t="shared" ca="1" si="331"/>
        <v>-104.69652988504144</v>
      </c>
      <c r="I712" s="304">
        <f t="shared" ca="1" si="332"/>
        <v>104.76246258195842</v>
      </c>
      <c r="J712" s="306">
        <f t="shared" ca="1" si="333"/>
        <v>438.67107671397167</v>
      </c>
      <c r="K712" s="307">
        <f t="shared" ca="1" si="334"/>
        <v>-9.2004653927134772</v>
      </c>
      <c r="L712" s="304">
        <f t="shared" ca="1" si="319"/>
        <v>438.76754906081845</v>
      </c>
      <c r="M712" s="306">
        <f t="shared" ca="1" si="335"/>
        <v>-1.5353161848581225</v>
      </c>
      <c r="N712" s="304">
        <f t="shared" ca="1" si="336"/>
        <v>-87.96713761049773</v>
      </c>
      <c r="P712" s="310">
        <f t="shared" ca="1" si="337"/>
        <v>23</v>
      </c>
      <c r="Q712" s="304">
        <f t="shared" ca="1" si="338"/>
        <v>0</v>
      </c>
      <c r="R712" s="306">
        <f t="shared" ca="1" si="339"/>
        <v>0</v>
      </c>
      <c r="S712" s="307">
        <f t="shared" ca="1" si="340"/>
        <v>2.9362999999999984</v>
      </c>
      <c r="T712" s="304">
        <f t="shared" ca="1" si="320"/>
        <v>28.805102999999985</v>
      </c>
      <c r="U712" s="311">
        <f t="shared" ca="1" si="321"/>
        <v>0</v>
      </c>
      <c r="V712" s="306">
        <f t="shared" ca="1" si="322"/>
        <v>1.2261275757216779</v>
      </c>
      <c r="W712" s="304">
        <f t="shared" ca="1" si="323"/>
        <v>27.459347824428534</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0.45216043164951714</v>
      </c>
      <c r="AH712" s="304">
        <f t="shared" ca="1" si="347"/>
        <v>-9.3516654879547829</v>
      </c>
    </row>
    <row r="713" spans="1:34" x14ac:dyDescent="0.2">
      <c r="A713" s="347">
        <f t="shared" ca="1" si="325"/>
        <v>1E-4</v>
      </c>
      <c r="B713" s="304">
        <f t="shared" ca="1" si="326"/>
        <v>37.919600000000884</v>
      </c>
      <c r="D713" s="306">
        <f t="shared" ca="1" si="327"/>
        <v>-0.33172944335412941</v>
      </c>
      <c r="E713" s="307">
        <f t="shared" ca="1" si="328"/>
        <v>-0.46420216998922825</v>
      </c>
      <c r="F713" s="304">
        <f t="shared" ca="1" si="329"/>
        <v>0.57055067979168061</v>
      </c>
      <c r="G713" s="306">
        <f t="shared" ca="1" si="330"/>
        <v>3.716174069239691</v>
      </c>
      <c r="H713" s="307">
        <f t="shared" ca="1" si="331"/>
        <v>-104.69657630525845</v>
      </c>
      <c r="I713" s="304">
        <f t="shared" ca="1" si="332"/>
        <v>104.76250779623258</v>
      </c>
      <c r="J713" s="306">
        <f t="shared" ca="1" si="333"/>
        <v>438.67107671397167</v>
      </c>
      <c r="K713" s="307">
        <f t="shared" ca="1" si="334"/>
        <v>-9.2109350480229928</v>
      </c>
      <c r="L713" s="304">
        <f t="shared" ca="1" si="319"/>
        <v>438.7677687226514</v>
      </c>
      <c r="M713" s="306">
        <f t="shared" ca="1" si="335"/>
        <v>-1.5353165170257834</v>
      </c>
      <c r="N713" s="304">
        <f t="shared" ca="1" si="336"/>
        <v>-87.967156642302783</v>
      </c>
      <c r="P713" s="310">
        <f t="shared" ca="1" si="337"/>
        <v>23</v>
      </c>
      <c r="Q713" s="304">
        <f t="shared" ca="1" si="338"/>
        <v>0</v>
      </c>
      <c r="R713" s="306">
        <f t="shared" ca="1" si="339"/>
        <v>0</v>
      </c>
      <c r="S713" s="307">
        <f t="shared" ca="1" si="340"/>
        <v>2.9362999999999984</v>
      </c>
      <c r="T713" s="304">
        <f t="shared" ca="1" si="320"/>
        <v>28.805102999999985</v>
      </c>
      <c r="U713" s="311">
        <f t="shared" ca="1" si="321"/>
        <v>0</v>
      </c>
      <c r="V713" s="306">
        <f t="shared" ca="1" si="322"/>
        <v>1.2261288594359301</v>
      </c>
      <c r="W713" s="304">
        <f t="shared" ca="1" si="323"/>
        <v>27.459400275747804</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0.45214268389389112</v>
      </c>
      <c r="AH713" s="304">
        <f t="shared" ca="1" si="347"/>
        <v>-9.3516833513021655</v>
      </c>
    </row>
    <row r="714" spans="1:34" x14ac:dyDescent="0.2">
      <c r="A714" s="347">
        <f t="shared" ca="1" si="325"/>
        <v>1E-4</v>
      </c>
      <c r="B714" s="304">
        <f t="shared" ca="1" si="326"/>
        <v>37.919700000000887</v>
      </c>
      <c r="D714" s="306">
        <f t="shared" ca="1" si="327"/>
        <v>-0.33172697262751266</v>
      </c>
      <c r="E714" s="307">
        <f t="shared" ca="1" si="328"/>
        <v>-0.46418420797642135</v>
      </c>
      <c r="F714" s="304">
        <f t="shared" ca="1" si="329"/>
        <v>0.5705346293638206</v>
      </c>
      <c r="G714" s="306">
        <f t="shared" ca="1" si="330"/>
        <v>3.7161408965424281</v>
      </c>
      <c r="H714" s="307">
        <f t="shared" ca="1" si="331"/>
        <v>-104.69662272367924</v>
      </c>
      <c r="I714" s="304">
        <f t="shared" ca="1" si="332"/>
        <v>104.762553008732</v>
      </c>
      <c r="J714" s="306">
        <f t="shared" ca="1" si="333"/>
        <v>438.67107671397167</v>
      </c>
      <c r="K714" s="307">
        <f t="shared" ca="1" si="334"/>
        <v>-9.2214047079744397</v>
      </c>
      <c r="L714" s="304">
        <f t="shared" ca="1" si="319"/>
        <v>438.76798863429343</v>
      </c>
      <c r="M714" s="306">
        <f t="shared" ca="1" si="335"/>
        <v>-1.5353168491901923</v>
      </c>
      <c r="N714" s="304">
        <f t="shared" ca="1" si="336"/>
        <v>-87.967175673921517</v>
      </c>
      <c r="P714" s="310">
        <f t="shared" ca="1" si="337"/>
        <v>23</v>
      </c>
      <c r="Q714" s="304">
        <f t="shared" ca="1" si="338"/>
        <v>0</v>
      </c>
      <c r="R714" s="306">
        <f t="shared" ca="1" si="339"/>
        <v>0</v>
      </c>
      <c r="S714" s="307">
        <f t="shared" ca="1" si="340"/>
        <v>2.9362999999999984</v>
      </c>
      <c r="T714" s="304">
        <f t="shared" ca="1" si="320"/>
        <v>28.805102999999985</v>
      </c>
      <c r="U714" s="311">
        <f t="shared" ca="1" si="321"/>
        <v>0</v>
      </c>
      <c r="V714" s="306">
        <f t="shared" ca="1" si="322"/>
        <v>1.2261301431520963</v>
      </c>
      <c r="W714" s="304">
        <f t="shared" ca="1" si="323"/>
        <v>27.459452726239434</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0.45212493641792051</v>
      </c>
      <c r="AH714" s="304">
        <f t="shared" ca="1" si="347"/>
        <v>-9.3517012143676794</v>
      </c>
    </row>
    <row r="715" spans="1:34" x14ac:dyDescent="0.2">
      <c r="A715" s="347">
        <f t="shared" ca="1" si="325"/>
        <v>1E-4</v>
      </c>
      <c r="B715" s="304">
        <f t="shared" ca="1" si="326"/>
        <v>37.91980000000089</v>
      </c>
      <c r="D715" s="306">
        <f t="shared" ca="1" si="327"/>
        <v>-0.33172450190939462</v>
      </c>
      <c r="E715" s="307">
        <f t="shared" ca="1" si="328"/>
        <v>-0.46416624624698954</v>
      </c>
      <c r="F715" s="304">
        <f t="shared" ca="1" si="329"/>
        <v>0.57051857929611449</v>
      </c>
      <c r="G715" s="306">
        <f t="shared" ca="1" si="330"/>
        <v>3.7161077240922373</v>
      </c>
      <c r="H715" s="307">
        <f t="shared" ca="1" si="331"/>
        <v>-104.69666914030387</v>
      </c>
      <c r="I715" s="304">
        <f t="shared" ca="1" si="332"/>
        <v>104.76259821945671</v>
      </c>
      <c r="J715" s="306">
        <f t="shared" ca="1" si="333"/>
        <v>438.67107671397167</v>
      </c>
      <c r="K715" s="307">
        <f t="shared" ca="1" si="334"/>
        <v>-9.2318743725676384</v>
      </c>
      <c r="L715" s="304">
        <f t="shared" ca="1" si="319"/>
        <v>438.76820879574456</v>
      </c>
      <c r="M715" s="306">
        <f t="shared" ca="1" si="335"/>
        <v>-1.5353171813513498</v>
      </c>
      <c r="N715" s="304">
        <f t="shared" ca="1" si="336"/>
        <v>-87.967194705353961</v>
      </c>
      <c r="P715" s="310">
        <f t="shared" ca="1" si="337"/>
        <v>23</v>
      </c>
      <c r="Q715" s="304">
        <f t="shared" ca="1" si="338"/>
        <v>0</v>
      </c>
      <c r="R715" s="306">
        <f t="shared" ca="1" si="339"/>
        <v>0</v>
      </c>
      <c r="S715" s="307">
        <f t="shared" ca="1" si="340"/>
        <v>2.9362999999999984</v>
      </c>
      <c r="T715" s="304">
        <f t="shared" ca="1" si="320"/>
        <v>28.805102999999985</v>
      </c>
      <c r="U715" s="311">
        <f t="shared" ca="1" si="321"/>
        <v>0</v>
      </c>
      <c r="V715" s="306">
        <f t="shared" ca="1" si="322"/>
        <v>1.2261314268701757</v>
      </c>
      <c r="W715" s="304">
        <f t="shared" ca="1" si="323"/>
        <v>27.459505175903416</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0.45210718922159998</v>
      </c>
      <c r="AH715" s="304">
        <f t="shared" ca="1" si="347"/>
        <v>-9.3517190771513299</v>
      </c>
    </row>
    <row r="716" spans="1:34" x14ac:dyDescent="0.2">
      <c r="A716" s="347">
        <f t="shared" ca="1" si="325"/>
        <v>1E-4</v>
      </c>
      <c r="B716" s="304">
        <f t="shared" ca="1" si="326"/>
        <v>37.919900000000894</v>
      </c>
      <c r="D716" s="306">
        <f t="shared" ca="1" si="327"/>
        <v>-0.33172203119976951</v>
      </c>
      <c r="E716" s="307">
        <f t="shared" ca="1" si="328"/>
        <v>-0.46414828480093995</v>
      </c>
      <c r="F716" s="304">
        <f t="shared" ca="1" si="329"/>
        <v>0.57050252958856829</v>
      </c>
      <c r="G716" s="306">
        <f t="shared" ca="1" si="330"/>
        <v>3.7160745518891174</v>
      </c>
      <c r="H716" s="307">
        <f t="shared" ca="1" si="331"/>
        <v>-104.69671555513234</v>
      </c>
      <c r="I716" s="304">
        <f t="shared" ca="1" si="332"/>
        <v>104.76264342840672</v>
      </c>
      <c r="J716" s="306">
        <f t="shared" ca="1" si="333"/>
        <v>438.67107671397167</v>
      </c>
      <c r="K716" s="307">
        <f t="shared" ca="1" si="334"/>
        <v>-9.2423440418024096</v>
      </c>
      <c r="L716" s="304">
        <f t="shared" ca="1" si="319"/>
        <v>438.76842920700466</v>
      </c>
      <c r="M716" s="306">
        <f t="shared" ca="1" si="335"/>
        <v>-1.5353175135092552</v>
      </c>
      <c r="N716" s="304">
        <f t="shared" ca="1" si="336"/>
        <v>-87.967213736600073</v>
      </c>
      <c r="P716" s="310">
        <f t="shared" ca="1" si="337"/>
        <v>23</v>
      </c>
      <c r="Q716" s="304">
        <f t="shared" ca="1" si="338"/>
        <v>0</v>
      </c>
      <c r="R716" s="306">
        <f t="shared" ca="1" si="339"/>
        <v>0</v>
      </c>
      <c r="S716" s="307">
        <f t="shared" ca="1" si="340"/>
        <v>2.9362999999999984</v>
      </c>
      <c r="T716" s="304">
        <f t="shared" ca="1" si="320"/>
        <v>28.805102999999985</v>
      </c>
      <c r="U716" s="311">
        <f t="shared" ca="1" si="321"/>
        <v>0</v>
      </c>
      <c r="V716" s="306">
        <f t="shared" ca="1" si="322"/>
        <v>1.2261327105901696</v>
      </c>
      <c r="W716" s="304">
        <f t="shared" ca="1" si="323"/>
        <v>27.459557624739791</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0.45208944230493664</v>
      </c>
      <c r="AH716" s="304">
        <f t="shared" ca="1" si="347"/>
        <v>-9.3517369396531116</v>
      </c>
    </row>
    <row r="717" spans="1:34" x14ac:dyDescent="0.2">
      <c r="A717" s="347">
        <f t="shared" ca="1" si="325"/>
        <v>1E-4</v>
      </c>
      <c r="B717" s="304">
        <f t="shared" ca="1" si="326"/>
        <v>37.920000000000897</v>
      </c>
      <c r="D717" s="306">
        <f t="shared" ca="1" si="327"/>
        <v>-0.33171956049864432</v>
      </c>
      <c r="E717" s="307">
        <f t="shared" ca="1" si="328"/>
        <v>-0.46413032363825302</v>
      </c>
      <c r="F717" s="304">
        <f t="shared" ca="1" si="329"/>
        <v>0.57048648024117388</v>
      </c>
      <c r="G717" s="306">
        <f t="shared" ca="1" si="330"/>
        <v>3.7160413799330674</v>
      </c>
      <c r="H717" s="307">
        <f t="shared" ca="1" si="331"/>
        <v>-104.69676196816471</v>
      </c>
      <c r="I717" s="304">
        <f t="shared" ca="1" si="332"/>
        <v>104.76268863558205</v>
      </c>
      <c r="J717" s="306">
        <f t="shared" ca="1" si="333"/>
        <v>438.67107671397167</v>
      </c>
      <c r="K717" s="307">
        <f t="shared" ca="1" si="334"/>
        <v>-9.2528137156785739</v>
      </c>
      <c r="L717" s="304">
        <f t="shared" ca="1" si="319"/>
        <v>438.76864986807368</v>
      </c>
      <c r="M717" s="306">
        <f t="shared" ca="1" si="335"/>
        <v>-1.5353178456639089</v>
      </c>
      <c r="N717" s="304">
        <f t="shared" ca="1" si="336"/>
        <v>-87.96723276765988</v>
      </c>
      <c r="P717" s="310">
        <f t="shared" ca="1" si="337"/>
        <v>23</v>
      </c>
      <c r="Q717" s="304">
        <f t="shared" ca="1" si="338"/>
        <v>0</v>
      </c>
      <c r="R717" s="306">
        <f t="shared" ca="1" si="339"/>
        <v>0</v>
      </c>
      <c r="S717" s="307">
        <f t="shared" ca="1" si="340"/>
        <v>2.9362999999999984</v>
      </c>
      <c r="T717" s="304">
        <f t="shared" ca="1" si="320"/>
        <v>28.805102999999985</v>
      </c>
      <c r="U717" s="311">
        <f t="shared" ca="1" si="321"/>
        <v>0</v>
      </c>
      <c r="V717" s="306">
        <f t="shared" ca="1" si="322"/>
        <v>1.2261339943120768</v>
      </c>
      <c r="W717" s="304">
        <f t="shared" ca="1" si="323"/>
        <v>27.459610072748539</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0.4520716956679145</v>
      </c>
      <c r="AH717" s="304">
        <f t="shared" ca="1" si="347"/>
        <v>-9.3517548018730388</v>
      </c>
    </row>
    <row r="718" spans="1:34" x14ac:dyDescent="0.2">
      <c r="A718" s="347">
        <f t="shared" ca="1" si="325"/>
        <v>1E-4</v>
      </c>
      <c r="B718" s="304">
        <f t="shared" ca="1" si="326"/>
        <v>37.9201000000009</v>
      </c>
      <c r="D718" s="306">
        <f t="shared" ca="1" si="327"/>
        <v>-0.33171708980601539</v>
      </c>
      <c r="E718" s="307">
        <f t="shared" ca="1" si="328"/>
        <v>-0.46411236275893764</v>
      </c>
      <c r="F718" s="304">
        <f t="shared" ca="1" si="329"/>
        <v>0.57047043125393959</v>
      </c>
      <c r="G718" s="306">
        <f t="shared" ca="1" si="330"/>
        <v>3.7160082082240868</v>
      </c>
      <c r="H718" s="307">
        <f t="shared" ca="1" si="331"/>
        <v>-104.69680837940098</v>
      </c>
      <c r="I718" s="304">
        <f t="shared" ca="1" si="332"/>
        <v>104.76273384098276</v>
      </c>
      <c r="J718" s="306">
        <f t="shared" ca="1" si="333"/>
        <v>438.67107671397167</v>
      </c>
      <c r="K718" s="307">
        <f t="shared" ca="1" si="334"/>
        <v>-9.2632833941959518</v>
      </c>
      <c r="L718" s="304">
        <f t="shared" ca="1" si="319"/>
        <v>438.76887077895168</v>
      </c>
      <c r="M718" s="306">
        <f t="shared" ca="1" si="335"/>
        <v>-1.5353181778153111</v>
      </c>
      <c r="N718" s="304">
        <f t="shared" ca="1" si="336"/>
        <v>-87.967251798533383</v>
      </c>
      <c r="P718" s="310">
        <f t="shared" ca="1" si="337"/>
        <v>23</v>
      </c>
      <c r="Q718" s="304">
        <f t="shared" ca="1" si="338"/>
        <v>0</v>
      </c>
      <c r="R718" s="306">
        <f t="shared" ca="1" si="339"/>
        <v>0</v>
      </c>
      <c r="S718" s="307">
        <f t="shared" ca="1" si="340"/>
        <v>2.9362999999999984</v>
      </c>
      <c r="T718" s="304">
        <f t="shared" ca="1" si="320"/>
        <v>28.805102999999985</v>
      </c>
      <c r="U718" s="311">
        <f t="shared" ca="1" si="321"/>
        <v>0</v>
      </c>
      <c r="V718" s="306">
        <f t="shared" ca="1" si="322"/>
        <v>1.2261352780358981</v>
      </c>
      <c r="W718" s="304">
        <f t="shared" ca="1" si="323"/>
        <v>27.459662519929704</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0.45205394931053711</v>
      </c>
      <c r="AH718" s="304">
        <f t="shared" ca="1" si="347"/>
        <v>-9.3517726638111078</v>
      </c>
    </row>
    <row r="719" spans="1:34" x14ac:dyDescent="0.2">
      <c r="A719" s="347">
        <f t="shared" ca="1" si="325"/>
        <v>1E-4</v>
      </c>
      <c r="B719" s="304">
        <f t="shared" ca="1" si="326"/>
        <v>37.920200000000904</v>
      </c>
      <c r="D719" s="306">
        <f t="shared" ca="1" si="327"/>
        <v>-0.33171461912188349</v>
      </c>
      <c r="E719" s="307">
        <f t="shared" ca="1" si="328"/>
        <v>-0.46409440216298137</v>
      </c>
      <c r="F719" s="304">
        <f t="shared" ca="1" si="329"/>
        <v>0.57045438262685944</v>
      </c>
      <c r="G719" s="306">
        <f t="shared" ca="1" si="330"/>
        <v>3.7159750367621744</v>
      </c>
      <c r="H719" s="307">
        <f t="shared" ca="1" si="331"/>
        <v>-104.69685478884119</v>
      </c>
      <c r="I719" s="304">
        <f t="shared" ca="1" si="332"/>
        <v>104.76277904460886</v>
      </c>
      <c r="J719" s="306">
        <f t="shared" ca="1" si="333"/>
        <v>438.67107671397167</v>
      </c>
      <c r="K719" s="307">
        <f t="shared" ca="1" si="334"/>
        <v>-9.2737530773543639</v>
      </c>
      <c r="L719" s="304">
        <f t="shared" ca="1" si="319"/>
        <v>438.76909193963849</v>
      </c>
      <c r="M719" s="306">
        <f t="shared" ca="1" si="335"/>
        <v>-1.5353185099634616</v>
      </c>
      <c r="N719" s="304">
        <f t="shared" ca="1" si="336"/>
        <v>-87.967270829220581</v>
      </c>
      <c r="P719" s="310">
        <f t="shared" ca="1" si="337"/>
        <v>23</v>
      </c>
      <c r="Q719" s="304">
        <f t="shared" ca="1" si="338"/>
        <v>0</v>
      </c>
      <c r="R719" s="306">
        <f t="shared" ca="1" si="339"/>
        <v>0</v>
      </c>
      <c r="S719" s="307">
        <f t="shared" ca="1" si="340"/>
        <v>2.9362999999999984</v>
      </c>
      <c r="T719" s="304">
        <f t="shared" ca="1" si="320"/>
        <v>28.805102999999985</v>
      </c>
      <c r="U719" s="311">
        <f t="shared" ca="1" si="321"/>
        <v>0</v>
      </c>
      <c r="V719" s="306">
        <f t="shared" ca="1" si="322"/>
        <v>1.2261365617616329</v>
      </c>
      <c r="W719" s="304">
        <f t="shared" ca="1" si="323"/>
        <v>27.459714966283268</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0.45203620323279203</v>
      </c>
      <c r="AH719" s="304">
        <f t="shared" ca="1" si="347"/>
        <v>-9.3517905254673295</v>
      </c>
    </row>
    <row r="720" spans="1:34" x14ac:dyDescent="0.2">
      <c r="A720" s="347">
        <f t="shared" ca="1" si="325"/>
        <v>1E-4</v>
      </c>
      <c r="B720" s="304">
        <f t="shared" ca="1" si="326"/>
        <v>37.920300000000907</v>
      </c>
      <c r="D720" s="306">
        <f t="shared" ca="1" si="327"/>
        <v>-0.33171214844624891</v>
      </c>
      <c r="E720" s="307">
        <f t="shared" ca="1" si="328"/>
        <v>-0.46407644185038599</v>
      </c>
      <c r="F720" s="304">
        <f t="shared" ca="1" si="329"/>
        <v>0.57043833435993851</v>
      </c>
      <c r="G720" s="306">
        <f t="shared" ca="1" si="330"/>
        <v>3.7159418655473297</v>
      </c>
      <c r="H720" s="307">
        <f t="shared" ca="1" si="331"/>
        <v>-104.69690119648538</v>
      </c>
      <c r="I720" s="304">
        <f t="shared" ca="1" si="332"/>
        <v>104.7628242464604</v>
      </c>
      <c r="J720" s="306">
        <f t="shared" ca="1" si="333"/>
        <v>438.67107671397167</v>
      </c>
      <c r="K720" s="307">
        <f t="shared" ca="1" si="334"/>
        <v>-9.2842227651536309</v>
      </c>
      <c r="L720" s="304">
        <f t="shared" ca="1" si="319"/>
        <v>438.76931335013415</v>
      </c>
      <c r="M720" s="306">
        <f t="shared" ca="1" si="335"/>
        <v>-1.5353188421083606</v>
      </c>
      <c r="N720" s="304">
        <f t="shared" ca="1" si="336"/>
        <v>-87.967289859721475</v>
      </c>
      <c r="P720" s="310">
        <f t="shared" ca="1" si="337"/>
        <v>23</v>
      </c>
      <c r="Q720" s="304">
        <f t="shared" ca="1" si="338"/>
        <v>0</v>
      </c>
      <c r="R720" s="306">
        <f t="shared" ca="1" si="339"/>
        <v>0</v>
      </c>
      <c r="S720" s="307">
        <f t="shared" ca="1" si="340"/>
        <v>2.9362999999999984</v>
      </c>
      <c r="T720" s="304">
        <f t="shared" ca="1" si="320"/>
        <v>28.805102999999985</v>
      </c>
      <c r="U720" s="311">
        <f t="shared" ca="1" si="321"/>
        <v>0</v>
      </c>
      <c r="V720" s="306">
        <f t="shared" ca="1" si="322"/>
        <v>1.2261378454892811</v>
      </c>
      <c r="W720" s="304">
        <f t="shared" ca="1" si="323"/>
        <v>27.459767411809256</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0.45201845743468638</v>
      </c>
      <c r="AH720" s="304">
        <f t="shared" ca="1" si="347"/>
        <v>-9.3518083868417001</v>
      </c>
    </row>
    <row r="721" spans="1:34" x14ac:dyDescent="0.2">
      <c r="A721" s="347">
        <f t="shared" ca="1" si="325"/>
        <v>1E-4</v>
      </c>
      <c r="B721" s="304">
        <f t="shared" ca="1" si="326"/>
        <v>37.92040000000091</v>
      </c>
      <c r="D721" s="306">
        <f t="shared" ca="1" si="327"/>
        <v>-0.33170967777911248</v>
      </c>
      <c r="E721" s="307">
        <f t="shared" ca="1" si="328"/>
        <v>-0.46405848182114795</v>
      </c>
      <c r="F721" s="304">
        <f t="shared" ca="1" si="329"/>
        <v>0.57042228645317783</v>
      </c>
      <c r="G721" s="306">
        <f t="shared" ca="1" si="330"/>
        <v>3.7159086945795519</v>
      </c>
      <c r="H721" s="307">
        <f t="shared" ca="1" si="331"/>
        <v>-104.69694760233357</v>
      </c>
      <c r="I721" s="304">
        <f t="shared" ca="1" si="332"/>
        <v>104.76286944653737</v>
      </c>
      <c r="J721" s="306">
        <f t="shared" ca="1" si="333"/>
        <v>438.67107671397167</v>
      </c>
      <c r="K721" s="307">
        <f t="shared" ca="1" si="334"/>
        <v>-9.2946924575935714</v>
      </c>
      <c r="L721" s="304">
        <f t="shared" ca="1" si="319"/>
        <v>438.76953501043857</v>
      </c>
      <c r="M721" s="306">
        <f t="shared" ca="1" si="335"/>
        <v>-1.5353191742500079</v>
      </c>
      <c r="N721" s="304">
        <f t="shared" ca="1" si="336"/>
        <v>-87.967308890036065</v>
      </c>
      <c r="P721" s="310">
        <f t="shared" ca="1" si="337"/>
        <v>23</v>
      </c>
      <c r="Q721" s="304">
        <f t="shared" ca="1" si="338"/>
        <v>0</v>
      </c>
      <c r="R721" s="306">
        <f t="shared" ca="1" si="339"/>
        <v>0</v>
      </c>
      <c r="S721" s="307">
        <f t="shared" ca="1" si="340"/>
        <v>2.9362999999999984</v>
      </c>
      <c r="T721" s="304">
        <f t="shared" ca="1" si="320"/>
        <v>28.805102999999985</v>
      </c>
      <c r="U721" s="311">
        <f t="shared" ca="1" si="321"/>
        <v>0</v>
      </c>
      <c r="V721" s="306">
        <f t="shared" ca="1" si="322"/>
        <v>1.2261391292188435</v>
      </c>
      <c r="W721" s="304">
        <f t="shared" ca="1" si="323"/>
        <v>27.459819856507679</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0.45200071191621305</v>
      </c>
      <c r="AH721" s="304">
        <f t="shared" ca="1" si="347"/>
        <v>-9.3518262479342269</v>
      </c>
    </row>
    <row r="722" spans="1:34" x14ac:dyDescent="0.2">
      <c r="A722" s="347">
        <f t="shared" ca="1" si="325"/>
        <v>1E-4</v>
      </c>
      <c r="B722" s="304">
        <f t="shared" ca="1" si="326"/>
        <v>37.920500000000914</v>
      </c>
      <c r="D722" s="306">
        <f t="shared" ca="1" si="327"/>
        <v>-0.33170720712047475</v>
      </c>
      <c r="E722" s="307">
        <f t="shared" ca="1" si="328"/>
        <v>-0.46404052207525837</v>
      </c>
      <c r="F722" s="304">
        <f t="shared" ca="1" si="329"/>
        <v>0.57040623890657427</v>
      </c>
      <c r="G722" s="306">
        <f t="shared" ca="1" si="330"/>
        <v>3.7158755238588399</v>
      </c>
      <c r="H722" s="307">
        <f t="shared" ca="1" si="331"/>
        <v>-104.69699400638578</v>
      </c>
      <c r="I722" s="304">
        <f t="shared" ca="1" si="332"/>
        <v>104.76291464483982</v>
      </c>
      <c r="J722" s="306">
        <f t="shared" ca="1" si="333"/>
        <v>438.67107671397167</v>
      </c>
      <c r="K722" s="307">
        <f t="shared" ca="1" si="334"/>
        <v>-9.305162154674008</v>
      </c>
      <c r="L722" s="304">
        <f t="shared" ca="1" si="319"/>
        <v>438.76975692055169</v>
      </c>
      <c r="M722" s="306">
        <f t="shared" ca="1" si="335"/>
        <v>-1.5353195063884038</v>
      </c>
      <c r="N722" s="304">
        <f t="shared" ca="1" si="336"/>
        <v>-87.967327920164365</v>
      </c>
      <c r="P722" s="310">
        <f t="shared" ca="1" si="337"/>
        <v>23</v>
      </c>
      <c r="Q722" s="304">
        <f t="shared" ca="1" si="338"/>
        <v>0</v>
      </c>
      <c r="R722" s="306">
        <f t="shared" ca="1" si="339"/>
        <v>0</v>
      </c>
      <c r="S722" s="307">
        <f t="shared" ca="1" si="340"/>
        <v>2.9362999999999984</v>
      </c>
      <c r="T722" s="304">
        <f t="shared" ca="1" si="320"/>
        <v>28.805102999999985</v>
      </c>
      <c r="U722" s="311">
        <f t="shared" ca="1" si="321"/>
        <v>0</v>
      </c>
      <c r="V722" s="306">
        <f t="shared" ca="1" si="322"/>
        <v>1.2261404129503188</v>
      </c>
      <c r="W722" s="304">
        <f t="shared" ca="1" si="323"/>
        <v>27.459872300378532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0.45198296667736315</v>
      </c>
      <c r="AH722" s="304">
        <f t="shared" ca="1" si="347"/>
        <v>-9.3518441087449151</v>
      </c>
    </row>
    <row r="723" spans="1:34" x14ac:dyDescent="0.2">
      <c r="A723" s="347">
        <f t="shared" ca="1" si="325"/>
        <v>1E-4</v>
      </c>
      <c r="B723" s="304">
        <f t="shared" ca="1" si="326"/>
        <v>37.920600000000917</v>
      </c>
      <c r="D723" s="306">
        <f t="shared" ca="1" si="327"/>
        <v>-0.33170473647033394</v>
      </c>
      <c r="E723" s="307">
        <f t="shared" ca="1" si="328"/>
        <v>-0.46402256261272257</v>
      </c>
      <c r="F723" s="304">
        <f t="shared" ca="1" si="329"/>
        <v>0.57039019172013439</v>
      </c>
      <c r="G723" s="306">
        <f t="shared" ca="1" si="330"/>
        <v>3.715842353385193</v>
      </c>
      <c r="H723" s="307">
        <f t="shared" ca="1" si="331"/>
        <v>-104.69704040864204</v>
      </c>
      <c r="I723" s="304">
        <f t="shared" ca="1" si="332"/>
        <v>104.76295984136776</v>
      </c>
      <c r="J723" s="306">
        <f t="shared" ca="1" si="333"/>
        <v>438.67107671397167</v>
      </c>
      <c r="K723" s="307">
        <f t="shared" ca="1" si="334"/>
        <v>-9.3156318563947593</v>
      </c>
      <c r="L723" s="304">
        <f t="shared" ca="1" si="319"/>
        <v>438.76997908047343</v>
      </c>
      <c r="M723" s="306">
        <f t="shared" ca="1" si="335"/>
        <v>-1.535319838523548</v>
      </c>
      <c r="N723" s="304">
        <f t="shared" ca="1" si="336"/>
        <v>-87.967346950106361</v>
      </c>
      <c r="P723" s="310">
        <f t="shared" ca="1" si="337"/>
        <v>23</v>
      </c>
      <c r="Q723" s="304">
        <f t="shared" ca="1" si="338"/>
        <v>0</v>
      </c>
      <c r="R723" s="306">
        <f t="shared" ca="1" si="339"/>
        <v>0</v>
      </c>
      <c r="S723" s="307">
        <f t="shared" ca="1" si="340"/>
        <v>2.9362999999999984</v>
      </c>
      <c r="T723" s="304">
        <f t="shared" ca="1" si="320"/>
        <v>28.805102999999985</v>
      </c>
      <c r="U723" s="311">
        <f t="shared" ca="1" si="321"/>
        <v>0</v>
      </c>
      <c r="V723" s="306">
        <f t="shared" ca="1" si="322"/>
        <v>1.2261416966837086</v>
      </c>
      <c r="W723" s="304">
        <f t="shared" ca="1" si="323"/>
        <v>27.459924743421837</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0.45196522171814202</v>
      </c>
      <c r="AH723" s="304">
        <f t="shared" ca="1" si="347"/>
        <v>-9.3518619692737612</v>
      </c>
    </row>
    <row r="724" spans="1:34" x14ac:dyDescent="0.2">
      <c r="A724" s="347">
        <f t="shared" ca="1" si="325"/>
        <v>1E-4</v>
      </c>
      <c r="B724" s="304">
        <f t="shared" ca="1" si="326"/>
        <v>37.92070000000092</v>
      </c>
      <c r="D724" s="306">
        <f t="shared" ca="1" si="327"/>
        <v>-0.33170226582869305</v>
      </c>
      <c r="E724" s="307">
        <f t="shared" ca="1" si="328"/>
        <v>-0.46400460343352989</v>
      </c>
      <c r="F724" s="304">
        <f t="shared" ca="1" si="329"/>
        <v>0.57037414489385496</v>
      </c>
      <c r="G724" s="306">
        <f t="shared" ca="1" si="330"/>
        <v>3.7158091831586102</v>
      </c>
      <c r="H724" s="307">
        <f t="shared" ca="1" si="331"/>
        <v>-104.69708680910239</v>
      </c>
      <c r="I724" s="304">
        <f t="shared" ca="1" si="332"/>
        <v>104.76300503612124</v>
      </c>
      <c r="J724" s="306">
        <f t="shared" ca="1" si="333"/>
        <v>438.67107671397167</v>
      </c>
      <c r="K724" s="307">
        <f t="shared" ca="1" si="334"/>
        <v>-9.3261015627556461</v>
      </c>
      <c r="L724" s="304">
        <f t="shared" ca="1" si="319"/>
        <v>438.77020149020382</v>
      </c>
      <c r="M724" s="306">
        <f t="shared" ca="1" si="335"/>
        <v>-1.5353201706554411</v>
      </c>
      <c r="N724" s="304">
        <f t="shared" ca="1" si="336"/>
        <v>-87.96736597986208</v>
      </c>
      <c r="P724" s="310">
        <f t="shared" ca="1" si="337"/>
        <v>23</v>
      </c>
      <c r="Q724" s="304">
        <f t="shared" ca="1" si="338"/>
        <v>0</v>
      </c>
      <c r="R724" s="306">
        <f t="shared" ca="1" si="339"/>
        <v>0</v>
      </c>
      <c r="S724" s="307">
        <f t="shared" ca="1" si="340"/>
        <v>2.9362999999999984</v>
      </c>
      <c r="T724" s="304">
        <f t="shared" ca="1" si="320"/>
        <v>28.805102999999985</v>
      </c>
      <c r="U724" s="311">
        <f t="shared" ca="1" si="321"/>
        <v>0</v>
      </c>
      <c r="V724" s="306">
        <f t="shared" ca="1" si="322"/>
        <v>1.2261429804190112</v>
      </c>
      <c r="W724" s="304">
        <f t="shared" ca="1" si="323"/>
        <v>27.459977185637584</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0.45194747703854077</v>
      </c>
      <c r="AH724" s="304">
        <f t="shared" ca="1" si="347"/>
        <v>-9.3518798295207759</v>
      </c>
    </row>
    <row r="725" spans="1:34" x14ac:dyDescent="0.2">
      <c r="A725" s="347">
        <f t="shared" ca="1" si="325"/>
        <v>1E-4</v>
      </c>
      <c r="B725" s="304">
        <f t="shared" ca="1" si="326"/>
        <v>37.920800000000924</v>
      </c>
      <c r="D725" s="306">
        <f t="shared" ca="1" si="327"/>
        <v>-0.3316997951955481</v>
      </c>
      <c r="E725" s="307">
        <f t="shared" ca="1" si="328"/>
        <v>-0.46398664453768745</v>
      </c>
      <c r="F725" s="304">
        <f t="shared" ca="1" si="329"/>
        <v>0.57035809842774288</v>
      </c>
      <c r="G725" s="306">
        <f t="shared" ca="1" si="330"/>
        <v>3.7157760131790907</v>
      </c>
      <c r="H725" s="307">
        <f t="shared" ca="1" si="331"/>
        <v>-104.69713320776684</v>
      </c>
      <c r="I725" s="304">
        <f t="shared" ca="1" si="332"/>
        <v>104.7630502291003</v>
      </c>
      <c r="J725" s="306">
        <f t="shared" ca="1" si="333"/>
        <v>438.67107671397167</v>
      </c>
      <c r="K725" s="307">
        <f t="shared" ca="1" si="334"/>
        <v>-9.3365712737564888</v>
      </c>
      <c r="L725" s="304">
        <f t="shared" ca="1" si="319"/>
        <v>438.77042414974272</v>
      </c>
      <c r="M725" s="306">
        <f t="shared" ca="1" si="335"/>
        <v>-1.5353205027840826</v>
      </c>
      <c r="N725" s="304">
        <f t="shared" ca="1" si="336"/>
        <v>-87.967385009431496</v>
      </c>
      <c r="P725" s="310">
        <f t="shared" ca="1" si="337"/>
        <v>23</v>
      </c>
      <c r="Q725" s="304">
        <f t="shared" ca="1" si="338"/>
        <v>0</v>
      </c>
      <c r="R725" s="306">
        <f t="shared" ca="1" si="339"/>
        <v>0</v>
      </c>
      <c r="S725" s="307">
        <f t="shared" ca="1" si="340"/>
        <v>2.9362999999999984</v>
      </c>
      <c r="T725" s="304">
        <f t="shared" ca="1" si="320"/>
        <v>28.805102999999985</v>
      </c>
      <c r="U725" s="311">
        <f t="shared" ca="1" si="321"/>
        <v>0</v>
      </c>
      <c r="V725" s="306">
        <f t="shared" ca="1" si="322"/>
        <v>1.2261442641562279</v>
      </c>
      <c r="W725" s="304">
        <f t="shared" ca="1" si="323"/>
        <v>27.460029627025836</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0.45192973263856473</v>
      </c>
      <c r="AH725" s="304">
        <f t="shared" ca="1" si="347"/>
        <v>-9.351897689485952</v>
      </c>
    </row>
    <row r="726" spans="1:34" x14ac:dyDescent="0.2">
      <c r="A726" s="347">
        <f t="shared" ca="1" si="325"/>
        <v>1E-4</v>
      </c>
      <c r="B726" s="304">
        <f t="shared" ca="1" si="326"/>
        <v>37.920900000000927</v>
      </c>
      <c r="D726" s="306">
        <f t="shared" ca="1" si="327"/>
        <v>-0.33169732457090445</v>
      </c>
      <c r="E726" s="307">
        <f t="shared" ca="1" si="328"/>
        <v>-0.46396868592517215</v>
      </c>
      <c r="F726" s="304">
        <f t="shared" ca="1" si="329"/>
        <v>0.57034205232178603</v>
      </c>
      <c r="G726" s="306">
        <f t="shared" ca="1" si="330"/>
        <v>3.7157428434466335</v>
      </c>
      <c r="H726" s="307">
        <f t="shared" ca="1" si="331"/>
        <v>-104.69717960463544</v>
      </c>
      <c r="I726" s="304">
        <f t="shared" ca="1" si="332"/>
        <v>104.76309542030492</v>
      </c>
      <c r="J726" s="306">
        <f t="shared" ca="1" si="333"/>
        <v>438.67107671397167</v>
      </c>
      <c r="K726" s="307">
        <f t="shared" ca="1" si="334"/>
        <v>-9.347040989397108</v>
      </c>
      <c r="L726" s="304">
        <f t="shared" ca="1" si="319"/>
        <v>438.77064705909021</v>
      </c>
      <c r="M726" s="306">
        <f t="shared" ca="1" si="335"/>
        <v>-1.5353208349094727</v>
      </c>
      <c r="N726" s="304">
        <f t="shared" ca="1" si="336"/>
        <v>-87.967404038814607</v>
      </c>
      <c r="P726" s="310">
        <f t="shared" ca="1" si="337"/>
        <v>23</v>
      </c>
      <c r="Q726" s="304">
        <f t="shared" ca="1" si="338"/>
        <v>0</v>
      </c>
      <c r="R726" s="306">
        <f t="shared" ca="1" si="339"/>
        <v>0</v>
      </c>
      <c r="S726" s="307">
        <f t="shared" ca="1" si="340"/>
        <v>2.9362999999999984</v>
      </c>
      <c r="T726" s="304">
        <f t="shared" ca="1" si="320"/>
        <v>28.805102999999985</v>
      </c>
      <c r="U726" s="311">
        <f t="shared" ca="1" si="321"/>
        <v>0</v>
      </c>
      <c r="V726" s="306">
        <f t="shared" ca="1" si="322"/>
        <v>1.2261455478953578</v>
      </c>
      <c r="W726" s="304">
        <f t="shared" ca="1" si="323"/>
        <v>27.460082067586541</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0.45191198851819259</v>
      </c>
      <c r="AH726" s="304">
        <f t="shared" ca="1" si="347"/>
        <v>-9.3519155491693127</v>
      </c>
    </row>
    <row r="727" spans="1:34" x14ac:dyDescent="0.2">
      <c r="A727" s="347">
        <f t="shared" ca="1" si="325"/>
        <v>1E-4</v>
      </c>
      <c r="B727" s="304">
        <f t="shared" ca="1" si="326"/>
        <v>37.92100000000093</v>
      </c>
      <c r="D727" s="306">
        <f t="shared" ca="1" si="327"/>
        <v>-0.33169485395476006</v>
      </c>
      <c r="E727" s="307">
        <f t="shared" ca="1" si="328"/>
        <v>-0.46395072759599998</v>
      </c>
      <c r="F727" s="304">
        <f t="shared" ca="1" si="329"/>
        <v>0.57032600657599986</v>
      </c>
      <c r="G727" s="306">
        <f t="shared" ca="1" si="330"/>
        <v>3.7157096739612379</v>
      </c>
      <c r="H727" s="307">
        <f t="shared" ca="1" si="331"/>
        <v>-104.69722599970819</v>
      </c>
      <c r="I727" s="304">
        <f t="shared" ca="1" si="332"/>
        <v>104.76314060973517</v>
      </c>
      <c r="J727" s="306">
        <f t="shared" ca="1" si="333"/>
        <v>438.67107671397167</v>
      </c>
      <c r="K727" s="307">
        <f t="shared" ca="1" si="334"/>
        <v>-9.3575107096773245</v>
      </c>
      <c r="L727" s="304">
        <f t="shared" ca="1" si="319"/>
        <v>438.7708702182461</v>
      </c>
      <c r="M727" s="306">
        <f t="shared" ca="1" si="335"/>
        <v>-1.5353211670316116</v>
      </c>
      <c r="N727" s="304">
        <f t="shared" ca="1" si="336"/>
        <v>-87.967423068011456</v>
      </c>
      <c r="P727" s="310">
        <f t="shared" ca="1" si="337"/>
        <v>23</v>
      </c>
      <c r="Q727" s="304">
        <f t="shared" ca="1" si="338"/>
        <v>0</v>
      </c>
      <c r="R727" s="306">
        <f t="shared" ca="1" si="339"/>
        <v>0</v>
      </c>
      <c r="S727" s="307">
        <f t="shared" ca="1" si="340"/>
        <v>2.9362999999999984</v>
      </c>
      <c r="T727" s="304">
        <f t="shared" ca="1" si="320"/>
        <v>28.805102999999985</v>
      </c>
      <c r="U727" s="311">
        <f t="shared" ca="1" si="321"/>
        <v>0</v>
      </c>
      <c r="V727" s="306">
        <f t="shared" ca="1" si="322"/>
        <v>1.2261468316364015</v>
      </c>
      <c r="W727" s="304">
        <f t="shared" ca="1" si="323"/>
        <v>27.460134507319751</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0.45189424467744033</v>
      </c>
      <c r="AH727" s="304">
        <f t="shared" ca="1" si="347"/>
        <v>-9.3519334085708401</v>
      </c>
    </row>
    <row r="728" spans="1:34" x14ac:dyDescent="0.2">
      <c r="A728" s="347">
        <f t="shared" ca="1" si="325"/>
        <v>1E-4</v>
      </c>
      <c r="B728" s="304">
        <f t="shared" ca="1" si="326"/>
        <v>37.921100000000934</v>
      </c>
      <c r="D728" s="306">
        <f t="shared" ca="1" si="327"/>
        <v>-0.33169238334711365</v>
      </c>
      <c r="E728" s="307">
        <f t="shared" ca="1" si="328"/>
        <v>-0.46393276955015672</v>
      </c>
      <c r="F728" s="304">
        <f t="shared" ca="1" si="329"/>
        <v>0.57030996119037536</v>
      </c>
      <c r="G728" s="306">
        <f t="shared" ca="1" si="330"/>
        <v>3.7156765047229032</v>
      </c>
      <c r="H728" s="307">
        <f t="shared" ca="1" si="331"/>
        <v>-104.69727239298516</v>
      </c>
      <c r="I728" s="304">
        <f t="shared" ca="1" si="332"/>
        <v>104.76318579739107</v>
      </c>
      <c r="J728" s="306">
        <f t="shared" ca="1" si="333"/>
        <v>438.67107671397167</v>
      </c>
      <c r="K728" s="307">
        <f t="shared" ca="1" si="334"/>
        <v>-9.3679804345969586</v>
      </c>
      <c r="L728" s="304">
        <f t="shared" ca="1" si="319"/>
        <v>438.77109362721035</v>
      </c>
      <c r="M728" s="306">
        <f t="shared" ca="1" si="335"/>
        <v>-1.5353214991504991</v>
      </c>
      <c r="N728" s="304">
        <f t="shared" ca="1" si="336"/>
        <v>-87.967442097022001</v>
      </c>
      <c r="P728" s="310">
        <f t="shared" ca="1" si="337"/>
        <v>23</v>
      </c>
      <c r="Q728" s="304">
        <f t="shared" ca="1" si="338"/>
        <v>0</v>
      </c>
      <c r="R728" s="306">
        <f t="shared" ca="1" si="339"/>
        <v>0</v>
      </c>
      <c r="S728" s="307">
        <f t="shared" ca="1" si="340"/>
        <v>2.9362999999999984</v>
      </c>
      <c r="T728" s="304">
        <f t="shared" ca="1" si="320"/>
        <v>28.805102999999985</v>
      </c>
      <c r="U728" s="311">
        <f t="shared" ca="1" si="321"/>
        <v>0</v>
      </c>
      <c r="V728" s="306">
        <f t="shared" ca="1" si="322"/>
        <v>1.2261481153793585</v>
      </c>
      <c r="W728" s="304">
        <f t="shared" ca="1" si="323"/>
        <v>27.460186946225456</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0.45187650111628841</v>
      </c>
      <c r="AH728" s="304">
        <f t="shared" ca="1" si="347"/>
        <v>-9.3519512676905521</v>
      </c>
    </row>
    <row r="729" spans="1:34" x14ac:dyDescent="0.2">
      <c r="A729" s="347">
        <f t="shared" ca="1" si="325"/>
        <v>1E-4</v>
      </c>
      <c r="B729" s="304">
        <f t="shared" ca="1" si="326"/>
        <v>37.921200000000937</v>
      </c>
      <c r="D729" s="306">
        <f t="shared" ca="1" si="327"/>
        <v>-0.33168991274796783</v>
      </c>
      <c r="E729" s="307">
        <f t="shared" ca="1" si="328"/>
        <v>-0.4639148117876406</v>
      </c>
      <c r="F729" s="304">
        <f t="shared" ca="1" si="329"/>
        <v>0.5702939161649162</v>
      </c>
      <c r="G729" s="306">
        <f t="shared" ca="1" si="330"/>
        <v>3.7156433357316283</v>
      </c>
      <c r="H729" s="307">
        <f t="shared" ca="1" si="331"/>
        <v>-104.69731878446633</v>
      </c>
      <c r="I729" s="304">
        <f t="shared" ca="1" si="332"/>
        <v>104.76323098327262</v>
      </c>
      <c r="J729" s="306">
        <f t="shared" ca="1" si="333"/>
        <v>438.67107671397167</v>
      </c>
      <c r="K729" s="307">
        <f t="shared" ca="1" si="334"/>
        <v>-9.3784501641558311</v>
      </c>
      <c r="L729" s="304">
        <f t="shared" ca="1" si="319"/>
        <v>438.771317285983</v>
      </c>
      <c r="M729" s="306">
        <f t="shared" ca="1" si="335"/>
        <v>-1.5353218312661354</v>
      </c>
      <c r="N729" s="304">
        <f t="shared" ca="1" si="336"/>
        <v>-87.96746112584627</v>
      </c>
      <c r="P729" s="310">
        <f t="shared" ca="1" si="337"/>
        <v>23</v>
      </c>
      <c r="Q729" s="304">
        <f t="shared" ca="1" si="338"/>
        <v>0</v>
      </c>
      <c r="R729" s="306">
        <f t="shared" ca="1" si="339"/>
        <v>0</v>
      </c>
      <c r="S729" s="307">
        <f t="shared" ca="1" si="340"/>
        <v>2.9362999999999984</v>
      </c>
      <c r="T729" s="304">
        <f t="shared" ca="1" si="320"/>
        <v>28.805102999999985</v>
      </c>
      <c r="U729" s="311">
        <f t="shared" ca="1" si="321"/>
        <v>0</v>
      </c>
      <c r="V729" s="306">
        <f t="shared" ca="1" si="322"/>
        <v>1.2261493991242294</v>
      </c>
      <c r="W729" s="304">
        <f t="shared" ca="1" si="323"/>
        <v>27.460239384303669</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0.45185875783474749</v>
      </c>
      <c r="AH729" s="304">
        <f t="shared" ca="1" si="347"/>
        <v>-9.351969126528445</v>
      </c>
    </row>
    <row r="730" spans="1:34" x14ac:dyDescent="0.2">
      <c r="A730" s="347">
        <f t="shared" ca="1" si="325"/>
        <v>1E-4</v>
      </c>
      <c r="B730" s="304">
        <f t="shared" ca="1" si="326"/>
        <v>37.92130000000094</v>
      </c>
      <c r="D730" s="306">
        <f t="shared" ca="1" si="327"/>
        <v>-0.33168744215732099</v>
      </c>
      <c r="E730" s="307">
        <f t="shared" ca="1" si="328"/>
        <v>-0.4638968543084534</v>
      </c>
      <c r="F730" s="304">
        <f t="shared" ca="1" si="329"/>
        <v>0.57027787149962661</v>
      </c>
      <c r="G730" s="306">
        <f t="shared" ca="1" si="330"/>
        <v>3.7156101669874126</v>
      </c>
      <c r="H730" s="307">
        <f t="shared" ca="1" si="331"/>
        <v>-104.69736517415177</v>
      </c>
      <c r="I730" s="304">
        <f t="shared" ca="1" si="332"/>
        <v>104.7632761673799</v>
      </c>
      <c r="J730" s="306">
        <f t="shared" ca="1" si="333"/>
        <v>438.67107671397167</v>
      </c>
      <c r="K730" s="307">
        <f t="shared" ca="1" si="334"/>
        <v>-9.3889198983537625</v>
      </c>
      <c r="L730" s="304">
        <f t="shared" ca="1" si="319"/>
        <v>438.77154119456395</v>
      </c>
      <c r="M730" s="306">
        <f t="shared" ca="1" si="335"/>
        <v>-1.5353221633785206</v>
      </c>
      <c r="N730" s="304">
        <f t="shared" ca="1" si="336"/>
        <v>-87.967480154484264</v>
      </c>
      <c r="P730" s="310">
        <f t="shared" ca="1" si="337"/>
        <v>23</v>
      </c>
      <c r="Q730" s="304">
        <f t="shared" ca="1" si="338"/>
        <v>0</v>
      </c>
      <c r="R730" s="306">
        <f t="shared" ca="1" si="339"/>
        <v>0</v>
      </c>
      <c r="S730" s="307">
        <f t="shared" ca="1" si="340"/>
        <v>2.9362999999999984</v>
      </c>
      <c r="T730" s="304">
        <f t="shared" ca="1" si="320"/>
        <v>28.805102999999985</v>
      </c>
      <c r="U730" s="311">
        <f t="shared" ca="1" si="321"/>
        <v>0</v>
      </c>
      <c r="V730" s="306">
        <f t="shared" ca="1" si="322"/>
        <v>1.2261506828710134</v>
      </c>
      <c r="W730" s="304">
        <f t="shared" ca="1" si="323"/>
        <v>27.460291821554414</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0.45184101483280514</v>
      </c>
      <c r="AH730" s="304">
        <f t="shared" ca="1" si="347"/>
        <v>-9.3519869850845225</v>
      </c>
    </row>
    <row r="731" spans="1:34" x14ac:dyDescent="0.2">
      <c r="A731" s="347">
        <f t="shared" ca="1" si="325"/>
        <v>1E-4</v>
      </c>
      <c r="B731" s="304">
        <f t="shared" ca="1" si="326"/>
        <v>37.921400000000943</v>
      </c>
      <c r="D731" s="306">
        <f t="shared" ca="1" si="327"/>
        <v>-0.33168497157517407</v>
      </c>
      <c r="E731" s="307">
        <f t="shared" ca="1" si="328"/>
        <v>-0.4638788971125809</v>
      </c>
      <c r="F731" s="304">
        <f t="shared" ca="1" si="329"/>
        <v>0.5702618271944988</v>
      </c>
      <c r="G731" s="306">
        <f t="shared" ca="1" si="330"/>
        <v>3.7155769984902549</v>
      </c>
      <c r="H731" s="307">
        <f t="shared" ca="1" si="331"/>
        <v>-104.69741156204148</v>
      </c>
      <c r="I731" s="304">
        <f t="shared" ca="1" si="332"/>
        <v>104.76332134971288</v>
      </c>
      <c r="J731" s="306">
        <f t="shared" ca="1" si="333"/>
        <v>438.67107671397167</v>
      </c>
      <c r="K731" s="307">
        <f t="shared" ca="1" si="334"/>
        <v>-9.3993896371905716</v>
      </c>
      <c r="L731" s="304">
        <f t="shared" ca="1" si="319"/>
        <v>438.77176535295308</v>
      </c>
      <c r="M731" s="306">
        <f t="shared" ca="1" si="335"/>
        <v>-1.5353224954876545</v>
      </c>
      <c r="N731" s="304">
        <f t="shared" ca="1" si="336"/>
        <v>-87.967499182935981</v>
      </c>
      <c r="P731" s="310">
        <f t="shared" ca="1" si="337"/>
        <v>23</v>
      </c>
      <c r="Q731" s="304">
        <f t="shared" ca="1" si="338"/>
        <v>0</v>
      </c>
      <c r="R731" s="306">
        <f t="shared" ca="1" si="339"/>
        <v>0</v>
      </c>
      <c r="S731" s="307">
        <f t="shared" ca="1" si="340"/>
        <v>2.9362999999999984</v>
      </c>
      <c r="T731" s="304">
        <f t="shared" ca="1" si="320"/>
        <v>28.805102999999985</v>
      </c>
      <c r="U731" s="311">
        <f t="shared" ca="1" si="321"/>
        <v>0</v>
      </c>
      <c r="V731" s="306">
        <f t="shared" ca="1" si="322"/>
        <v>1.2261519666197112</v>
      </c>
      <c r="W731" s="304">
        <f t="shared" ca="1" si="323"/>
        <v>27.460344257977685</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0.45182327211045781</v>
      </c>
      <c r="AH731" s="304">
        <f t="shared" ca="1" si="347"/>
        <v>-9.3520048433587952</v>
      </c>
    </row>
    <row r="732" spans="1:34" x14ac:dyDescent="0.2">
      <c r="A732" s="347">
        <f t="shared" ca="1" si="325"/>
        <v>1E-4</v>
      </c>
      <c r="B732" s="304">
        <f t="shared" ca="1" si="326"/>
        <v>37.921500000000947</v>
      </c>
      <c r="D732" s="306">
        <f t="shared" ca="1" si="327"/>
        <v>-0.33168250100152724</v>
      </c>
      <c r="E732" s="307">
        <f t="shared" ca="1" si="328"/>
        <v>-0.46386094020003199</v>
      </c>
      <c r="F732" s="304">
        <f t="shared" ca="1" si="329"/>
        <v>0.57024578324954389</v>
      </c>
      <c r="G732" s="306">
        <f t="shared" ca="1" si="330"/>
        <v>3.7155438302401547</v>
      </c>
      <c r="H732" s="307">
        <f t="shared" ca="1" si="331"/>
        <v>-104.69745794813549</v>
      </c>
      <c r="I732" s="304">
        <f t="shared" ca="1" si="332"/>
        <v>104.76336653027163</v>
      </c>
      <c r="J732" s="306">
        <f t="shared" ca="1" si="333"/>
        <v>438.67107671397167</v>
      </c>
      <c r="K732" s="307">
        <f t="shared" ca="1" si="334"/>
        <v>-9.4098593806660809</v>
      </c>
      <c r="L732" s="304">
        <f t="shared" ca="1" si="319"/>
        <v>438.77198976115045</v>
      </c>
      <c r="M732" s="306">
        <f t="shared" ca="1" si="335"/>
        <v>-1.5353228275935373</v>
      </c>
      <c r="N732" s="304">
        <f t="shared" ca="1" si="336"/>
        <v>-87.967518211201423</v>
      </c>
      <c r="P732" s="310">
        <f t="shared" ca="1" si="337"/>
        <v>23</v>
      </c>
      <c r="Q732" s="304">
        <f t="shared" ca="1" si="338"/>
        <v>0</v>
      </c>
      <c r="R732" s="306">
        <f t="shared" ca="1" si="339"/>
        <v>0</v>
      </c>
      <c r="S732" s="307">
        <f t="shared" ca="1" si="340"/>
        <v>2.9362999999999984</v>
      </c>
      <c r="T732" s="304">
        <f t="shared" ca="1" si="320"/>
        <v>28.805102999999985</v>
      </c>
      <c r="U732" s="311">
        <f t="shared" ca="1" si="321"/>
        <v>0</v>
      </c>
      <c r="V732" s="306">
        <f t="shared" ca="1" si="322"/>
        <v>1.2261532503703225</v>
      </c>
      <c r="W732" s="304">
        <f t="shared" ca="1" si="323"/>
        <v>27.460396693573497</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0.45180552966770726</v>
      </c>
      <c r="AH732" s="304">
        <f t="shared" ca="1" si="347"/>
        <v>-9.3520227013512578</v>
      </c>
    </row>
    <row r="733" spans="1:34" x14ac:dyDescent="0.2">
      <c r="A733" s="347">
        <f t="shared" ca="1" si="325"/>
        <v>1E-4</v>
      </c>
      <c r="B733" s="304">
        <f t="shared" ca="1" si="326"/>
        <v>37.92160000000095</v>
      </c>
      <c r="D733" s="306">
        <f t="shared" ca="1" si="327"/>
        <v>-0.33168003043638139</v>
      </c>
      <c r="E733" s="307">
        <f t="shared" ca="1" si="328"/>
        <v>-0.46384298357079423</v>
      </c>
      <c r="F733" s="304">
        <f t="shared" ca="1" si="329"/>
        <v>0.57022973966475565</v>
      </c>
      <c r="G733" s="306">
        <f t="shared" ca="1" si="330"/>
        <v>3.715510662237111</v>
      </c>
      <c r="H733" s="307">
        <f t="shared" ca="1" si="331"/>
        <v>-104.69750433243385</v>
      </c>
      <c r="I733" s="304">
        <f t="shared" ca="1" si="332"/>
        <v>104.76341170905616</v>
      </c>
      <c r="J733" s="306">
        <f t="shared" ca="1" si="333"/>
        <v>438.67107671397167</v>
      </c>
      <c r="K733" s="307">
        <f t="shared" ca="1" si="334"/>
        <v>-9.420329128780109</v>
      </c>
      <c r="L733" s="304">
        <f t="shared" ca="1" si="319"/>
        <v>438.77221441915594</v>
      </c>
      <c r="M733" s="306">
        <f t="shared" ca="1" si="335"/>
        <v>-1.5353231596961692</v>
      </c>
      <c r="N733" s="304">
        <f t="shared" ca="1" si="336"/>
        <v>-87.967537239280588</v>
      </c>
      <c r="P733" s="310">
        <f t="shared" ca="1" si="337"/>
        <v>23</v>
      </c>
      <c r="Q733" s="304">
        <f t="shared" ca="1" si="338"/>
        <v>0</v>
      </c>
      <c r="R733" s="306">
        <f t="shared" ca="1" si="339"/>
        <v>0</v>
      </c>
      <c r="S733" s="307">
        <f t="shared" ca="1" si="340"/>
        <v>2.9362999999999984</v>
      </c>
      <c r="T733" s="304">
        <f t="shared" ca="1" si="320"/>
        <v>28.805102999999985</v>
      </c>
      <c r="U733" s="311">
        <f t="shared" ca="1" si="321"/>
        <v>0</v>
      </c>
      <c r="V733" s="306">
        <f t="shared" ca="1" si="322"/>
        <v>1.2261545341228473</v>
      </c>
      <c r="W733" s="304">
        <f t="shared" ca="1" si="323"/>
        <v>27.460449128341875</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0.45178778750454462</v>
      </c>
      <c r="AH733" s="304">
        <f t="shared" ca="1" si="347"/>
        <v>-9.3520405590619191</v>
      </c>
    </row>
    <row r="734" spans="1:34" x14ac:dyDescent="0.2">
      <c r="A734" s="347">
        <f t="shared" ca="1" si="325"/>
        <v>1E-4</v>
      </c>
      <c r="B734" s="304">
        <f t="shared" ca="1" si="326"/>
        <v>37.921700000000953</v>
      </c>
      <c r="D734" s="306">
        <f t="shared" ca="1" si="327"/>
        <v>-0.33167755987973496</v>
      </c>
      <c r="E734" s="307">
        <f t="shared" ca="1" si="328"/>
        <v>-0.4638250272248623</v>
      </c>
      <c r="F734" s="304">
        <f t="shared" ca="1" si="329"/>
        <v>0.57021369644013231</v>
      </c>
      <c r="G734" s="306">
        <f t="shared" ca="1" si="330"/>
        <v>3.7154774944811231</v>
      </c>
      <c r="H734" s="307">
        <f t="shared" ca="1" si="331"/>
        <v>-104.69755071493657</v>
      </c>
      <c r="I734" s="304">
        <f t="shared" ca="1" si="332"/>
        <v>104.76345688606649</v>
      </c>
      <c r="J734" s="306">
        <f t="shared" ca="1" si="333"/>
        <v>438.67107671397167</v>
      </c>
      <c r="K734" s="307">
        <f t="shared" ca="1" si="334"/>
        <v>-9.4307988815324784</v>
      </c>
      <c r="L734" s="304">
        <f t="shared" ca="1" si="319"/>
        <v>438.7724393269695</v>
      </c>
      <c r="M734" s="306">
        <f t="shared" ca="1" si="335"/>
        <v>-1.5353234917955498</v>
      </c>
      <c r="N734" s="304">
        <f t="shared" ca="1" si="336"/>
        <v>-87.967556267173478</v>
      </c>
      <c r="P734" s="310">
        <f t="shared" ca="1" si="337"/>
        <v>23</v>
      </c>
      <c r="Q734" s="304">
        <f t="shared" ca="1" si="338"/>
        <v>0</v>
      </c>
      <c r="R734" s="306">
        <f t="shared" ca="1" si="339"/>
        <v>0</v>
      </c>
      <c r="S734" s="307">
        <f t="shared" ca="1" si="340"/>
        <v>2.9362999999999984</v>
      </c>
      <c r="T734" s="304">
        <f t="shared" ca="1" si="320"/>
        <v>28.805102999999985</v>
      </c>
      <c r="U734" s="311">
        <f t="shared" ca="1" si="321"/>
        <v>0</v>
      </c>
      <c r="V734" s="306">
        <f t="shared" ca="1" si="322"/>
        <v>1.2261558178772849</v>
      </c>
      <c r="W734" s="304">
        <f t="shared" ca="1" si="323"/>
        <v>27.46050156228279</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0.45177004562096634</v>
      </c>
      <c r="AH734" s="304">
        <f t="shared" ca="1" si="347"/>
        <v>-9.3520584164907845</v>
      </c>
    </row>
    <row r="735" spans="1:34" x14ac:dyDescent="0.2">
      <c r="A735" s="347">
        <f t="shared" ca="1" si="325"/>
        <v>1E-4</v>
      </c>
      <c r="B735" s="304">
        <f t="shared" ca="1" si="326"/>
        <v>37.921800000000957</v>
      </c>
      <c r="D735" s="306">
        <f t="shared" ca="1" si="327"/>
        <v>-0.33167508933159023</v>
      </c>
      <c r="E735" s="307">
        <f t="shared" ca="1" si="328"/>
        <v>-0.46380707116224862</v>
      </c>
      <c r="F735" s="304">
        <f t="shared" ca="1" si="329"/>
        <v>0.57019765357568908</v>
      </c>
      <c r="G735" s="306">
        <f t="shared" ca="1" si="330"/>
        <v>3.71544432697219</v>
      </c>
      <c r="H735" s="307">
        <f t="shared" ca="1" si="331"/>
        <v>-104.69759709564369</v>
      </c>
      <c r="I735" s="304">
        <f t="shared" ca="1" si="332"/>
        <v>104.76350206130266</v>
      </c>
      <c r="J735" s="306">
        <f t="shared" ca="1" si="333"/>
        <v>438.67107671397167</v>
      </c>
      <c r="K735" s="307">
        <f t="shared" ca="1" si="334"/>
        <v>-9.4412686389230078</v>
      </c>
      <c r="L735" s="304">
        <f t="shared" ca="1" si="319"/>
        <v>438.77266448459108</v>
      </c>
      <c r="M735" s="306">
        <f t="shared" ca="1" si="335"/>
        <v>-1.5353238238916795</v>
      </c>
      <c r="N735" s="304">
        <f t="shared" ca="1" si="336"/>
        <v>-87.967575294880106</v>
      </c>
      <c r="P735" s="310">
        <f t="shared" ca="1" si="337"/>
        <v>23</v>
      </c>
      <c r="Q735" s="304">
        <f t="shared" ca="1" si="338"/>
        <v>0</v>
      </c>
      <c r="R735" s="306">
        <f t="shared" ca="1" si="339"/>
        <v>0</v>
      </c>
      <c r="S735" s="307">
        <f t="shared" ca="1" si="340"/>
        <v>2.9362999999999984</v>
      </c>
      <c r="T735" s="304">
        <f t="shared" ca="1" si="320"/>
        <v>28.805102999999985</v>
      </c>
      <c r="U735" s="311">
        <f t="shared" ca="1" si="321"/>
        <v>0</v>
      </c>
      <c r="V735" s="306">
        <f t="shared" ca="1" si="322"/>
        <v>1.2261571016336363</v>
      </c>
      <c r="W735" s="304">
        <f t="shared" ca="1" si="323"/>
        <v>27.460553995396285</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0.4517523040169813</v>
      </c>
      <c r="AH735" s="304">
        <f t="shared" ca="1" si="347"/>
        <v>-9.3520762736378451</v>
      </c>
    </row>
    <row r="736" spans="1:34" x14ac:dyDescent="0.2">
      <c r="A736" s="347">
        <f t="shared" ca="1" si="325"/>
        <v>1E-4</v>
      </c>
      <c r="B736" s="304">
        <f t="shared" ca="1" si="326"/>
        <v>37.92190000000096</v>
      </c>
      <c r="D736" s="306">
        <f t="shared" ca="1" si="327"/>
        <v>-0.33167261879194615</v>
      </c>
      <c r="E736" s="307">
        <f t="shared" ca="1" si="328"/>
        <v>-0.46378911538293366</v>
      </c>
      <c r="F736" s="304">
        <f t="shared" ca="1" si="329"/>
        <v>0.57018161107141274</v>
      </c>
      <c r="G736" s="306">
        <f t="shared" ca="1" si="330"/>
        <v>3.7154111597103108</v>
      </c>
      <c r="H736" s="307">
        <f t="shared" ca="1" si="331"/>
        <v>-104.69764347455522</v>
      </c>
      <c r="I736" s="304">
        <f t="shared" ca="1" si="332"/>
        <v>104.7635472347647</v>
      </c>
      <c r="J736" s="306">
        <f t="shared" ca="1" si="333"/>
        <v>438.67107671397167</v>
      </c>
      <c r="K736" s="307">
        <f t="shared" ca="1" si="334"/>
        <v>-9.451738400951518</v>
      </c>
      <c r="L736" s="304">
        <f t="shared" ca="1" si="319"/>
        <v>438.7728898920206</v>
      </c>
      <c r="M736" s="306">
        <f t="shared" ca="1" si="335"/>
        <v>-1.5353241559845583</v>
      </c>
      <c r="N736" s="304">
        <f t="shared" ca="1" si="336"/>
        <v>-87.967594322400458</v>
      </c>
      <c r="P736" s="310">
        <f t="shared" ca="1" si="337"/>
        <v>23</v>
      </c>
      <c r="Q736" s="304">
        <f t="shared" ca="1" si="338"/>
        <v>0</v>
      </c>
      <c r="R736" s="306">
        <f t="shared" ca="1" si="339"/>
        <v>0</v>
      </c>
      <c r="S736" s="307">
        <f t="shared" ca="1" si="340"/>
        <v>2.9362999999999984</v>
      </c>
      <c r="T736" s="304">
        <f t="shared" ca="1" si="320"/>
        <v>28.805102999999985</v>
      </c>
      <c r="U736" s="311">
        <f t="shared" ca="1" si="321"/>
        <v>0</v>
      </c>
      <c r="V736" s="306">
        <f t="shared" ca="1" si="322"/>
        <v>1.2261583853919014</v>
      </c>
      <c r="W736" s="304">
        <f t="shared" ca="1" si="323"/>
        <v>27.460606427682368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0.45173456269257173</v>
      </c>
      <c r="AH736" s="304">
        <f t="shared" ca="1" si="347"/>
        <v>-9.3520941305031169</v>
      </c>
    </row>
    <row r="737" spans="1:34" x14ac:dyDescent="0.2">
      <c r="A737" s="347">
        <f t="shared" ca="1" si="325"/>
        <v>1E-4</v>
      </c>
      <c r="B737" s="304">
        <f t="shared" ca="1" si="326"/>
        <v>37.922000000000963</v>
      </c>
      <c r="D737" s="306">
        <f t="shared" ca="1" si="327"/>
        <v>-0.33167014826080315</v>
      </c>
      <c r="E737" s="307">
        <f t="shared" ca="1" si="328"/>
        <v>-0.46377115988691919</v>
      </c>
      <c r="F737" s="304">
        <f t="shared" ca="1" si="329"/>
        <v>0.57016556892730863</v>
      </c>
      <c r="G737" s="306">
        <f t="shared" ca="1" si="330"/>
        <v>3.7153779926954846</v>
      </c>
      <c r="H737" s="307">
        <f t="shared" ca="1" si="331"/>
        <v>-104.69768985167121</v>
      </c>
      <c r="I737" s="304">
        <f t="shared" ca="1" si="332"/>
        <v>104.76359240645266</v>
      </c>
      <c r="J737" s="306">
        <f t="shared" ca="1" si="333"/>
        <v>438.67107671397167</v>
      </c>
      <c r="K737" s="307">
        <f t="shared" ca="1" si="334"/>
        <v>-9.4622081676178293</v>
      </c>
      <c r="L737" s="304">
        <f t="shared" ca="1" si="319"/>
        <v>438.77311554925802</v>
      </c>
      <c r="M737" s="306">
        <f t="shared" ca="1" si="335"/>
        <v>-1.5353244880741861</v>
      </c>
      <c r="N737" s="304">
        <f t="shared" ca="1" si="336"/>
        <v>-87.967613349734563</v>
      </c>
      <c r="P737" s="310">
        <f t="shared" ca="1" si="337"/>
        <v>23</v>
      </c>
      <c r="Q737" s="304">
        <f t="shared" ca="1" si="338"/>
        <v>0</v>
      </c>
      <c r="R737" s="306">
        <f t="shared" ca="1" si="339"/>
        <v>0</v>
      </c>
      <c r="S737" s="307">
        <f t="shared" ca="1" si="340"/>
        <v>2.9362999999999984</v>
      </c>
      <c r="T737" s="304">
        <f t="shared" ca="1" si="320"/>
        <v>28.805102999999985</v>
      </c>
      <c r="U737" s="311">
        <f t="shared" ca="1" si="321"/>
        <v>0</v>
      </c>
      <c r="V737" s="306">
        <f t="shared" ca="1" si="322"/>
        <v>1.2261596691520793</v>
      </c>
      <c r="W737" s="304">
        <f t="shared" ca="1" si="323"/>
        <v>27.460658859141049</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0.45171682164773763</v>
      </c>
      <c r="AH737" s="304">
        <f t="shared" ca="1" si="347"/>
        <v>-9.3521119870865999</v>
      </c>
    </row>
    <row r="738" spans="1:34" x14ac:dyDescent="0.2">
      <c r="A738" s="347">
        <f t="shared" ca="1" si="325"/>
        <v>1E-4</v>
      </c>
      <c r="B738" s="304">
        <f t="shared" ca="1" si="326"/>
        <v>37.922100000000967</v>
      </c>
      <c r="D738" s="306">
        <f t="shared" ca="1" si="327"/>
        <v>-0.33166767773816197</v>
      </c>
      <c r="E738" s="307">
        <f t="shared" ca="1" si="328"/>
        <v>-0.46375320467419812</v>
      </c>
      <c r="F738" s="304">
        <f t="shared" ca="1" si="329"/>
        <v>0.57014952714337486</v>
      </c>
      <c r="G738" s="306">
        <f t="shared" ca="1" si="330"/>
        <v>3.7153448259277106</v>
      </c>
      <c r="H738" s="307">
        <f t="shared" ca="1" si="331"/>
        <v>-104.69773622699168</v>
      </c>
      <c r="I738" s="304">
        <f t="shared" ca="1" si="332"/>
        <v>104.76363757636652</v>
      </c>
      <c r="J738" s="306">
        <f t="shared" ca="1" si="333"/>
        <v>438.67107671397167</v>
      </c>
      <c r="K738" s="307">
        <f t="shared" ca="1" si="334"/>
        <v>-9.4726779389217626</v>
      </c>
      <c r="L738" s="304">
        <f t="shared" ca="1" si="319"/>
        <v>438.77334145630334</v>
      </c>
      <c r="M738" s="306">
        <f t="shared" ca="1" si="335"/>
        <v>-1.5353248201605629</v>
      </c>
      <c r="N738" s="304">
        <f t="shared" ca="1" si="336"/>
        <v>-87.967632376882378</v>
      </c>
      <c r="P738" s="310">
        <f t="shared" ca="1" si="337"/>
        <v>23</v>
      </c>
      <c r="Q738" s="304">
        <f t="shared" ca="1" si="338"/>
        <v>0</v>
      </c>
      <c r="R738" s="306">
        <f t="shared" ca="1" si="339"/>
        <v>0</v>
      </c>
      <c r="S738" s="307">
        <f t="shared" ca="1" si="340"/>
        <v>2.9362999999999984</v>
      </c>
      <c r="T738" s="304">
        <f t="shared" ca="1" si="320"/>
        <v>28.805102999999985</v>
      </c>
      <c r="U738" s="311">
        <f t="shared" ca="1" si="321"/>
        <v>0</v>
      </c>
      <c r="V738" s="306">
        <f t="shared" ca="1" si="322"/>
        <v>1.2261609529141708</v>
      </c>
      <c r="W738" s="304">
        <f t="shared" ca="1" si="323"/>
        <v>27.460711289772334</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0.45169908088247546</v>
      </c>
      <c r="AH738" s="304">
        <f t="shared" ca="1" si="347"/>
        <v>-9.3521298433882993</v>
      </c>
    </row>
    <row r="739" spans="1:34" x14ac:dyDescent="0.2">
      <c r="A739" s="347">
        <f t="shared" ca="1" si="325"/>
        <v>1E-4</v>
      </c>
      <c r="B739" s="304">
        <f t="shared" ca="1" si="326"/>
        <v>37.92220000000097</v>
      </c>
      <c r="D739" s="306">
        <f t="shared" ca="1" si="327"/>
        <v>-0.33166520722402298</v>
      </c>
      <c r="E739" s="307">
        <f t="shared" ca="1" si="328"/>
        <v>-0.46373524974477043</v>
      </c>
      <c r="F739" s="304">
        <f t="shared" ca="1" si="329"/>
        <v>0.5701334857196152</v>
      </c>
      <c r="G739" s="306">
        <f t="shared" ca="1" si="330"/>
        <v>3.7153116594069884</v>
      </c>
      <c r="H739" s="307">
        <f t="shared" ca="1" si="331"/>
        <v>-104.69778260051666</v>
      </c>
      <c r="I739" s="304">
        <f t="shared" ca="1" si="332"/>
        <v>104.76368274450634</v>
      </c>
      <c r="J739" s="306">
        <f t="shared" ca="1" si="333"/>
        <v>438.67107671397167</v>
      </c>
      <c r="K739" s="307">
        <f t="shared" ca="1" si="334"/>
        <v>-9.4831477148631382</v>
      </c>
      <c r="L739" s="304">
        <f t="shared" ca="1" si="319"/>
        <v>438.77356761315639</v>
      </c>
      <c r="M739" s="306">
        <f t="shared" ca="1" si="335"/>
        <v>-1.535325152243689</v>
      </c>
      <c r="N739" s="304">
        <f t="shared" ca="1" si="336"/>
        <v>-87.967651403843959</v>
      </c>
      <c r="P739" s="310">
        <f t="shared" ca="1" si="337"/>
        <v>23</v>
      </c>
      <c r="Q739" s="304">
        <f t="shared" ca="1" si="338"/>
        <v>0</v>
      </c>
      <c r="R739" s="306">
        <f t="shared" ca="1" si="339"/>
        <v>0</v>
      </c>
      <c r="S739" s="307">
        <f t="shared" ca="1" si="340"/>
        <v>2.9362999999999984</v>
      </c>
      <c r="T739" s="304">
        <f t="shared" ca="1" si="320"/>
        <v>28.805102999999985</v>
      </c>
      <c r="U739" s="311">
        <f t="shared" ca="1" si="321"/>
        <v>0</v>
      </c>
      <c r="V739" s="306">
        <f t="shared" ca="1" si="322"/>
        <v>1.2261622366781755</v>
      </c>
      <c r="W739" s="304">
        <f t="shared" ca="1" si="323"/>
        <v>27.460763719576228</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0.45168134039678343</v>
      </c>
      <c r="AH739" s="304">
        <f t="shared" ca="1" si="347"/>
        <v>-9.3521476994082171</v>
      </c>
    </row>
    <row r="740" spans="1:34" x14ac:dyDescent="0.2">
      <c r="A740" s="347">
        <f t="shared" ca="1" si="325"/>
        <v>1E-4</v>
      </c>
      <c r="B740" s="304">
        <f t="shared" ca="1" si="326"/>
        <v>37.922300000000973</v>
      </c>
      <c r="D740" s="306">
        <f t="shared" ca="1" si="327"/>
        <v>-0.3316627367183847</v>
      </c>
      <c r="E740" s="307">
        <f t="shared" ca="1" si="328"/>
        <v>-0.46371729509863435</v>
      </c>
      <c r="F740" s="304">
        <f t="shared" ca="1" si="329"/>
        <v>0.57011744465603087</v>
      </c>
      <c r="G740" s="306">
        <f t="shared" ca="1" si="330"/>
        <v>3.7152784931333165</v>
      </c>
      <c r="H740" s="307">
        <f t="shared" ca="1" si="331"/>
        <v>-104.69782897224617</v>
      </c>
      <c r="I740" s="304">
        <f t="shared" ca="1" si="332"/>
        <v>104.76372791087213</v>
      </c>
      <c r="J740" s="306">
        <f t="shared" ca="1" si="333"/>
        <v>438.67107671397167</v>
      </c>
      <c r="K740" s="307">
        <f t="shared" ca="1" si="334"/>
        <v>-9.4936174954417769</v>
      </c>
      <c r="L740" s="304">
        <f t="shared" ca="1" si="319"/>
        <v>438.77379401981722</v>
      </c>
      <c r="M740" s="306">
        <f t="shared" ca="1" si="335"/>
        <v>-1.5353254843235642</v>
      </c>
      <c r="N740" s="304">
        <f t="shared" ca="1" si="336"/>
        <v>-87.967670430619265</v>
      </c>
      <c r="P740" s="310">
        <f t="shared" ca="1" si="337"/>
        <v>23</v>
      </c>
      <c r="Q740" s="304">
        <f t="shared" ca="1" si="338"/>
        <v>0</v>
      </c>
      <c r="R740" s="306">
        <f t="shared" ca="1" si="339"/>
        <v>0</v>
      </c>
      <c r="S740" s="307">
        <f t="shared" ca="1" si="340"/>
        <v>2.9362999999999984</v>
      </c>
      <c r="T740" s="304">
        <f t="shared" ca="1" si="320"/>
        <v>28.805102999999985</v>
      </c>
      <c r="U740" s="311">
        <f t="shared" ca="1" si="321"/>
        <v>0</v>
      </c>
      <c r="V740" s="306">
        <f t="shared" ca="1" si="322"/>
        <v>1.2261635204440939</v>
      </c>
      <c r="W740" s="304">
        <f t="shared" ca="1" si="323"/>
        <v>27.460816148552745</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0.45166360019065799</v>
      </c>
      <c r="AH740" s="304">
        <f t="shared" ca="1" si="347"/>
        <v>-9.3521655551463549</v>
      </c>
    </row>
    <row r="741" spans="1:34" x14ac:dyDescent="0.2">
      <c r="A741" s="347">
        <f t="shared" ca="1" si="325"/>
        <v>1E-4</v>
      </c>
      <c r="B741" s="304">
        <f t="shared" ca="1" si="326"/>
        <v>37.922400000000977</v>
      </c>
      <c r="D741" s="306">
        <f t="shared" ca="1" si="327"/>
        <v>-0.33166026622124978</v>
      </c>
      <c r="E741" s="307">
        <f t="shared" ca="1" si="328"/>
        <v>-0.46369934073578456</v>
      </c>
      <c r="F741" s="304">
        <f t="shared" ca="1" si="329"/>
        <v>0.57010140395262277</v>
      </c>
      <c r="G741" s="306">
        <f t="shared" ca="1" si="330"/>
        <v>3.7152453271066945</v>
      </c>
      <c r="H741" s="307">
        <f t="shared" ca="1" si="331"/>
        <v>-104.69787534218024</v>
      </c>
      <c r="I741" s="304">
        <f t="shared" ca="1" si="332"/>
        <v>104.76377307546393</v>
      </c>
      <c r="J741" s="306">
        <f t="shared" ca="1" si="333"/>
        <v>438.67107671397167</v>
      </c>
      <c r="K741" s="307">
        <f t="shared" ca="1" si="334"/>
        <v>-9.5040872806574974</v>
      </c>
      <c r="L741" s="304">
        <f t="shared" ca="1" si="319"/>
        <v>438.77402067628566</v>
      </c>
      <c r="M741" s="306">
        <f t="shared" ca="1" si="335"/>
        <v>-1.5353258164001886</v>
      </c>
      <c r="N741" s="304">
        <f t="shared" ca="1" si="336"/>
        <v>-87.967689457208323</v>
      </c>
      <c r="P741" s="310">
        <f t="shared" ca="1" si="337"/>
        <v>23</v>
      </c>
      <c r="Q741" s="304">
        <f t="shared" ca="1" si="338"/>
        <v>0</v>
      </c>
      <c r="R741" s="306">
        <f t="shared" ca="1" si="339"/>
        <v>0</v>
      </c>
      <c r="S741" s="307">
        <f t="shared" ca="1" si="340"/>
        <v>2.9362999999999984</v>
      </c>
      <c r="T741" s="304">
        <f t="shared" ca="1" si="320"/>
        <v>28.805102999999985</v>
      </c>
      <c r="U741" s="311">
        <f t="shared" ca="1" si="321"/>
        <v>0</v>
      </c>
      <c r="V741" s="306">
        <f t="shared" ca="1" si="322"/>
        <v>1.2261648042119251</v>
      </c>
      <c r="W741" s="304">
        <f t="shared" ca="1" si="323"/>
        <v>27.460868576701895</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0.45164586026409737</v>
      </c>
      <c r="AH741" s="304">
        <f t="shared" ca="1" si="347"/>
        <v>-9.3521834106027182</v>
      </c>
    </row>
    <row r="742" spans="1:34" x14ac:dyDescent="0.2">
      <c r="A742" s="347">
        <f t="shared" ca="1" si="325"/>
        <v>1E-4</v>
      </c>
      <c r="B742" s="304">
        <f t="shared" ca="1" si="326"/>
        <v>37.92250000000098</v>
      </c>
      <c r="D742" s="306">
        <f t="shared" ca="1" si="327"/>
        <v>-0.33165779573261678</v>
      </c>
      <c r="E742" s="307">
        <f t="shared" ca="1" si="328"/>
        <v>-0.4636813866562175</v>
      </c>
      <c r="F742" s="304">
        <f t="shared" ca="1" si="329"/>
        <v>0.57008536360939044</v>
      </c>
      <c r="G742" s="306">
        <f t="shared" ca="1" si="330"/>
        <v>3.7152121613271212</v>
      </c>
      <c r="H742" s="307">
        <f t="shared" ca="1" si="331"/>
        <v>-104.69792171031891</v>
      </c>
      <c r="I742" s="304">
        <f t="shared" ca="1" si="332"/>
        <v>104.76381823828177</v>
      </c>
      <c r="J742" s="306">
        <f t="shared" ca="1" si="333"/>
        <v>438.67107671397167</v>
      </c>
      <c r="K742" s="307">
        <f t="shared" ca="1" si="334"/>
        <v>-9.5145570705101221</v>
      </c>
      <c r="L742" s="304">
        <f t="shared" ca="1" si="319"/>
        <v>438.77424758256177</v>
      </c>
      <c r="M742" s="306">
        <f t="shared" ca="1" si="335"/>
        <v>-1.5353261484735623</v>
      </c>
      <c r="N742" s="304">
        <f t="shared" ca="1" si="336"/>
        <v>-87.967708483611119</v>
      </c>
      <c r="P742" s="310">
        <f t="shared" ca="1" si="337"/>
        <v>23</v>
      </c>
      <c r="Q742" s="304">
        <f t="shared" ca="1" si="338"/>
        <v>0</v>
      </c>
      <c r="R742" s="306">
        <f t="shared" ca="1" si="339"/>
        <v>0</v>
      </c>
      <c r="S742" s="307">
        <f t="shared" ca="1" si="340"/>
        <v>2.9362999999999984</v>
      </c>
      <c r="T742" s="304">
        <f t="shared" ca="1" si="320"/>
        <v>28.805102999999985</v>
      </c>
      <c r="U742" s="311">
        <f t="shared" ca="1" si="321"/>
        <v>0</v>
      </c>
      <c r="V742" s="306">
        <f t="shared" ca="1" si="322"/>
        <v>1.22616608798167</v>
      </c>
      <c r="W742" s="304">
        <f t="shared" ca="1" si="323"/>
        <v>27.4609210040237</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0.45162812061709623</v>
      </c>
      <c r="AH742" s="304">
        <f t="shared" ca="1" si="347"/>
        <v>-9.3522012657773086</v>
      </c>
    </row>
    <row r="743" spans="1:34" x14ac:dyDescent="0.2">
      <c r="A743" s="347">
        <f t="shared" ca="1" si="325"/>
        <v>1E-4</v>
      </c>
      <c r="B743" s="304">
        <f t="shared" ca="1" si="326"/>
        <v>37.922600000000983</v>
      </c>
      <c r="D743" s="306">
        <f t="shared" ca="1" si="327"/>
        <v>-0.33165532525248637</v>
      </c>
      <c r="E743" s="307">
        <f t="shared" ca="1" si="328"/>
        <v>-0.46366343285992606</v>
      </c>
      <c r="F743" s="304">
        <f t="shared" ca="1" si="329"/>
        <v>0.570069323626332</v>
      </c>
      <c r="G743" s="306">
        <f t="shared" ca="1" si="330"/>
        <v>3.715178995794596</v>
      </c>
      <c r="H743" s="307">
        <f t="shared" ca="1" si="331"/>
        <v>-104.69796807666219</v>
      </c>
      <c r="I743" s="304">
        <f t="shared" ca="1" si="332"/>
        <v>104.76386339932566</v>
      </c>
      <c r="J743" s="306">
        <f t="shared" ca="1" si="333"/>
        <v>438.67107671397167</v>
      </c>
      <c r="K743" s="307">
        <f t="shared" ca="1" si="334"/>
        <v>-9.5250268649994716</v>
      </c>
      <c r="L743" s="304">
        <f t="shared" ca="1" si="319"/>
        <v>438.77447473864544</v>
      </c>
      <c r="M743" s="306">
        <f t="shared" ca="1" si="335"/>
        <v>-1.5353264805436853</v>
      </c>
      <c r="N743" s="304">
        <f t="shared" ca="1" si="336"/>
        <v>-87.967727509827668</v>
      </c>
      <c r="P743" s="310">
        <f t="shared" ca="1" si="337"/>
        <v>23</v>
      </c>
      <c r="Q743" s="304">
        <f t="shared" ca="1" si="338"/>
        <v>0</v>
      </c>
      <c r="R743" s="306">
        <f t="shared" ca="1" si="339"/>
        <v>0</v>
      </c>
      <c r="S743" s="307">
        <f t="shared" ca="1" si="340"/>
        <v>2.9362999999999984</v>
      </c>
      <c r="T743" s="304">
        <f t="shared" ca="1" si="320"/>
        <v>28.805102999999985</v>
      </c>
      <c r="U743" s="311">
        <f t="shared" ca="1" si="321"/>
        <v>0</v>
      </c>
      <c r="V743" s="306">
        <f t="shared" ca="1" si="322"/>
        <v>1.2261673717533279</v>
      </c>
      <c r="W743" s="304">
        <f t="shared" ca="1" si="323"/>
        <v>27.460973430518145</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0.45161038124964925</v>
      </c>
      <c r="AH743" s="304">
        <f t="shared" ca="1" si="347"/>
        <v>-9.3522191206701333</v>
      </c>
    </row>
    <row r="744" spans="1:34" x14ac:dyDescent="0.2">
      <c r="A744" s="347">
        <f t="shared" ca="1" si="325"/>
        <v>1E-4</v>
      </c>
      <c r="B744" s="304">
        <f t="shared" ca="1" si="326"/>
        <v>37.922700000000987</v>
      </c>
      <c r="D744" s="306">
        <f t="shared" ca="1" si="327"/>
        <v>-0.33165285478085893</v>
      </c>
      <c r="E744" s="307">
        <f t="shared" ca="1" si="328"/>
        <v>-0.4636454793469138</v>
      </c>
      <c r="F744" s="304">
        <f t="shared" ca="1" si="329"/>
        <v>0.57005328400345434</v>
      </c>
      <c r="G744" s="306">
        <f t="shared" ca="1" si="330"/>
        <v>3.7151458305091181</v>
      </c>
      <c r="H744" s="307">
        <f t="shared" ca="1" si="331"/>
        <v>-104.69801444121013</v>
      </c>
      <c r="I744" s="304">
        <f t="shared" ca="1" si="332"/>
        <v>104.76390855859567</v>
      </c>
      <c r="J744" s="306">
        <f t="shared" ca="1" si="333"/>
        <v>438.67107671397167</v>
      </c>
      <c r="K744" s="307">
        <f t="shared" ca="1" si="334"/>
        <v>-9.5354966641253647</v>
      </c>
      <c r="L744" s="304">
        <f t="shared" ca="1" si="319"/>
        <v>438.77470214453655</v>
      </c>
      <c r="M744" s="306">
        <f t="shared" ca="1" si="335"/>
        <v>-1.5353268126105577</v>
      </c>
      <c r="N744" s="304">
        <f t="shared" ca="1" si="336"/>
        <v>-87.96774653585797</v>
      </c>
      <c r="P744" s="310">
        <f t="shared" ca="1" si="337"/>
        <v>23</v>
      </c>
      <c r="Q744" s="304">
        <f t="shared" ca="1" si="338"/>
        <v>0</v>
      </c>
      <c r="R744" s="306">
        <f t="shared" ca="1" si="339"/>
        <v>0</v>
      </c>
      <c r="S744" s="307">
        <f t="shared" ca="1" si="340"/>
        <v>2.9362999999999984</v>
      </c>
      <c r="T744" s="304">
        <f t="shared" ca="1" si="320"/>
        <v>28.805102999999985</v>
      </c>
      <c r="U744" s="311">
        <f t="shared" ca="1" si="321"/>
        <v>0</v>
      </c>
      <c r="V744" s="306">
        <f t="shared" ca="1" si="322"/>
        <v>1.2261686555268991</v>
      </c>
      <c r="W744" s="304">
        <f t="shared" ca="1" si="323"/>
        <v>27.461025856185277</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0.45159264216175643</v>
      </c>
      <c r="AH744" s="304">
        <f t="shared" ca="1" si="347"/>
        <v>-9.3522369752811905</v>
      </c>
    </row>
    <row r="745" spans="1:34" x14ac:dyDescent="0.2">
      <c r="A745" s="347">
        <f t="shared" ca="1" si="325"/>
        <v>1E-4</v>
      </c>
      <c r="B745" s="304">
        <f t="shared" ca="1" si="326"/>
        <v>37.92280000000099</v>
      </c>
      <c r="D745" s="306">
        <f t="shared" ca="1" si="327"/>
        <v>-0.33165038431773325</v>
      </c>
      <c r="E745" s="307">
        <f t="shared" ca="1" si="328"/>
        <v>-0.46362752611716651</v>
      </c>
      <c r="F745" s="304">
        <f t="shared" ca="1" si="329"/>
        <v>0.57003724474074857</v>
      </c>
      <c r="G745" s="306">
        <f t="shared" ca="1" si="330"/>
        <v>3.7151126654706861</v>
      </c>
      <c r="H745" s="307">
        <f t="shared" ca="1" si="331"/>
        <v>-104.69806080396275</v>
      </c>
      <c r="I745" s="304">
        <f t="shared" ca="1" si="332"/>
        <v>104.76395371609178</v>
      </c>
      <c r="J745" s="306">
        <f t="shared" ca="1" si="333"/>
        <v>438.67107671397167</v>
      </c>
      <c r="K745" s="307">
        <f t="shared" ca="1" si="334"/>
        <v>-9.5459664678876237</v>
      </c>
      <c r="L745" s="304">
        <f t="shared" ca="1" si="319"/>
        <v>438.7749298002351</v>
      </c>
      <c r="M745" s="306">
        <f t="shared" ca="1" si="335"/>
        <v>-1.5353271446741794</v>
      </c>
      <c r="N745" s="304">
        <f t="shared" ca="1" si="336"/>
        <v>-87.967765561702024</v>
      </c>
      <c r="P745" s="310">
        <f t="shared" ca="1" si="337"/>
        <v>23</v>
      </c>
      <c r="Q745" s="304">
        <f t="shared" ca="1" si="338"/>
        <v>0</v>
      </c>
      <c r="R745" s="306">
        <f t="shared" ca="1" si="339"/>
        <v>0</v>
      </c>
      <c r="S745" s="307">
        <f t="shared" ca="1" si="340"/>
        <v>2.9362999999999984</v>
      </c>
      <c r="T745" s="304">
        <f t="shared" ca="1" si="320"/>
        <v>28.805102999999985</v>
      </c>
      <c r="U745" s="311">
        <f t="shared" ca="1" si="321"/>
        <v>0</v>
      </c>
      <c r="V745" s="306">
        <f t="shared" ca="1" si="322"/>
        <v>1.2261699393023839</v>
      </c>
      <c r="W745" s="304">
        <f t="shared" ca="1" si="323"/>
        <v>27.461078281025078</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0.45157490335340533</v>
      </c>
      <c r="AH745" s="304">
        <f t="shared" ca="1" si="347"/>
        <v>-9.3522548296104944</v>
      </c>
    </row>
    <row r="746" spans="1:34" x14ac:dyDescent="0.2">
      <c r="A746" s="347">
        <f t="shared" ca="1" si="325"/>
        <v>1E-4</v>
      </c>
      <c r="B746" s="304">
        <f t="shared" ca="1" si="326"/>
        <v>37.922900000000993</v>
      </c>
      <c r="D746" s="306">
        <f t="shared" ca="1" si="327"/>
        <v>-0.33164791386311177</v>
      </c>
      <c r="E746" s="307">
        <f t="shared" ca="1" si="328"/>
        <v>-0.46360957317069307</v>
      </c>
      <c r="F746" s="304">
        <f t="shared" ca="1" si="329"/>
        <v>0.57002120583822691</v>
      </c>
      <c r="G746" s="306">
        <f t="shared" ca="1" si="330"/>
        <v>3.7150795006792996</v>
      </c>
      <c r="H746" s="307">
        <f t="shared" ca="1" si="331"/>
        <v>-104.69810716492006</v>
      </c>
      <c r="I746" s="304">
        <f t="shared" ca="1" si="332"/>
        <v>104.76399887181404</v>
      </c>
      <c r="J746" s="306">
        <f t="shared" ca="1" si="333"/>
        <v>438.67107671397167</v>
      </c>
      <c r="K746" s="307">
        <f t="shared" ca="1" si="334"/>
        <v>-9.5564362762860675</v>
      </c>
      <c r="L746" s="304">
        <f t="shared" ca="1" si="319"/>
        <v>438.77515770574104</v>
      </c>
      <c r="M746" s="306">
        <f t="shared" ca="1" si="335"/>
        <v>-1.5353274767345504</v>
      </c>
      <c r="N746" s="304">
        <f t="shared" ca="1" si="336"/>
        <v>-87.96778458735983</v>
      </c>
      <c r="P746" s="310">
        <f t="shared" ca="1" si="337"/>
        <v>23</v>
      </c>
      <c r="Q746" s="304">
        <f t="shared" ca="1" si="338"/>
        <v>0</v>
      </c>
      <c r="R746" s="306">
        <f t="shared" ca="1" si="339"/>
        <v>0</v>
      </c>
      <c r="S746" s="307">
        <f t="shared" ca="1" si="340"/>
        <v>2.9362999999999984</v>
      </c>
      <c r="T746" s="304">
        <f t="shared" ca="1" si="320"/>
        <v>28.805102999999985</v>
      </c>
      <c r="U746" s="311">
        <f t="shared" ca="1" si="321"/>
        <v>0</v>
      </c>
      <c r="V746" s="306">
        <f t="shared" ca="1" si="322"/>
        <v>1.2261712230797814</v>
      </c>
      <c r="W746" s="304">
        <f t="shared" ca="1" si="323"/>
        <v>27.461130705037554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0.45155716482460484</v>
      </c>
      <c r="AH746" s="304">
        <f t="shared" ca="1" si="347"/>
        <v>-9.3522726836580361</v>
      </c>
    </row>
    <row r="747" spans="1:34" x14ac:dyDescent="0.2">
      <c r="A747" s="347">
        <f t="shared" ca="1" si="325"/>
        <v>1E-4</v>
      </c>
      <c r="B747" s="304">
        <f t="shared" ca="1" si="326"/>
        <v>37.923000000000997</v>
      </c>
      <c r="D747" s="306">
        <f t="shared" ca="1" si="327"/>
        <v>-0.33164544341699498</v>
      </c>
      <c r="E747" s="307">
        <f t="shared" ca="1" si="328"/>
        <v>-0.46359162050748459</v>
      </c>
      <c r="F747" s="304">
        <f t="shared" ca="1" si="329"/>
        <v>0.57000516729588591</v>
      </c>
      <c r="G747" s="306">
        <f t="shared" ca="1" si="330"/>
        <v>3.7150463361349577</v>
      </c>
      <c r="H747" s="307">
        <f t="shared" ca="1" si="331"/>
        <v>-104.69815352408212</v>
      </c>
      <c r="I747" s="304">
        <f t="shared" ca="1" si="332"/>
        <v>104.76404402576247</v>
      </c>
      <c r="J747" s="306">
        <f t="shared" ca="1" si="333"/>
        <v>438.67107671397167</v>
      </c>
      <c r="K747" s="307">
        <f t="shared" ca="1" si="334"/>
        <v>-9.5669060893205184</v>
      </c>
      <c r="L747" s="304">
        <f t="shared" ca="1" si="319"/>
        <v>438.7753858610543</v>
      </c>
      <c r="M747" s="306">
        <f t="shared" ca="1" si="335"/>
        <v>-1.5353278087916711</v>
      </c>
      <c r="N747" s="304">
        <f t="shared" ca="1" si="336"/>
        <v>-87.967803612831403</v>
      </c>
      <c r="P747" s="310">
        <f t="shared" ca="1" si="337"/>
        <v>23</v>
      </c>
      <c r="Q747" s="304">
        <f t="shared" ca="1" si="338"/>
        <v>0</v>
      </c>
      <c r="R747" s="306">
        <f t="shared" ca="1" si="339"/>
        <v>0</v>
      </c>
      <c r="S747" s="307">
        <f t="shared" ca="1" si="340"/>
        <v>2.9362999999999984</v>
      </c>
      <c r="T747" s="304">
        <f t="shared" ca="1" si="320"/>
        <v>28.805102999999985</v>
      </c>
      <c r="U747" s="311">
        <f t="shared" ca="1" si="321"/>
        <v>0</v>
      </c>
      <c r="V747" s="306">
        <f t="shared" ca="1" si="322"/>
        <v>1.2261725068590923</v>
      </c>
      <c r="W747" s="304">
        <f t="shared" ca="1" si="323"/>
        <v>27.461183128222736</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0.45153942657534785</v>
      </c>
      <c r="AH747" s="304">
        <f t="shared" ca="1" si="347"/>
        <v>-9.3522905374238228</v>
      </c>
    </row>
    <row r="748" spans="1:34" x14ac:dyDescent="0.2">
      <c r="A748" s="347">
        <f t="shared" ca="1" si="325"/>
        <v>1E-4</v>
      </c>
      <c r="B748" s="304">
        <f t="shared" ca="1" si="326"/>
        <v>37.923100000001</v>
      </c>
      <c r="D748" s="306">
        <f t="shared" ca="1" si="327"/>
        <v>-0.3316429729793795</v>
      </c>
      <c r="E748" s="307">
        <f t="shared" ca="1" si="328"/>
        <v>-0.46357366812753753</v>
      </c>
      <c r="F748" s="304">
        <f t="shared" ca="1" si="329"/>
        <v>0.56998912911372424</v>
      </c>
      <c r="G748" s="306">
        <f t="shared" ca="1" si="330"/>
        <v>3.71501317183766</v>
      </c>
      <c r="H748" s="307">
        <f t="shared" ca="1" si="331"/>
        <v>-104.69819988144893</v>
      </c>
      <c r="I748" s="304">
        <f t="shared" ca="1" si="332"/>
        <v>104.76408917793712</v>
      </c>
      <c r="J748" s="306">
        <f t="shared" ca="1" si="333"/>
        <v>438.67107671397167</v>
      </c>
      <c r="K748" s="307">
        <f t="shared" ca="1" si="334"/>
        <v>-9.5773759069907953</v>
      </c>
      <c r="L748" s="304">
        <f t="shared" ca="1" si="319"/>
        <v>438.77561426617478</v>
      </c>
      <c r="M748" s="306">
        <f t="shared" ca="1" si="335"/>
        <v>-1.5353281408455413</v>
      </c>
      <c r="N748" s="304">
        <f t="shared" ca="1" si="336"/>
        <v>-87.967822638116729</v>
      </c>
      <c r="P748" s="310">
        <f t="shared" ca="1" si="337"/>
        <v>23</v>
      </c>
      <c r="Q748" s="304">
        <f t="shared" ca="1" si="338"/>
        <v>0</v>
      </c>
      <c r="R748" s="306">
        <f t="shared" ca="1" si="339"/>
        <v>0</v>
      </c>
      <c r="S748" s="307">
        <f t="shared" ca="1" si="340"/>
        <v>2.9362999999999984</v>
      </c>
      <c r="T748" s="304">
        <f t="shared" ca="1" si="320"/>
        <v>28.805102999999985</v>
      </c>
      <c r="U748" s="311">
        <f t="shared" ca="1" si="321"/>
        <v>0</v>
      </c>
      <c r="V748" s="306">
        <f t="shared" ca="1" si="322"/>
        <v>1.2261737906403167</v>
      </c>
      <c r="W748" s="304">
        <f t="shared" ca="1" si="323"/>
        <v>27.461235550580636</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0.45152168860562902</v>
      </c>
      <c r="AH748" s="304">
        <f t="shared" ca="1" si="347"/>
        <v>-9.3523083909078597</v>
      </c>
    </row>
    <row r="749" spans="1:34" x14ac:dyDescent="0.2">
      <c r="A749" s="347">
        <f t="shared" ca="1" si="325"/>
        <v>1E-4</v>
      </c>
      <c r="B749" s="304">
        <f t="shared" ca="1" si="326"/>
        <v>37.923200000001003</v>
      </c>
      <c r="D749" s="306">
        <f t="shared" ca="1" si="327"/>
        <v>-0.33164050255026806</v>
      </c>
      <c r="E749" s="307">
        <f t="shared" ca="1" si="328"/>
        <v>-0.46355571603084123</v>
      </c>
      <c r="F749" s="304">
        <f t="shared" ca="1" si="329"/>
        <v>0.56997309129173834</v>
      </c>
      <c r="G749" s="306">
        <f t="shared" ca="1" si="330"/>
        <v>3.7149800077874051</v>
      </c>
      <c r="H749" s="307">
        <f t="shared" ca="1" si="331"/>
        <v>-104.69824623702053</v>
      </c>
      <c r="I749" s="304">
        <f t="shared" ca="1" si="332"/>
        <v>104.76413432833797</v>
      </c>
      <c r="J749" s="306">
        <f t="shared" ca="1" si="333"/>
        <v>438.67107671397167</v>
      </c>
      <c r="K749" s="307">
        <f t="shared" ca="1" si="334"/>
        <v>-9.5878457292967187</v>
      </c>
      <c r="L749" s="304">
        <f t="shared" ca="1" si="319"/>
        <v>438.77584292110248</v>
      </c>
      <c r="M749" s="306">
        <f t="shared" ca="1" si="335"/>
        <v>-1.5353284728961607</v>
      </c>
      <c r="N749" s="304">
        <f t="shared" ca="1" si="336"/>
        <v>-87.967841663215808</v>
      </c>
      <c r="P749" s="310">
        <f t="shared" ca="1" si="337"/>
        <v>23</v>
      </c>
      <c r="Q749" s="304">
        <f t="shared" ca="1" si="338"/>
        <v>0</v>
      </c>
      <c r="R749" s="306">
        <f t="shared" ca="1" si="339"/>
        <v>0</v>
      </c>
      <c r="S749" s="307">
        <f t="shared" ca="1" si="340"/>
        <v>2.9362999999999984</v>
      </c>
      <c r="T749" s="304">
        <f t="shared" ca="1" si="320"/>
        <v>28.805102999999985</v>
      </c>
      <c r="U749" s="311">
        <f t="shared" ca="1" si="321"/>
        <v>0</v>
      </c>
      <c r="V749" s="306">
        <f t="shared" ca="1" si="322"/>
        <v>1.2261750744234536</v>
      </c>
      <c r="W749" s="304">
        <f t="shared" ca="1" si="323"/>
        <v>27.461287972111219</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0.45150395091543949</v>
      </c>
      <c r="AH749" s="304">
        <f t="shared" ca="1" si="347"/>
        <v>-9.3523262441101558</v>
      </c>
    </row>
    <row r="750" spans="1:34" x14ac:dyDescent="0.2">
      <c r="A750" s="347">
        <f t="shared" ca="1" si="325"/>
        <v>1E-4</v>
      </c>
      <c r="B750" s="304">
        <f t="shared" ca="1" si="326"/>
        <v>37.923300000001007</v>
      </c>
      <c r="D750" s="306">
        <f t="shared" ca="1" si="327"/>
        <v>-0.33163803212966281</v>
      </c>
      <c r="E750" s="307">
        <f t="shared" ca="1" si="328"/>
        <v>-0.46353776421740989</v>
      </c>
      <c r="F750" s="304">
        <f t="shared" ca="1" si="329"/>
        <v>0.56995705382994455</v>
      </c>
      <c r="G750" s="306">
        <f t="shared" ca="1" si="330"/>
        <v>3.7149468439841922</v>
      </c>
      <c r="H750" s="307">
        <f t="shared" ca="1" si="331"/>
        <v>-104.69829259079695</v>
      </c>
      <c r="I750" s="304">
        <f t="shared" ca="1" si="332"/>
        <v>104.7641794769651</v>
      </c>
      <c r="J750" s="306">
        <f t="shared" ca="1" si="333"/>
        <v>438.67107671397167</v>
      </c>
      <c r="K750" s="307">
        <f t="shared" ca="1" si="334"/>
        <v>-9.5983155562381093</v>
      </c>
      <c r="L750" s="304">
        <f t="shared" ca="1" si="319"/>
        <v>438.77607182583728</v>
      </c>
      <c r="M750" s="306">
        <f t="shared" ca="1" si="335"/>
        <v>-1.5353288049435299</v>
      </c>
      <c r="N750" s="304">
        <f t="shared" ca="1" si="336"/>
        <v>-87.967860688128667</v>
      </c>
      <c r="P750" s="310">
        <f t="shared" ca="1" si="337"/>
        <v>23</v>
      </c>
      <c r="Q750" s="304">
        <f t="shared" ca="1" si="338"/>
        <v>0</v>
      </c>
      <c r="R750" s="306">
        <f t="shared" ca="1" si="339"/>
        <v>0</v>
      </c>
      <c r="S750" s="307">
        <f t="shared" ca="1" si="340"/>
        <v>2.9362999999999984</v>
      </c>
      <c r="T750" s="304">
        <f t="shared" ca="1" si="320"/>
        <v>28.805102999999985</v>
      </c>
      <c r="U750" s="311">
        <f t="shared" ca="1" si="321"/>
        <v>0</v>
      </c>
      <c r="V750" s="306">
        <f t="shared" ca="1" si="322"/>
        <v>1.2261763582085039</v>
      </c>
      <c r="W750" s="304">
        <f t="shared" ca="1" si="323"/>
        <v>27.461340392814549</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0.45148621350479345</v>
      </c>
      <c r="AH750" s="304">
        <f t="shared" ca="1" si="347"/>
        <v>-9.3523440970306968</v>
      </c>
    </row>
    <row r="751" spans="1:34" x14ac:dyDescent="0.2">
      <c r="A751" s="347">
        <f t="shared" ca="1" si="325"/>
        <v>1E-4</v>
      </c>
      <c r="B751" s="304">
        <f t="shared" ca="1" si="326"/>
        <v>37.92340000000101</v>
      </c>
      <c r="D751" s="306">
        <f t="shared" ca="1" si="327"/>
        <v>-0.33163556171756081</v>
      </c>
      <c r="E751" s="307">
        <f t="shared" ca="1" si="328"/>
        <v>-0.46351981268722575</v>
      </c>
      <c r="F751" s="304">
        <f t="shared" ca="1" si="329"/>
        <v>0.56994101672833031</v>
      </c>
      <c r="G751" s="306">
        <f t="shared" ca="1" si="330"/>
        <v>3.7149136804280203</v>
      </c>
      <c r="H751" s="307">
        <f t="shared" ca="1" si="331"/>
        <v>-104.69833894277822</v>
      </c>
      <c r="I751" s="304">
        <f t="shared" ca="1" si="332"/>
        <v>104.76422462381852</v>
      </c>
      <c r="J751" s="306">
        <f t="shared" ca="1" si="333"/>
        <v>438.67107671397167</v>
      </c>
      <c r="K751" s="307">
        <f t="shared" ca="1" si="334"/>
        <v>-9.6087853878147875</v>
      </c>
      <c r="L751" s="304">
        <f t="shared" ca="1" si="319"/>
        <v>438.77630098037918</v>
      </c>
      <c r="M751" s="306">
        <f t="shared" ca="1" si="335"/>
        <v>-1.5353291369876487</v>
      </c>
      <c r="N751" s="304">
        <f t="shared" ca="1" si="336"/>
        <v>-87.967879712855293</v>
      </c>
      <c r="P751" s="310">
        <f t="shared" ca="1" si="337"/>
        <v>23</v>
      </c>
      <c r="Q751" s="304">
        <f t="shared" ca="1" si="338"/>
        <v>0</v>
      </c>
      <c r="R751" s="306">
        <f t="shared" ca="1" si="339"/>
        <v>0</v>
      </c>
      <c r="S751" s="307">
        <f t="shared" ca="1" si="340"/>
        <v>2.9362999999999984</v>
      </c>
      <c r="T751" s="304">
        <f t="shared" ca="1" si="320"/>
        <v>28.805102999999985</v>
      </c>
      <c r="U751" s="311">
        <f t="shared" ca="1" si="321"/>
        <v>0</v>
      </c>
      <c r="V751" s="306">
        <f t="shared" ca="1" si="322"/>
        <v>1.2261776419954675</v>
      </c>
      <c r="W751" s="304">
        <f t="shared" ca="1" si="323"/>
        <v>27.461392812690622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0.45146847637366783</v>
      </c>
      <c r="AH751" s="304">
        <f t="shared" ca="1" si="347"/>
        <v>-9.3523619496695041</v>
      </c>
    </row>
    <row r="752" spans="1:34" x14ac:dyDescent="0.2">
      <c r="A752" s="347">
        <f t="shared" ca="1" si="325"/>
        <v>1E-4</v>
      </c>
      <c r="B752" s="304">
        <f t="shared" ca="1" si="326"/>
        <v>37.923500000001013</v>
      </c>
      <c r="D752" s="306">
        <f t="shared" ca="1" si="327"/>
        <v>-0.33163309131396246</v>
      </c>
      <c r="E752" s="307">
        <f t="shared" ca="1" si="328"/>
        <v>-0.46350186144028527</v>
      </c>
      <c r="F752" s="304">
        <f t="shared" ca="1" si="329"/>
        <v>0.56992497998689651</v>
      </c>
      <c r="G752" s="306">
        <f t="shared" ca="1" si="330"/>
        <v>3.714880517118889</v>
      </c>
      <c r="H752" s="307">
        <f t="shared" ca="1" si="331"/>
        <v>-104.69838529296436</v>
      </c>
      <c r="I752" s="304">
        <f t="shared" ca="1" si="332"/>
        <v>104.76426976889825</v>
      </c>
      <c r="J752" s="306">
        <f t="shared" ca="1" si="333"/>
        <v>438.67107671397167</v>
      </c>
      <c r="K752" s="307">
        <f t="shared" ca="1" si="334"/>
        <v>-9.6192552240265741</v>
      </c>
      <c r="L752" s="304">
        <f t="shared" ca="1" si="319"/>
        <v>438.77653038472806</v>
      </c>
      <c r="M752" s="306">
        <f t="shared" ca="1" si="335"/>
        <v>-1.5353294690285173</v>
      </c>
      <c r="N752" s="304">
        <f t="shared" ca="1" si="336"/>
        <v>-87.967898737395686</v>
      </c>
      <c r="P752" s="310">
        <f t="shared" ca="1" si="337"/>
        <v>23</v>
      </c>
      <c r="Q752" s="304">
        <f t="shared" ca="1" si="338"/>
        <v>0</v>
      </c>
      <c r="R752" s="306">
        <f t="shared" ca="1" si="339"/>
        <v>0</v>
      </c>
      <c r="S752" s="307">
        <f t="shared" ca="1" si="340"/>
        <v>2.9362999999999984</v>
      </c>
      <c r="T752" s="304">
        <f t="shared" ca="1" si="320"/>
        <v>28.805102999999985</v>
      </c>
      <c r="U752" s="311">
        <f t="shared" ca="1" si="321"/>
        <v>0</v>
      </c>
      <c r="V752" s="306">
        <f t="shared" ca="1" si="322"/>
        <v>1.2261789257843441</v>
      </c>
      <c r="W752" s="304">
        <f t="shared" ca="1" si="323"/>
        <v>27.461445231739436</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0.45145073952206616</v>
      </c>
      <c r="AH752" s="304">
        <f t="shared" ca="1" si="347"/>
        <v>-9.3523798020265776</v>
      </c>
    </row>
    <row r="753" spans="1:34" x14ac:dyDescent="0.2">
      <c r="A753" s="347">
        <f t="shared" ca="1" si="325"/>
        <v>1E-4</v>
      </c>
      <c r="B753" s="304">
        <f t="shared" ca="1" si="326"/>
        <v>37.923600000001016</v>
      </c>
      <c r="D753" s="306">
        <f t="shared" ca="1" si="327"/>
        <v>-0.33163062091886802</v>
      </c>
      <c r="E753" s="307">
        <f t="shared" ca="1" si="328"/>
        <v>-0.46348391047659199</v>
      </c>
      <c r="F753" s="304">
        <f t="shared" ca="1" si="329"/>
        <v>0.56990894360564959</v>
      </c>
      <c r="G753" s="306">
        <f t="shared" ca="1" si="330"/>
        <v>3.714847354056797</v>
      </c>
      <c r="H753" s="307">
        <f t="shared" ca="1" si="331"/>
        <v>-104.69843164135541</v>
      </c>
      <c r="I753" s="304">
        <f t="shared" ca="1" si="332"/>
        <v>104.76431491220431</v>
      </c>
      <c r="J753" s="306">
        <f t="shared" ca="1" si="333"/>
        <v>438.67107671397167</v>
      </c>
      <c r="K753" s="307">
        <f t="shared" ca="1" si="334"/>
        <v>-9.6297250648732895</v>
      </c>
      <c r="L753" s="304">
        <f t="shared" ca="1" si="319"/>
        <v>438.77676003888382</v>
      </c>
      <c r="M753" s="306">
        <f t="shared" ca="1" si="335"/>
        <v>-1.5353298010661354</v>
      </c>
      <c r="N753" s="304">
        <f t="shared" ca="1" si="336"/>
        <v>-87.967917761749831</v>
      </c>
      <c r="P753" s="310">
        <f t="shared" ca="1" si="337"/>
        <v>23</v>
      </c>
      <c r="Q753" s="304">
        <f t="shared" ca="1" si="338"/>
        <v>0</v>
      </c>
      <c r="R753" s="306">
        <f t="shared" ca="1" si="339"/>
        <v>0</v>
      </c>
      <c r="S753" s="307">
        <f t="shared" ca="1" si="340"/>
        <v>2.9362999999999984</v>
      </c>
      <c r="T753" s="304">
        <f t="shared" ca="1" si="320"/>
        <v>28.805102999999985</v>
      </c>
      <c r="U753" s="311">
        <f t="shared" ca="1" si="321"/>
        <v>0</v>
      </c>
      <c r="V753" s="306">
        <f t="shared" ca="1" si="322"/>
        <v>1.2261802095751335</v>
      </c>
      <c r="W753" s="304">
        <f t="shared" ca="1" si="323"/>
        <v>27.461497649960997</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0.45143300294999023</v>
      </c>
      <c r="AH753" s="304">
        <f t="shared" ca="1" si="347"/>
        <v>-9.3523976541019138</v>
      </c>
    </row>
    <row r="754" spans="1:34" x14ac:dyDescent="0.2">
      <c r="A754" s="347">
        <f t="shared" ca="1" si="325"/>
        <v>1E-4</v>
      </c>
      <c r="B754" s="304">
        <f t="shared" ca="1" si="326"/>
        <v>37.92370000000102</v>
      </c>
      <c r="D754" s="306">
        <f t="shared" ca="1" si="327"/>
        <v>-0.33162815053228034</v>
      </c>
      <c r="E754" s="307">
        <f t="shared" ca="1" si="328"/>
        <v>-0.46346595979614236</v>
      </c>
      <c r="F754" s="304">
        <f t="shared" ca="1" si="329"/>
        <v>0.56989290758459188</v>
      </c>
      <c r="G754" s="306">
        <f t="shared" ca="1" si="330"/>
        <v>3.7148141912417438</v>
      </c>
      <c r="H754" s="307">
        <f t="shared" ca="1" si="331"/>
        <v>-104.69847798795139</v>
      </c>
      <c r="I754" s="304">
        <f t="shared" ca="1" si="332"/>
        <v>104.76436005373675</v>
      </c>
      <c r="J754" s="306">
        <f t="shared" ca="1" si="333"/>
        <v>438.67107671397167</v>
      </c>
      <c r="K754" s="307">
        <f t="shared" ca="1" si="334"/>
        <v>-9.6401949103547544</v>
      </c>
      <c r="L754" s="304">
        <f t="shared" ca="1" si="319"/>
        <v>438.77698994284657</v>
      </c>
      <c r="M754" s="306">
        <f t="shared" ca="1" si="335"/>
        <v>-1.5353301331005031</v>
      </c>
      <c r="N754" s="304">
        <f t="shared" ca="1" si="336"/>
        <v>-87.967936785917757</v>
      </c>
      <c r="P754" s="310">
        <f t="shared" ca="1" si="337"/>
        <v>23</v>
      </c>
      <c r="Q754" s="304">
        <f t="shared" ca="1" si="338"/>
        <v>0</v>
      </c>
      <c r="R754" s="306">
        <f t="shared" ca="1" si="339"/>
        <v>0</v>
      </c>
      <c r="S754" s="307">
        <f t="shared" ca="1" si="340"/>
        <v>2.9362999999999984</v>
      </c>
      <c r="T754" s="304">
        <f t="shared" ca="1" si="320"/>
        <v>28.805102999999985</v>
      </c>
      <c r="U754" s="311">
        <f t="shared" ca="1" si="321"/>
        <v>0</v>
      </c>
      <c r="V754" s="306">
        <f t="shared" ca="1" si="322"/>
        <v>1.2261814933678363</v>
      </c>
      <c r="W754" s="304">
        <f t="shared" ca="1" si="323"/>
        <v>27.461550067355336</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0.45141526665743292</v>
      </c>
      <c r="AH754" s="304">
        <f t="shared" ca="1" si="347"/>
        <v>-9.3524155058955181</v>
      </c>
    </row>
    <row r="755" spans="1:34" x14ac:dyDescent="0.2">
      <c r="A755" s="347">
        <f t="shared" ca="1" si="325"/>
        <v>1E-4</v>
      </c>
      <c r="B755" s="304">
        <f t="shared" ca="1" si="326"/>
        <v>37.923800000001023</v>
      </c>
      <c r="D755" s="306">
        <f t="shared" ca="1" si="327"/>
        <v>-0.33162568015419813</v>
      </c>
      <c r="E755" s="307">
        <f t="shared" ca="1" si="328"/>
        <v>-0.46344800939892394</v>
      </c>
      <c r="F755" s="304">
        <f t="shared" ca="1" si="329"/>
        <v>0.56987687192371617</v>
      </c>
      <c r="G755" s="306">
        <f t="shared" ca="1" si="330"/>
        <v>3.7147810286737286</v>
      </c>
      <c r="H755" s="307">
        <f t="shared" ca="1" si="331"/>
        <v>-104.69852433275233</v>
      </c>
      <c r="I755" s="304">
        <f t="shared" ca="1" si="332"/>
        <v>104.76440519349559</v>
      </c>
      <c r="J755" s="306">
        <f t="shared" ca="1" si="333"/>
        <v>438.67107671397167</v>
      </c>
      <c r="K755" s="307">
        <f t="shared" ca="1" si="334"/>
        <v>-9.6506647604707894</v>
      </c>
      <c r="L755" s="304">
        <f t="shared" ca="1" si="319"/>
        <v>438.77722009661602</v>
      </c>
      <c r="M755" s="306">
        <f t="shared" ca="1" si="335"/>
        <v>-1.5353304651316209</v>
      </c>
      <c r="N755" s="304">
        <f t="shared" ca="1" si="336"/>
        <v>-87.967955809899479</v>
      </c>
      <c r="P755" s="310">
        <f t="shared" ca="1" si="337"/>
        <v>23</v>
      </c>
      <c r="Q755" s="304">
        <f t="shared" ca="1" si="338"/>
        <v>0</v>
      </c>
      <c r="R755" s="306">
        <f t="shared" ca="1" si="339"/>
        <v>0</v>
      </c>
      <c r="S755" s="307">
        <f t="shared" ca="1" si="340"/>
        <v>2.9362999999999984</v>
      </c>
      <c r="T755" s="304">
        <f t="shared" ca="1" si="320"/>
        <v>28.805102999999985</v>
      </c>
      <c r="U755" s="311">
        <f t="shared" ca="1" si="321"/>
        <v>0</v>
      </c>
      <c r="V755" s="306">
        <f t="shared" ca="1" si="322"/>
        <v>1.2261827771624516</v>
      </c>
      <c r="W755" s="304">
        <f t="shared" ca="1" si="323"/>
        <v>27.461602483922448</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0.45139753064438537</v>
      </c>
      <c r="AH755" s="304">
        <f t="shared" ca="1" si="347"/>
        <v>-9.352433357407401</v>
      </c>
    </row>
    <row r="756" spans="1:34" x14ac:dyDescent="0.2">
      <c r="A756" s="347">
        <f t="shared" ca="1" si="325"/>
        <v>1E-4</v>
      </c>
      <c r="B756" s="304">
        <f t="shared" ca="1" si="326"/>
        <v>37.923900000001026</v>
      </c>
      <c r="D756" s="306">
        <f t="shared" ca="1" si="327"/>
        <v>-0.33162320978461962</v>
      </c>
      <c r="E756" s="307">
        <f t="shared" ca="1" si="328"/>
        <v>-0.46343005928494208</v>
      </c>
      <c r="F756" s="304">
        <f t="shared" ca="1" si="329"/>
        <v>0.56986083662302922</v>
      </c>
      <c r="G756" s="306">
        <f t="shared" ca="1" si="330"/>
        <v>3.71474786635275</v>
      </c>
      <c r="H756" s="307">
        <f t="shared" ca="1" si="331"/>
        <v>-104.69857067575826</v>
      </c>
      <c r="I756" s="304">
        <f t="shared" ca="1" si="332"/>
        <v>104.76445033148086</v>
      </c>
      <c r="J756" s="306">
        <f t="shared" ca="1" si="333"/>
        <v>438.67107671397167</v>
      </c>
      <c r="K756" s="307">
        <f t="shared" ca="1" si="334"/>
        <v>-9.661134615221215</v>
      </c>
      <c r="L756" s="304">
        <f t="shared" ca="1" si="319"/>
        <v>438.77745050019223</v>
      </c>
      <c r="M756" s="306">
        <f t="shared" ca="1" si="335"/>
        <v>-1.5353307971594883</v>
      </c>
      <c r="N756" s="304">
        <f t="shared" ca="1" si="336"/>
        <v>-87.967974833694953</v>
      </c>
      <c r="P756" s="310">
        <f t="shared" ca="1" si="337"/>
        <v>23</v>
      </c>
      <c r="Q756" s="304">
        <f t="shared" ca="1" si="338"/>
        <v>0</v>
      </c>
      <c r="R756" s="306">
        <f t="shared" ca="1" si="339"/>
        <v>0</v>
      </c>
      <c r="S756" s="307">
        <f t="shared" ca="1" si="340"/>
        <v>2.9362999999999984</v>
      </c>
      <c r="T756" s="304">
        <f t="shared" ca="1" si="320"/>
        <v>28.805102999999985</v>
      </c>
      <c r="U756" s="311">
        <f t="shared" ca="1" si="321"/>
        <v>0</v>
      </c>
      <c r="V756" s="306">
        <f t="shared" ca="1" si="322"/>
        <v>1.2261840609589805</v>
      </c>
      <c r="W756" s="304">
        <f t="shared" ca="1" si="323"/>
        <v>27.461654899662353</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0.45137979491085289</v>
      </c>
      <c r="AH756" s="304">
        <f t="shared" ca="1" si="347"/>
        <v>-9.3524512086375591</v>
      </c>
    </row>
    <row r="757" spans="1:34" x14ac:dyDescent="0.2">
      <c r="A757" s="347">
        <f t="shared" ca="1" si="325"/>
        <v>1E-4</v>
      </c>
      <c r="B757" s="304">
        <f t="shared" ca="1" si="326"/>
        <v>37.92400000000103</v>
      </c>
      <c r="D757" s="306">
        <f t="shared" ca="1" si="327"/>
        <v>-0.33162073942354758</v>
      </c>
      <c r="E757" s="307">
        <f t="shared" ca="1" si="328"/>
        <v>-0.46341210945418965</v>
      </c>
      <c r="F757" s="304">
        <f t="shared" ca="1" si="329"/>
        <v>0.56984480168253027</v>
      </c>
      <c r="G757" s="306">
        <f t="shared" ca="1" si="330"/>
        <v>3.7147147042788076</v>
      </c>
      <c r="H757" s="307">
        <f t="shared" ca="1" si="331"/>
        <v>-104.69861701696921</v>
      </c>
      <c r="I757" s="304">
        <f t="shared" ca="1" si="332"/>
        <v>104.76449546769258</v>
      </c>
      <c r="J757" s="306">
        <f t="shared" ca="1" si="333"/>
        <v>438.67107671397167</v>
      </c>
      <c r="K757" s="307">
        <f t="shared" ca="1" si="334"/>
        <v>-9.6716044746058518</v>
      </c>
      <c r="L757" s="304">
        <f t="shared" ca="1" si="319"/>
        <v>438.77768115357509</v>
      </c>
      <c r="M757" s="306">
        <f t="shared" ca="1" si="335"/>
        <v>-1.5353311291841056</v>
      </c>
      <c r="N757" s="304">
        <f t="shared" ca="1" si="336"/>
        <v>-87.967993857304222</v>
      </c>
      <c r="P757" s="310">
        <f t="shared" ca="1" si="337"/>
        <v>23</v>
      </c>
      <c r="Q757" s="304">
        <f t="shared" ca="1" si="338"/>
        <v>0</v>
      </c>
      <c r="R757" s="306">
        <f t="shared" ca="1" si="339"/>
        <v>0</v>
      </c>
      <c r="S757" s="307">
        <f t="shared" ca="1" si="340"/>
        <v>2.9362999999999984</v>
      </c>
      <c r="T757" s="304">
        <f t="shared" ca="1" si="320"/>
        <v>28.805102999999985</v>
      </c>
      <c r="U757" s="311">
        <f t="shared" ca="1" si="321"/>
        <v>0</v>
      </c>
      <c r="V757" s="306">
        <f t="shared" ca="1" si="322"/>
        <v>1.2261853447574225</v>
      </c>
      <c r="W757" s="304">
        <f t="shared" ca="1" si="323"/>
        <v>27.461707314575065</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0.45136205945682661</v>
      </c>
      <c r="AH757" s="304">
        <f t="shared" ca="1" si="347"/>
        <v>-9.3524690595859994</v>
      </c>
    </row>
    <row r="758" spans="1:34" x14ac:dyDescent="0.2">
      <c r="A758" s="347">
        <f t="shared" ca="1" si="325"/>
        <v>1E-4</v>
      </c>
      <c r="B758" s="304">
        <f t="shared" ca="1" si="326"/>
        <v>37.924100000001033</v>
      </c>
      <c r="D758" s="306">
        <f t="shared" ca="1" si="327"/>
        <v>-0.33161826907098063</v>
      </c>
      <c r="E758" s="307">
        <f t="shared" ca="1" si="328"/>
        <v>-0.46339415990665955</v>
      </c>
      <c r="F758" s="304">
        <f t="shared" ca="1" si="329"/>
        <v>0.56982876710221653</v>
      </c>
      <c r="G758" s="306">
        <f t="shared" ca="1" si="330"/>
        <v>3.7146815424519004</v>
      </c>
      <c r="H758" s="307">
        <f t="shared" ca="1" si="331"/>
        <v>-104.6986633563852</v>
      </c>
      <c r="I758" s="304">
        <f t="shared" ca="1" si="332"/>
        <v>104.76454060213078</v>
      </c>
      <c r="J758" s="306">
        <f t="shared" ca="1" si="333"/>
        <v>438.67107671397167</v>
      </c>
      <c r="K758" s="307">
        <f t="shared" ca="1" si="334"/>
        <v>-9.6820743386245187</v>
      </c>
      <c r="L758" s="304">
        <f t="shared" ca="1" si="319"/>
        <v>438.77791205676459</v>
      </c>
      <c r="M758" s="306">
        <f t="shared" ca="1" si="335"/>
        <v>-1.5353314612054727</v>
      </c>
      <c r="N758" s="304">
        <f t="shared" ca="1" si="336"/>
        <v>-87.968012880727272</v>
      </c>
      <c r="P758" s="310">
        <f t="shared" ca="1" si="337"/>
        <v>23</v>
      </c>
      <c r="Q758" s="304">
        <f t="shared" ca="1" si="338"/>
        <v>0</v>
      </c>
      <c r="R758" s="306">
        <f t="shared" ca="1" si="339"/>
        <v>0</v>
      </c>
      <c r="S758" s="307">
        <f t="shared" ca="1" si="340"/>
        <v>2.9362999999999984</v>
      </c>
      <c r="T758" s="304">
        <f t="shared" ca="1" si="320"/>
        <v>28.805102999999985</v>
      </c>
      <c r="U758" s="311">
        <f t="shared" ca="1" si="321"/>
        <v>0</v>
      </c>
      <c r="V758" s="306">
        <f t="shared" ca="1" si="322"/>
        <v>1.2261866285577769</v>
      </c>
      <c r="W758" s="304">
        <f t="shared" ca="1" si="323"/>
        <v>27.461759728660571</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0.4513443242823012</v>
      </c>
      <c r="AH758" s="304">
        <f t="shared" ca="1" si="347"/>
        <v>-9.3524869102527273</v>
      </c>
    </row>
    <row r="759" spans="1:34" x14ac:dyDescent="0.2">
      <c r="A759" s="347">
        <f t="shared" ca="1" si="325"/>
        <v>1E-4</v>
      </c>
      <c r="B759" s="304">
        <f t="shared" ca="1" si="326"/>
        <v>37.924200000001036</v>
      </c>
      <c r="D759" s="306">
        <f t="shared" ca="1" si="327"/>
        <v>-0.33161579872692121</v>
      </c>
      <c r="E759" s="307">
        <f t="shared" ca="1" si="328"/>
        <v>-0.46337621064235712</v>
      </c>
      <c r="F759" s="304">
        <f t="shared" ca="1" si="329"/>
        <v>0.569812732882097</v>
      </c>
      <c r="G759" s="306">
        <f t="shared" ca="1" si="330"/>
        <v>3.7146483808720276</v>
      </c>
      <c r="H759" s="307">
        <f t="shared" ca="1" si="331"/>
        <v>-104.69870969400625</v>
      </c>
      <c r="I759" s="304">
        <f t="shared" ca="1" si="332"/>
        <v>104.76458573479549</v>
      </c>
      <c r="J759" s="306">
        <f t="shared" ca="1" si="333"/>
        <v>438.67107671397167</v>
      </c>
      <c r="K759" s="307">
        <f t="shared" ca="1" si="334"/>
        <v>-9.692544207277038</v>
      </c>
      <c r="L759" s="304">
        <f t="shared" ca="1" si="319"/>
        <v>438.77814320976069</v>
      </c>
      <c r="M759" s="306">
        <f t="shared" ca="1" si="335"/>
        <v>-1.5353317932235899</v>
      </c>
      <c r="N759" s="304">
        <f t="shared" ca="1" si="336"/>
        <v>-87.968031903964103</v>
      </c>
      <c r="P759" s="310">
        <f t="shared" ca="1" si="337"/>
        <v>23</v>
      </c>
      <c r="Q759" s="304">
        <f t="shared" ca="1" si="338"/>
        <v>0</v>
      </c>
      <c r="R759" s="306">
        <f t="shared" ca="1" si="339"/>
        <v>0</v>
      </c>
      <c r="S759" s="307">
        <f t="shared" ca="1" si="340"/>
        <v>2.9362999999999984</v>
      </c>
      <c r="T759" s="304">
        <f t="shared" ca="1" si="320"/>
        <v>28.805102999999985</v>
      </c>
      <c r="U759" s="311">
        <f t="shared" ca="1" si="321"/>
        <v>0</v>
      </c>
      <c r="V759" s="306">
        <f t="shared" ca="1" si="322"/>
        <v>1.226187912360045</v>
      </c>
      <c r="W759" s="304">
        <f t="shared" ca="1" si="323"/>
        <v>27.461812141918909</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0.45132658938728198</v>
      </c>
      <c r="AH759" s="304">
        <f t="shared" ca="1" si="347"/>
        <v>-9.3525047606377374</v>
      </c>
    </row>
    <row r="760" spans="1:34" x14ac:dyDescent="0.2">
      <c r="A760" s="347">
        <f t="shared" ca="1" si="325"/>
        <v>1E-4</v>
      </c>
      <c r="B760" s="304">
        <f t="shared" ca="1" si="326"/>
        <v>37.92430000000104</v>
      </c>
      <c r="D760" s="306">
        <f t="shared" ca="1" si="327"/>
        <v>-0.33161332839136581</v>
      </c>
      <c r="E760" s="307">
        <f t="shared" ca="1" si="328"/>
        <v>-0.46335826166126992</v>
      </c>
      <c r="F760" s="304">
        <f t="shared" ca="1" si="329"/>
        <v>0.56979669902216323</v>
      </c>
      <c r="G760" s="306">
        <f t="shared" ca="1" si="330"/>
        <v>3.7146152195391884</v>
      </c>
      <c r="H760" s="307">
        <f t="shared" ca="1" si="331"/>
        <v>-104.69875602983242</v>
      </c>
      <c r="I760" s="304">
        <f t="shared" ca="1" si="332"/>
        <v>104.76463086568674</v>
      </c>
      <c r="J760" s="306">
        <f t="shared" ca="1" si="333"/>
        <v>438.67107671397167</v>
      </c>
      <c r="K760" s="307">
        <f t="shared" ca="1" si="334"/>
        <v>-9.7030140805632303</v>
      </c>
      <c r="L760" s="304">
        <f t="shared" ca="1" si="319"/>
        <v>438.77837461256314</v>
      </c>
      <c r="M760" s="306">
        <f t="shared" ca="1" si="335"/>
        <v>-1.5353321252384569</v>
      </c>
      <c r="N760" s="304">
        <f t="shared" ca="1" si="336"/>
        <v>-87.968050927014716</v>
      </c>
      <c r="P760" s="310">
        <f t="shared" ca="1" si="337"/>
        <v>23</v>
      </c>
      <c r="Q760" s="304">
        <f t="shared" ca="1" si="338"/>
        <v>0</v>
      </c>
      <c r="R760" s="306">
        <f t="shared" ca="1" si="339"/>
        <v>0</v>
      </c>
      <c r="S760" s="307">
        <f t="shared" ca="1" si="340"/>
        <v>2.9362999999999984</v>
      </c>
      <c r="T760" s="304">
        <f t="shared" ca="1" si="320"/>
        <v>28.805102999999985</v>
      </c>
      <c r="U760" s="311">
        <f t="shared" ca="1" si="321"/>
        <v>0</v>
      </c>
      <c r="V760" s="306">
        <f t="shared" ca="1" si="322"/>
        <v>1.2261891961642253</v>
      </c>
      <c r="W760" s="304">
        <f t="shared" ca="1" si="323"/>
        <v>27.461864554350068</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0.45130885477175831</v>
      </c>
      <c r="AH760" s="304">
        <f t="shared" ca="1" si="347"/>
        <v>-9.3525226107410422</v>
      </c>
    </row>
    <row r="761" spans="1:34" x14ac:dyDescent="0.2">
      <c r="A761" s="347">
        <f t="shared" ca="1" si="325"/>
        <v>1E-4</v>
      </c>
      <c r="B761" s="304">
        <f t="shared" ca="1" si="326"/>
        <v>37.924400000001043</v>
      </c>
      <c r="D761" s="306">
        <f t="shared" ca="1" si="327"/>
        <v>-0.33161085806431922</v>
      </c>
      <c r="E761" s="307">
        <f t="shared" ca="1" si="328"/>
        <v>-0.46334031296339973</v>
      </c>
      <c r="F761" s="304">
        <f t="shared" ca="1" si="329"/>
        <v>0.56978066552242301</v>
      </c>
      <c r="G761" s="306">
        <f t="shared" ca="1" si="330"/>
        <v>3.7145820584533817</v>
      </c>
      <c r="H761" s="307">
        <f t="shared" ca="1" si="331"/>
        <v>-104.69880236386372</v>
      </c>
      <c r="I761" s="304">
        <f t="shared" ca="1" si="332"/>
        <v>104.76467599480456</v>
      </c>
      <c r="J761" s="306">
        <f t="shared" ca="1" si="333"/>
        <v>438.67107671397167</v>
      </c>
      <c r="K761" s="307">
        <f t="shared" ca="1" si="334"/>
        <v>-9.7134839584829145</v>
      </c>
      <c r="L761" s="304">
        <f t="shared" ca="1" si="319"/>
        <v>438.77860626517207</v>
      </c>
      <c r="M761" s="306">
        <f t="shared" ca="1" si="335"/>
        <v>-1.5353324572500739</v>
      </c>
      <c r="N761" s="304">
        <f t="shared" ca="1" si="336"/>
        <v>-87.968069949879123</v>
      </c>
      <c r="P761" s="310">
        <f t="shared" ca="1" si="337"/>
        <v>23</v>
      </c>
      <c r="Q761" s="304">
        <f t="shared" ca="1" si="338"/>
        <v>0</v>
      </c>
      <c r="R761" s="306">
        <f t="shared" ca="1" si="339"/>
        <v>0</v>
      </c>
      <c r="S761" s="307">
        <f t="shared" ca="1" si="340"/>
        <v>2.9362999999999984</v>
      </c>
      <c r="T761" s="304">
        <f t="shared" ca="1" si="320"/>
        <v>28.805102999999985</v>
      </c>
      <c r="U761" s="311">
        <f t="shared" ca="1" si="321"/>
        <v>0</v>
      </c>
      <c r="V761" s="306">
        <f t="shared" ca="1" si="322"/>
        <v>1.2261904799703189</v>
      </c>
      <c r="W761" s="304">
        <f t="shared" ca="1" si="323"/>
        <v>27.461916965954071</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0.45129112043572661</v>
      </c>
      <c r="AH761" s="304">
        <f t="shared" ca="1" si="347"/>
        <v>-9.3525404605626417</v>
      </c>
    </row>
    <row r="762" spans="1:34" x14ac:dyDescent="0.2">
      <c r="A762" s="347">
        <f t="shared" ca="1" si="325"/>
        <v>1E-4</v>
      </c>
      <c r="B762" s="304">
        <f t="shared" ca="1" si="326"/>
        <v>37.924500000001046</v>
      </c>
      <c r="D762" s="306">
        <f t="shared" ca="1" si="327"/>
        <v>-0.33160838774577783</v>
      </c>
      <c r="E762" s="307">
        <f t="shared" ca="1" si="328"/>
        <v>-0.46332236454874298</v>
      </c>
      <c r="F762" s="304">
        <f t="shared" ca="1" si="329"/>
        <v>0.56976463238287478</v>
      </c>
      <c r="G762" s="306">
        <f t="shared" ca="1" si="330"/>
        <v>3.7145488976146073</v>
      </c>
      <c r="H762" s="307">
        <f t="shared" ca="1" si="331"/>
        <v>-104.69884869610017</v>
      </c>
      <c r="I762" s="304">
        <f t="shared" ca="1" si="332"/>
        <v>104.76472112214897</v>
      </c>
      <c r="J762" s="306">
        <f t="shared" ca="1" si="333"/>
        <v>438.67107671397167</v>
      </c>
      <c r="K762" s="307">
        <f t="shared" ca="1" si="334"/>
        <v>-9.7239538410359128</v>
      </c>
      <c r="L762" s="304">
        <f t="shared" ca="1" si="319"/>
        <v>438.77883816758737</v>
      </c>
      <c r="M762" s="306">
        <f t="shared" ca="1" si="335"/>
        <v>-1.535332789258441</v>
      </c>
      <c r="N762" s="304">
        <f t="shared" ca="1" si="336"/>
        <v>-87.968088972557325</v>
      </c>
      <c r="P762" s="310">
        <f t="shared" ca="1" si="337"/>
        <v>23</v>
      </c>
      <c r="Q762" s="304">
        <f t="shared" ca="1" si="338"/>
        <v>0</v>
      </c>
      <c r="R762" s="306">
        <f t="shared" ca="1" si="339"/>
        <v>0</v>
      </c>
      <c r="S762" s="307">
        <f t="shared" ca="1" si="340"/>
        <v>2.9362999999999984</v>
      </c>
      <c r="T762" s="304">
        <f t="shared" ca="1" si="320"/>
        <v>28.805102999999985</v>
      </c>
      <c r="U762" s="311">
        <f t="shared" ca="1" si="321"/>
        <v>0</v>
      </c>
      <c r="V762" s="306">
        <f t="shared" ca="1" si="322"/>
        <v>1.2261917637783255</v>
      </c>
      <c r="W762" s="304">
        <f t="shared" ca="1" si="323"/>
        <v>27.461969376730927</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0.4512733863791869</v>
      </c>
      <c r="AH762" s="304">
        <f t="shared" ca="1" si="347"/>
        <v>-9.3525583101025394</v>
      </c>
    </row>
    <row r="763" spans="1:34" x14ac:dyDescent="0.2">
      <c r="A763" s="347">
        <f t="shared" ca="1" si="325"/>
        <v>1E-4</v>
      </c>
      <c r="B763" s="304">
        <f t="shared" ca="1" si="326"/>
        <v>37.92460000000105</v>
      </c>
      <c r="D763" s="306">
        <f t="shared" ca="1" si="327"/>
        <v>-0.33160591743574436</v>
      </c>
      <c r="E763" s="307">
        <f t="shared" ca="1" si="328"/>
        <v>-0.46330441641729259</v>
      </c>
      <c r="F763" s="304">
        <f t="shared" ca="1" si="329"/>
        <v>0.56974859960351787</v>
      </c>
      <c r="G763" s="306">
        <f t="shared" ca="1" si="330"/>
        <v>3.7145157370228636</v>
      </c>
      <c r="H763" s="307">
        <f t="shared" ca="1" si="331"/>
        <v>-104.69889502654182</v>
      </c>
      <c r="I763" s="304">
        <f t="shared" ca="1" si="332"/>
        <v>104.76476624772</v>
      </c>
      <c r="J763" s="306">
        <f t="shared" ca="1" si="333"/>
        <v>438.67107671397167</v>
      </c>
      <c r="K763" s="307">
        <f t="shared" ca="1" si="334"/>
        <v>-9.734423728222044</v>
      </c>
      <c r="L763" s="304">
        <f t="shared" ca="1" si="319"/>
        <v>438.77907031980891</v>
      </c>
      <c r="M763" s="306">
        <f t="shared" ca="1" si="335"/>
        <v>-1.5353331212635581</v>
      </c>
      <c r="N763" s="304">
        <f t="shared" ca="1" si="336"/>
        <v>-87.968107995049309</v>
      </c>
      <c r="P763" s="310">
        <f t="shared" ca="1" si="337"/>
        <v>23</v>
      </c>
      <c r="Q763" s="304">
        <f t="shared" ca="1" si="338"/>
        <v>0</v>
      </c>
      <c r="R763" s="306">
        <f t="shared" ca="1" si="339"/>
        <v>0</v>
      </c>
      <c r="S763" s="307">
        <f t="shared" ca="1" si="340"/>
        <v>2.9362999999999984</v>
      </c>
      <c r="T763" s="304">
        <f t="shared" ca="1" si="320"/>
        <v>28.805102999999985</v>
      </c>
      <c r="U763" s="311">
        <f t="shared" ca="1" si="321"/>
        <v>0</v>
      </c>
      <c r="V763" s="306">
        <f t="shared" ca="1" si="322"/>
        <v>1.226193047588245</v>
      </c>
      <c r="W763" s="304">
        <f t="shared" ca="1" si="323"/>
        <v>27.462021786680637</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0.45125565260213207</v>
      </c>
      <c r="AH763" s="304">
        <f t="shared" ca="1" si="347"/>
        <v>-9.3525761593607406</v>
      </c>
    </row>
    <row r="764" spans="1:34" x14ac:dyDescent="0.2">
      <c r="A764" s="347">
        <f t="shared" ca="1" si="325"/>
        <v>1E-4</v>
      </c>
      <c r="B764" s="304">
        <f t="shared" ca="1" si="326"/>
        <v>37.924700000001053</v>
      </c>
      <c r="D764" s="306">
        <f t="shared" ca="1" si="327"/>
        <v>-0.33160344713421719</v>
      </c>
      <c r="E764" s="307">
        <f t="shared" ca="1" si="328"/>
        <v>-0.46328646856904854</v>
      </c>
      <c r="F764" s="304">
        <f t="shared" ca="1" si="329"/>
        <v>0.56973256718435494</v>
      </c>
      <c r="G764" s="306">
        <f t="shared" ca="1" si="330"/>
        <v>3.7144825766781504</v>
      </c>
      <c r="H764" s="307">
        <f t="shared" ca="1" si="331"/>
        <v>-104.69894135518868</v>
      </c>
      <c r="I764" s="304">
        <f t="shared" ca="1" si="332"/>
        <v>104.76481137151769</v>
      </c>
      <c r="J764" s="306">
        <f t="shared" ca="1" si="333"/>
        <v>438.67107671397167</v>
      </c>
      <c r="K764" s="307">
        <f t="shared" ca="1" si="334"/>
        <v>-9.7448936200411307</v>
      </c>
      <c r="L764" s="304">
        <f t="shared" ca="1" si="319"/>
        <v>438.77930272183659</v>
      </c>
      <c r="M764" s="306">
        <f t="shared" ca="1" si="335"/>
        <v>-1.5353334532654255</v>
      </c>
      <c r="N764" s="304">
        <f t="shared" ca="1" si="336"/>
        <v>-87.968127017355101</v>
      </c>
      <c r="P764" s="310">
        <f t="shared" ca="1" si="337"/>
        <v>23</v>
      </c>
      <c r="Q764" s="304">
        <f t="shared" ca="1" si="338"/>
        <v>0</v>
      </c>
      <c r="R764" s="306">
        <f t="shared" ca="1" si="339"/>
        <v>0</v>
      </c>
      <c r="S764" s="307">
        <f t="shared" ca="1" si="340"/>
        <v>2.9362999999999984</v>
      </c>
      <c r="T764" s="304">
        <f t="shared" ca="1" si="320"/>
        <v>28.805102999999985</v>
      </c>
      <c r="U764" s="311">
        <f t="shared" ca="1" si="321"/>
        <v>0</v>
      </c>
      <c r="V764" s="306">
        <f t="shared" ca="1" si="322"/>
        <v>1.2261943314000772</v>
      </c>
      <c r="W764" s="304">
        <f t="shared" ca="1" si="323"/>
        <v>27.462074195803229</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0.45123791910456212</v>
      </c>
      <c r="AH764" s="304">
        <f t="shared" ca="1" si="347"/>
        <v>-9.3525940083372454</v>
      </c>
    </row>
    <row r="765" spans="1:34" x14ac:dyDescent="0.2">
      <c r="A765" s="347">
        <f t="shared" ca="1" si="325"/>
        <v>1E-4</v>
      </c>
      <c r="B765" s="304">
        <f t="shared" ca="1" si="326"/>
        <v>37.924800000001056</v>
      </c>
      <c r="D765" s="306">
        <f t="shared" ca="1" si="327"/>
        <v>-0.3316009768411971</v>
      </c>
      <c r="E765" s="307">
        <f t="shared" ca="1" si="328"/>
        <v>-0.46326852100400373</v>
      </c>
      <c r="F765" s="304">
        <f t="shared" ca="1" si="329"/>
        <v>0.56971653512538423</v>
      </c>
      <c r="G765" s="306">
        <f t="shared" ca="1" si="330"/>
        <v>3.7144494165804662</v>
      </c>
      <c r="H765" s="307">
        <f t="shared" ca="1" si="331"/>
        <v>-104.69898768204078</v>
      </c>
      <c r="I765" s="304">
        <f t="shared" ca="1" si="332"/>
        <v>104.76485649354206</v>
      </c>
      <c r="J765" s="306">
        <f t="shared" ca="1" si="333"/>
        <v>438.67107671397167</v>
      </c>
      <c r="K765" s="307">
        <f t="shared" ca="1" si="334"/>
        <v>-9.7553635164929915</v>
      </c>
      <c r="L765" s="304">
        <f t="shared" ca="1" si="319"/>
        <v>438.77953537367046</v>
      </c>
      <c r="M765" s="306">
        <f t="shared" ca="1" si="335"/>
        <v>-1.5353337852640427</v>
      </c>
      <c r="N765" s="304">
        <f t="shared" ca="1" si="336"/>
        <v>-87.968146039474675</v>
      </c>
      <c r="P765" s="310">
        <f t="shared" ca="1" si="337"/>
        <v>23</v>
      </c>
      <c r="Q765" s="304">
        <f t="shared" ca="1" si="338"/>
        <v>0</v>
      </c>
      <c r="R765" s="306">
        <f t="shared" ca="1" si="339"/>
        <v>0</v>
      </c>
      <c r="S765" s="307">
        <f t="shared" ca="1" si="340"/>
        <v>2.9362999999999984</v>
      </c>
      <c r="T765" s="304">
        <f t="shared" ca="1" si="320"/>
        <v>28.805102999999985</v>
      </c>
      <c r="U765" s="311">
        <f t="shared" ca="1" si="321"/>
        <v>0</v>
      </c>
      <c r="V765" s="306">
        <f t="shared" ca="1" si="322"/>
        <v>1.226195615213822</v>
      </c>
      <c r="W765" s="304">
        <f t="shared" ca="1" si="323"/>
        <v>27.462126604098682</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0.45122018588646995</v>
      </c>
      <c r="AH765" s="304">
        <f t="shared" ca="1" si="347"/>
        <v>-9.3526118570320627</v>
      </c>
    </row>
    <row r="766" spans="1:34" x14ac:dyDescent="0.2">
      <c r="A766" s="347">
        <f t="shared" ca="1" si="325"/>
        <v>1E-4</v>
      </c>
      <c r="B766" s="304">
        <f t="shared" ca="1" si="326"/>
        <v>37.92490000000106</v>
      </c>
      <c r="D766" s="306">
        <f t="shared" ca="1" si="327"/>
        <v>-0.33159850655668632</v>
      </c>
      <c r="E766" s="307">
        <f t="shared" ca="1" si="328"/>
        <v>-0.46325057372216349</v>
      </c>
      <c r="F766" s="304">
        <f t="shared" ca="1" si="329"/>
        <v>0.56970050342661482</v>
      </c>
      <c r="G766" s="306">
        <f t="shared" ca="1" si="330"/>
        <v>3.7144162567298107</v>
      </c>
      <c r="H766" s="307">
        <f t="shared" ca="1" si="331"/>
        <v>-104.69903400709815</v>
      </c>
      <c r="I766" s="304">
        <f t="shared" ca="1" si="332"/>
        <v>104.76490161379313</v>
      </c>
      <c r="J766" s="306">
        <f t="shared" ca="1" si="333"/>
        <v>438.67107671397167</v>
      </c>
      <c r="K766" s="307">
        <f t="shared" ca="1" si="334"/>
        <v>-9.7658334175774488</v>
      </c>
      <c r="L766" s="304">
        <f t="shared" ca="1" si="319"/>
        <v>438.7797682753104</v>
      </c>
      <c r="M766" s="306">
        <f t="shared" ca="1" si="335"/>
        <v>-1.5353341172594104</v>
      </c>
      <c r="N766" s="304">
        <f t="shared" ca="1" si="336"/>
        <v>-87.968165061408058</v>
      </c>
      <c r="P766" s="310">
        <f t="shared" ca="1" si="337"/>
        <v>23</v>
      </c>
      <c r="Q766" s="304">
        <f t="shared" ca="1" si="338"/>
        <v>0</v>
      </c>
      <c r="R766" s="306">
        <f t="shared" ca="1" si="339"/>
        <v>0</v>
      </c>
      <c r="S766" s="307">
        <f t="shared" ca="1" si="340"/>
        <v>2.9362999999999984</v>
      </c>
      <c r="T766" s="304">
        <f t="shared" ca="1" si="320"/>
        <v>28.805102999999985</v>
      </c>
      <c r="U766" s="311">
        <f t="shared" ca="1" si="321"/>
        <v>0</v>
      </c>
      <c r="V766" s="306">
        <f t="shared" ca="1" si="322"/>
        <v>1.2261968990294803</v>
      </c>
      <c r="W766" s="304">
        <f t="shared" ca="1" si="323"/>
        <v>27.462179011567049</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0.4512024529478591</v>
      </c>
      <c r="AH766" s="304">
        <f t="shared" ca="1" si="347"/>
        <v>-9.3526297054451852</v>
      </c>
    </row>
    <row r="767" spans="1:34" x14ac:dyDescent="0.2">
      <c r="A767" s="347">
        <f t="shared" ca="1" si="325"/>
        <v>1E-4</v>
      </c>
      <c r="B767" s="304">
        <f t="shared" ca="1" si="326"/>
        <v>37.925000000001063</v>
      </c>
      <c r="D767" s="306">
        <f t="shared" ca="1" si="327"/>
        <v>-0.33159603628068185</v>
      </c>
      <c r="E767" s="307">
        <f t="shared" ca="1" si="328"/>
        <v>-0.46323262672351184</v>
      </c>
      <c r="F767" s="304">
        <f t="shared" ca="1" si="329"/>
        <v>0.56968447208803552</v>
      </c>
      <c r="G767" s="306">
        <f t="shared" ca="1" si="330"/>
        <v>3.7143830971261824</v>
      </c>
      <c r="H767" s="307">
        <f t="shared" ca="1" si="331"/>
        <v>-104.69908033036081</v>
      </c>
      <c r="I767" s="304">
        <f t="shared" ca="1" si="332"/>
        <v>104.76494673227091</v>
      </c>
      <c r="J767" s="306">
        <f t="shared" ca="1" si="333"/>
        <v>438.67107671397167</v>
      </c>
      <c r="K767" s="307">
        <f t="shared" ca="1" si="334"/>
        <v>-9.7763033232943215</v>
      </c>
      <c r="L767" s="304">
        <f t="shared" ca="1" si="319"/>
        <v>438.78000142675631</v>
      </c>
      <c r="M767" s="306">
        <f t="shared" ca="1" si="335"/>
        <v>-1.5353344492515284</v>
      </c>
      <c r="N767" s="304">
        <f t="shared" ca="1" si="336"/>
        <v>-87.968184083155251</v>
      </c>
      <c r="P767" s="310">
        <f t="shared" ca="1" si="337"/>
        <v>23</v>
      </c>
      <c r="Q767" s="304">
        <f t="shared" ca="1" si="338"/>
        <v>0</v>
      </c>
      <c r="R767" s="306">
        <f t="shared" ca="1" si="339"/>
        <v>0</v>
      </c>
      <c r="S767" s="307">
        <f t="shared" ca="1" si="340"/>
        <v>2.9362999999999984</v>
      </c>
      <c r="T767" s="304">
        <f t="shared" ca="1" si="320"/>
        <v>28.805102999999985</v>
      </c>
      <c r="U767" s="311">
        <f t="shared" ca="1" si="321"/>
        <v>0</v>
      </c>
      <c r="V767" s="306">
        <f t="shared" ca="1" si="322"/>
        <v>1.2261981828470512</v>
      </c>
      <c r="W767" s="304">
        <f t="shared" ca="1" si="323"/>
        <v>27.462231418208301</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0.45118472028871714</v>
      </c>
      <c r="AH767" s="304">
        <f t="shared" ca="1" si="347"/>
        <v>-9.3526475535766309</v>
      </c>
    </row>
    <row r="768" spans="1:34" x14ac:dyDescent="0.2">
      <c r="A768" s="347">
        <f t="shared" ca="1" si="325"/>
        <v>1E-4</v>
      </c>
      <c r="B768" s="304">
        <f t="shared" ca="1" si="326"/>
        <v>37.925100000001066</v>
      </c>
      <c r="D768" s="306">
        <f t="shared" ca="1" si="327"/>
        <v>-0.33159356601318379</v>
      </c>
      <c r="E768" s="307">
        <f t="shared" ca="1" si="328"/>
        <v>-0.46321468000805233</v>
      </c>
      <c r="F768" s="304">
        <f t="shared" ca="1" si="329"/>
        <v>0.56966844110965287</v>
      </c>
      <c r="G768" s="306">
        <f t="shared" ca="1" si="330"/>
        <v>3.714349937769581</v>
      </c>
      <c r="H768" s="307">
        <f t="shared" ca="1" si="331"/>
        <v>-104.69912665182882</v>
      </c>
      <c r="I768" s="304">
        <f t="shared" ca="1" si="332"/>
        <v>104.76499184897548</v>
      </c>
      <c r="J768" s="306">
        <f t="shared" ca="1" si="333"/>
        <v>438.67107671397167</v>
      </c>
      <c r="K768" s="307">
        <f t="shared" ca="1" si="334"/>
        <v>-9.7867732336434301</v>
      </c>
      <c r="L768" s="304">
        <f t="shared" ca="1" si="319"/>
        <v>438.78023482800813</v>
      </c>
      <c r="M768" s="306">
        <f t="shared" ca="1" si="335"/>
        <v>-1.5353347812403964</v>
      </c>
      <c r="N768" s="304">
        <f t="shared" ca="1" si="336"/>
        <v>-87.968203104716224</v>
      </c>
      <c r="P768" s="310">
        <f t="shared" ca="1" si="337"/>
        <v>23</v>
      </c>
      <c r="Q768" s="304">
        <f t="shared" ca="1" si="338"/>
        <v>0</v>
      </c>
      <c r="R768" s="306">
        <f t="shared" ca="1" si="339"/>
        <v>0</v>
      </c>
      <c r="S768" s="307">
        <f t="shared" ca="1" si="340"/>
        <v>2.9362999999999984</v>
      </c>
      <c r="T768" s="304">
        <f t="shared" ca="1" si="320"/>
        <v>28.805102999999985</v>
      </c>
      <c r="U768" s="311">
        <f t="shared" ca="1" si="321"/>
        <v>0</v>
      </c>
      <c r="V768" s="306">
        <f t="shared" ca="1" si="322"/>
        <v>1.2261994666665346</v>
      </c>
      <c r="W768" s="304">
        <f t="shared" ca="1" si="323"/>
        <v>27.462283824022471</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0.45116698790904586</v>
      </c>
      <c r="AH768" s="304">
        <f t="shared" ca="1" si="347"/>
        <v>-9.3526654014263926</v>
      </c>
    </row>
    <row r="769" spans="1:34" x14ac:dyDescent="0.2">
      <c r="A769" s="347">
        <f t="shared" ca="1" si="325"/>
        <v>1E-4</v>
      </c>
      <c r="B769" s="304">
        <f t="shared" ca="1" si="326"/>
        <v>37.92520000000107</v>
      </c>
      <c r="D769" s="306">
        <f t="shared" ca="1" si="327"/>
        <v>-0.33159109575419715</v>
      </c>
      <c r="E769" s="307">
        <f t="shared" ca="1" si="328"/>
        <v>-0.46319673357578317</v>
      </c>
      <c r="F769" s="304">
        <f t="shared" ca="1" si="329"/>
        <v>0.56965241049147175</v>
      </c>
      <c r="G769" s="306">
        <f t="shared" ca="1" si="330"/>
        <v>3.7143167786600055</v>
      </c>
      <c r="H769" s="307">
        <f t="shared" ca="1" si="331"/>
        <v>-104.69917297150218</v>
      </c>
      <c r="I769" s="304">
        <f t="shared" ca="1" si="332"/>
        <v>104.76503696390685</v>
      </c>
      <c r="J769" s="306">
        <f t="shared" ca="1" si="333"/>
        <v>438.67107671397167</v>
      </c>
      <c r="K769" s="307">
        <f t="shared" ca="1" si="334"/>
        <v>-9.797243148624597</v>
      </c>
      <c r="L769" s="304">
        <f t="shared" ca="1" si="319"/>
        <v>438.78046847906586</v>
      </c>
      <c r="M769" s="306">
        <f t="shared" ca="1" si="335"/>
        <v>-1.5353351132260149</v>
      </c>
      <c r="N769" s="304">
        <f t="shared" ca="1" si="336"/>
        <v>-87.968222126091035</v>
      </c>
      <c r="P769" s="310">
        <f t="shared" ca="1" si="337"/>
        <v>23</v>
      </c>
      <c r="Q769" s="304">
        <f t="shared" ca="1" si="338"/>
        <v>0</v>
      </c>
      <c r="R769" s="306">
        <f t="shared" ca="1" si="339"/>
        <v>0</v>
      </c>
      <c r="S769" s="307">
        <f t="shared" ca="1" si="340"/>
        <v>2.9362999999999984</v>
      </c>
      <c r="T769" s="304">
        <f t="shared" ca="1" si="320"/>
        <v>28.805102999999985</v>
      </c>
      <c r="U769" s="311">
        <f t="shared" ca="1" si="321"/>
        <v>0</v>
      </c>
      <c r="V769" s="306">
        <f t="shared" ca="1" si="322"/>
        <v>1.2262007504879309</v>
      </c>
      <c r="W769" s="304">
        <f t="shared" ca="1" si="323"/>
        <v>27.462336229009562</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0.45114925580884169</v>
      </c>
      <c r="AH769" s="304">
        <f t="shared" ca="1" si="347"/>
        <v>-9.3526832489944773</v>
      </c>
    </row>
    <row r="770" spans="1:34" x14ac:dyDescent="0.2">
      <c r="A770" s="347">
        <f t="shared" ca="1" si="325"/>
        <v>1E-4</v>
      </c>
      <c r="B770" s="304">
        <f t="shared" ca="1" si="326"/>
        <v>37.925300000001073</v>
      </c>
      <c r="D770" s="306">
        <f t="shared" ca="1" si="327"/>
        <v>-0.33158862550371632</v>
      </c>
      <c r="E770" s="307">
        <f t="shared" ca="1" si="328"/>
        <v>-0.46317878742669549</v>
      </c>
      <c r="F770" s="304">
        <f t="shared" ca="1" si="329"/>
        <v>0.56963638023348528</v>
      </c>
      <c r="G770" s="306">
        <f t="shared" ca="1" si="330"/>
        <v>3.7142836197974551</v>
      </c>
      <c r="H770" s="307">
        <f t="shared" ca="1" si="331"/>
        <v>-104.69921928938092</v>
      </c>
      <c r="I770" s="304">
        <f t="shared" ca="1" si="332"/>
        <v>104.76508207706502</v>
      </c>
      <c r="J770" s="306">
        <f t="shared" ca="1" si="333"/>
        <v>438.67107671397167</v>
      </c>
      <c r="K770" s="307">
        <f t="shared" ca="1" si="334"/>
        <v>-9.807713068237641</v>
      </c>
      <c r="L770" s="304">
        <f t="shared" ca="1" si="319"/>
        <v>438.78070237992932</v>
      </c>
      <c r="M770" s="306">
        <f t="shared" ca="1" si="335"/>
        <v>-1.5353354452083836</v>
      </c>
      <c r="N770" s="304">
        <f t="shared" ca="1" si="336"/>
        <v>-87.968241147279628</v>
      </c>
      <c r="P770" s="310">
        <f t="shared" ca="1" si="337"/>
        <v>23</v>
      </c>
      <c r="Q770" s="304">
        <f t="shared" ca="1" si="338"/>
        <v>0</v>
      </c>
      <c r="R770" s="306">
        <f t="shared" ca="1" si="339"/>
        <v>0</v>
      </c>
      <c r="S770" s="307">
        <f t="shared" ca="1" si="340"/>
        <v>2.9362999999999984</v>
      </c>
      <c r="T770" s="304">
        <f t="shared" ca="1" si="320"/>
        <v>28.805102999999985</v>
      </c>
      <c r="U770" s="311">
        <f t="shared" ca="1" si="321"/>
        <v>0</v>
      </c>
      <c r="V770" s="306">
        <f t="shared" ca="1" si="322"/>
        <v>1.2262020343112401</v>
      </c>
      <c r="W770" s="304">
        <f t="shared" ca="1" si="323"/>
        <v>27.462388633169585</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0.4511315239880993</v>
      </c>
      <c r="AH770" s="304">
        <f t="shared" ca="1" si="347"/>
        <v>-9.3527010962808905</v>
      </c>
    </row>
    <row r="771" spans="1:34" x14ac:dyDescent="0.2">
      <c r="A771" s="347">
        <f t="shared" ca="1" si="325"/>
        <v>1E-4</v>
      </c>
      <c r="B771" s="304">
        <f t="shared" ca="1" si="326"/>
        <v>37.925400000001076</v>
      </c>
      <c r="D771" s="306">
        <f t="shared" ca="1" si="327"/>
        <v>-0.33158615526174573</v>
      </c>
      <c r="E771" s="307">
        <f t="shared" ca="1" si="328"/>
        <v>-0.46316084156078929</v>
      </c>
      <c r="F771" s="304">
        <f t="shared" ca="1" si="329"/>
        <v>0.56962035033569958</v>
      </c>
      <c r="G771" s="306">
        <f t="shared" ca="1" si="330"/>
        <v>3.7142504611819289</v>
      </c>
      <c r="H771" s="307">
        <f t="shared" ca="1" si="331"/>
        <v>-104.69926560546507</v>
      </c>
      <c r="I771" s="304">
        <f t="shared" ca="1" si="332"/>
        <v>104.76512718845002</v>
      </c>
      <c r="J771" s="306">
        <f t="shared" ca="1" si="333"/>
        <v>438.67107671397167</v>
      </c>
      <c r="K771" s="307">
        <f t="shared" ca="1" si="334"/>
        <v>-9.8181829924823827</v>
      </c>
      <c r="L771" s="304">
        <f t="shared" ca="1" si="319"/>
        <v>438.78093653059847</v>
      </c>
      <c r="M771" s="306">
        <f t="shared" ca="1" si="335"/>
        <v>-1.5353357771875029</v>
      </c>
      <c r="N771" s="304">
        <f t="shared" ca="1" si="336"/>
        <v>-87.968260168282058</v>
      </c>
      <c r="P771" s="310">
        <f t="shared" ca="1" si="337"/>
        <v>23</v>
      </c>
      <c r="Q771" s="304">
        <f t="shared" ca="1" si="338"/>
        <v>0</v>
      </c>
      <c r="R771" s="306">
        <f t="shared" ca="1" si="339"/>
        <v>0</v>
      </c>
      <c r="S771" s="307">
        <f t="shared" ca="1" si="340"/>
        <v>2.9362999999999984</v>
      </c>
      <c r="T771" s="304">
        <f t="shared" ca="1" si="320"/>
        <v>28.805102999999985</v>
      </c>
      <c r="U771" s="311">
        <f t="shared" ca="1" si="321"/>
        <v>0</v>
      </c>
      <c r="V771" s="306">
        <f t="shared" ca="1" si="322"/>
        <v>1.2262033181364624</v>
      </c>
      <c r="W771" s="304">
        <f t="shared" ca="1" si="323"/>
        <v>27.462441036502554</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0.45111379244681515</v>
      </c>
      <c r="AH771" s="304">
        <f t="shared" ca="1" si="347"/>
        <v>-9.3527189432856321</v>
      </c>
    </row>
    <row r="772" spans="1:34" x14ac:dyDescent="0.2">
      <c r="A772" s="347">
        <f t="shared" ca="1" si="325"/>
        <v>1E-4</v>
      </c>
      <c r="B772" s="304">
        <f t="shared" ca="1" si="326"/>
        <v>37.92550000000108</v>
      </c>
      <c r="D772" s="306">
        <f t="shared" ca="1" si="327"/>
        <v>-0.33158368502828212</v>
      </c>
      <c r="E772" s="307">
        <f t="shared" ca="1" si="328"/>
        <v>-0.46314289597805747</v>
      </c>
      <c r="F772" s="304">
        <f t="shared" ca="1" si="329"/>
        <v>0.56960432079811052</v>
      </c>
      <c r="G772" s="306">
        <f t="shared" ca="1" si="330"/>
        <v>3.714217302813426</v>
      </c>
      <c r="H772" s="307">
        <f t="shared" ca="1" si="331"/>
        <v>-104.69931191975466</v>
      </c>
      <c r="I772" s="304">
        <f t="shared" ca="1" si="332"/>
        <v>104.76517229806191</v>
      </c>
      <c r="J772" s="306">
        <f t="shared" ca="1" si="333"/>
        <v>438.67107671397167</v>
      </c>
      <c r="K772" s="307">
        <f t="shared" ca="1" si="334"/>
        <v>-9.8286529213586444</v>
      </c>
      <c r="L772" s="304">
        <f t="shared" ref="L772:L835" ca="1" si="348">SQRT(pos_x^2+pos_z^2)</f>
        <v>438.78117093107329</v>
      </c>
      <c r="M772" s="306">
        <f t="shared" ca="1" si="335"/>
        <v>-1.5353361091633724</v>
      </c>
      <c r="N772" s="304">
        <f t="shared" ca="1" si="336"/>
        <v>-87.968279189098283</v>
      </c>
      <c r="P772" s="310">
        <f t="shared" ca="1" si="337"/>
        <v>23</v>
      </c>
      <c r="Q772" s="304">
        <f t="shared" ca="1" si="338"/>
        <v>0</v>
      </c>
      <c r="R772" s="306">
        <f t="shared" ca="1" si="339"/>
        <v>0</v>
      </c>
      <c r="S772" s="307">
        <f t="shared" ca="1" si="340"/>
        <v>2.9362999999999984</v>
      </c>
      <c r="T772" s="304">
        <f t="shared" ref="T772:T835" ca="1" si="349">m*g</f>
        <v>28.805102999999985</v>
      </c>
      <c r="U772" s="311">
        <f t="shared" ref="U772:U835" ca="1" si="350">IF(pos_xz&lt;L_rampe,Poids*COS(Beta),0)</f>
        <v>0</v>
      </c>
      <c r="V772" s="306">
        <f t="shared" ref="V772:V835" ca="1" si="351">Rho_moyen*(20000-Alt_rampe-pos_z)/(20000+Alt_rampe+pos_z)</f>
        <v>1.2262046019635968</v>
      </c>
      <c r="W772" s="304">
        <f t="shared" ref="W772:W835" ca="1" si="352">1/2*Rho*Sref*Cx*vit_xz^2</f>
        <v>27.462493439008469</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0.45109606118498924</v>
      </c>
      <c r="AH772" s="304">
        <f t="shared" ca="1" si="347"/>
        <v>-9.3527367900087075</v>
      </c>
    </row>
    <row r="773" spans="1:34" x14ac:dyDescent="0.2">
      <c r="A773" s="347">
        <f t="shared" ref="A773:A836" ca="1" si="354">IF(B772+0.01&lt;=T_ini+ROUNDUP(Temps_fin_propu,0), 0.01, IF(K772&gt;0, 0.1, 0.0001))</f>
        <v>1E-4</v>
      </c>
      <c r="B773" s="304">
        <f t="shared" ref="B773:B836" ca="1" si="355">B772+pas</f>
        <v>37.925600000001083</v>
      </c>
      <c r="D773" s="306">
        <f t="shared" ref="D773:D836" ca="1" si="356">IF(AND(L772&lt;L_rampe,Poussee&lt;Poids*SIN(M772)),0,(-W772+Poussee)/m*COS(M772)-U772/m*SIN(M772))</f>
        <v>-0.33158121480332992</v>
      </c>
      <c r="E773" s="307">
        <f t="shared" ref="E773:E836" ca="1" si="357">IF(AND(L772&lt;L_rampe,Poussee&lt;Poids*SIN(M772)),0,(-W772+Poussee)/m*SIN(M772)+U772/m*COS(M772)-Poids/m)</f>
        <v>-0.46312495067850357</v>
      </c>
      <c r="F773" s="304">
        <f t="shared" ref="F773:F836" ca="1" si="358">SQRT(acc_x^2+acc_z^2)</f>
        <v>0.56958829162072699</v>
      </c>
      <c r="G773" s="306">
        <f t="shared" ref="G773:G836" ca="1" si="359">G772+acc_x*pas</f>
        <v>3.7141841446919455</v>
      </c>
      <c r="H773" s="307">
        <f t="shared" ref="H773:H836" ca="1" si="360">H772+acc_z*pas</f>
        <v>-104.69935823224974</v>
      </c>
      <c r="I773" s="304">
        <f t="shared" ref="I773:I836" ca="1" si="361">SQRT(vit_x^2+vit_z^2)</f>
        <v>104.76521740590071</v>
      </c>
      <c r="J773" s="306">
        <f t="shared" ref="J773:J836" ca="1" si="362">J772+0.5*(vit_x+G772)*pas*(K772&gt;=0)</f>
        <v>438.67107671397167</v>
      </c>
      <c r="K773" s="307">
        <f t="shared" ref="K773:K836" ca="1" si="363">K772+0.5*(vit_z+H772)*pas</f>
        <v>-9.839122854866245</v>
      </c>
      <c r="L773" s="304">
        <f t="shared" ca="1" si="348"/>
        <v>438.78140558135362</v>
      </c>
      <c r="M773" s="306">
        <f t="shared" ref="M773:M836" ca="1" si="364">IF(AND(L772&gt;L_rampe,G773&gt;0),ATAN2(G773,H773),$M$4)</f>
        <v>-1.5353364411359924</v>
      </c>
      <c r="N773" s="304">
        <f t="shared" ref="N773:N836" ca="1" si="365">DEGREES(Beta)</f>
        <v>-87.968298209728317</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2.9362999999999984</v>
      </c>
      <c r="T773" s="304">
        <f t="shared" ca="1" si="349"/>
        <v>28.805102999999985</v>
      </c>
      <c r="U773" s="311">
        <f t="shared" ca="1" si="350"/>
        <v>0</v>
      </c>
      <c r="V773" s="306">
        <f t="shared" ca="1" si="351"/>
        <v>1.2262058857926446</v>
      </c>
      <c r="W773" s="304">
        <f t="shared" ca="1" si="352"/>
        <v>27.462545840687362</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0.45107833020261623</v>
      </c>
      <c r="AH773" s="304">
        <f t="shared" ref="AH773:AH836" ca="1" si="376">IF(AND(L772&lt;L_rampe,Poussee&lt;Poids*SIN(M772)), g*SIN(M772), (-W772+Poussee)/m)</f>
        <v>-9.3527546364501184</v>
      </c>
    </row>
    <row r="774" spans="1:34" x14ac:dyDescent="0.2">
      <c r="A774" s="347">
        <f t="shared" ca="1" si="354"/>
        <v>1E-4</v>
      </c>
      <c r="B774" s="304">
        <f t="shared" ca="1" si="355"/>
        <v>37.925700000001086</v>
      </c>
      <c r="D774" s="306">
        <f t="shared" ca="1" si="356"/>
        <v>-0.33157874458688608</v>
      </c>
      <c r="E774" s="307">
        <f t="shared" ca="1" si="357"/>
        <v>-0.46310700566211338</v>
      </c>
      <c r="F774" s="304">
        <f t="shared" ca="1" si="358"/>
        <v>0.56957226280353945</v>
      </c>
      <c r="G774" s="306">
        <f t="shared" ca="1" si="359"/>
        <v>3.7141509868174869</v>
      </c>
      <c r="H774" s="307">
        <f t="shared" ca="1" si="360"/>
        <v>-104.6994045429503</v>
      </c>
      <c r="I774" s="304">
        <f t="shared" ca="1" si="361"/>
        <v>104.76526251196644</v>
      </c>
      <c r="J774" s="306">
        <f t="shared" ca="1" si="362"/>
        <v>438.67107671397167</v>
      </c>
      <c r="K774" s="307">
        <f t="shared" ca="1" si="363"/>
        <v>-9.8495927930050051</v>
      </c>
      <c r="L774" s="304">
        <f t="shared" ca="1" si="348"/>
        <v>438.78164048143947</v>
      </c>
      <c r="M774" s="306">
        <f t="shared" ca="1" si="364"/>
        <v>-1.5353367731053631</v>
      </c>
      <c r="N774" s="304">
        <f t="shared" ca="1" si="365"/>
        <v>-87.96831723017219</v>
      </c>
      <c r="P774" s="310">
        <f t="shared" ca="1" si="366"/>
        <v>23</v>
      </c>
      <c r="Q774" s="304">
        <f t="shared" ca="1" si="367"/>
        <v>0</v>
      </c>
      <c r="R774" s="306">
        <f t="shared" ca="1" si="368"/>
        <v>0</v>
      </c>
      <c r="S774" s="307">
        <f t="shared" ca="1" si="369"/>
        <v>2.9362999999999984</v>
      </c>
      <c r="T774" s="304">
        <f t="shared" ca="1" si="349"/>
        <v>28.805102999999985</v>
      </c>
      <c r="U774" s="311">
        <f t="shared" ca="1" si="350"/>
        <v>0</v>
      </c>
      <c r="V774" s="306">
        <f t="shared" ca="1" si="351"/>
        <v>1.2262071696236045</v>
      </c>
      <c r="W774" s="304">
        <f t="shared" ca="1" si="352"/>
        <v>27.462598241539219</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0.45106059949968724</v>
      </c>
      <c r="AH774" s="304">
        <f t="shared" ca="1" si="376"/>
        <v>-9.3527724826098755</v>
      </c>
    </row>
    <row r="775" spans="1:34" x14ac:dyDescent="0.2">
      <c r="A775" s="347">
        <f t="shared" ca="1" si="354"/>
        <v>1E-4</v>
      </c>
      <c r="B775" s="304">
        <f t="shared" ca="1" si="355"/>
        <v>37.92580000000109</v>
      </c>
      <c r="D775" s="306">
        <f t="shared" ca="1" si="356"/>
        <v>-0.3315762743789506</v>
      </c>
      <c r="E775" s="307">
        <f t="shared" ca="1" si="357"/>
        <v>-0.46308906092889224</v>
      </c>
      <c r="F775" s="304">
        <f t="shared" ca="1" si="358"/>
        <v>0.56955623434655545</v>
      </c>
      <c r="G775" s="306">
        <f t="shared" ca="1" si="359"/>
        <v>3.714117829190049</v>
      </c>
      <c r="H775" s="307">
        <f t="shared" ca="1" si="360"/>
        <v>-104.6994508518564</v>
      </c>
      <c r="I775" s="304">
        <f t="shared" ca="1" si="361"/>
        <v>104.76530761625912</v>
      </c>
      <c r="J775" s="306">
        <f t="shared" ca="1" si="362"/>
        <v>438.67107671397167</v>
      </c>
      <c r="K775" s="307">
        <f t="shared" ca="1" si="363"/>
        <v>-9.8600627357747452</v>
      </c>
      <c r="L775" s="304">
        <f t="shared" ca="1" si="348"/>
        <v>438.78187563133076</v>
      </c>
      <c r="M775" s="306">
        <f t="shared" ca="1" si="364"/>
        <v>-1.5353371050714841</v>
      </c>
      <c r="N775" s="304">
        <f t="shared" ca="1" si="365"/>
        <v>-87.968336250429857</v>
      </c>
      <c r="P775" s="310">
        <f t="shared" ca="1" si="366"/>
        <v>23</v>
      </c>
      <c r="Q775" s="304">
        <f t="shared" ca="1" si="367"/>
        <v>0</v>
      </c>
      <c r="R775" s="306">
        <f t="shared" ca="1" si="368"/>
        <v>0</v>
      </c>
      <c r="S775" s="307">
        <f t="shared" ca="1" si="369"/>
        <v>2.9362999999999984</v>
      </c>
      <c r="T775" s="304">
        <f t="shared" ca="1" si="349"/>
        <v>28.805102999999985</v>
      </c>
      <c r="U775" s="311">
        <f t="shared" ca="1" si="350"/>
        <v>0</v>
      </c>
      <c r="V775" s="306">
        <f t="shared" ca="1" si="351"/>
        <v>1.226208453456477</v>
      </c>
      <c r="W775" s="304">
        <f t="shared" ca="1" si="352"/>
        <v>27.462650641564046</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0.45104286907620583</v>
      </c>
      <c r="AH775" s="304">
        <f t="shared" ca="1" si="376"/>
        <v>-9.3527903284879734</v>
      </c>
    </row>
    <row r="776" spans="1:34" x14ac:dyDescent="0.2">
      <c r="A776" s="347">
        <f t="shared" ca="1" si="354"/>
        <v>1E-4</v>
      </c>
      <c r="B776" s="304">
        <f t="shared" ca="1" si="355"/>
        <v>37.925900000001093</v>
      </c>
      <c r="D776" s="306">
        <f t="shared" ca="1" si="356"/>
        <v>-0.33157380417952614</v>
      </c>
      <c r="E776" s="307">
        <f t="shared" ca="1" si="357"/>
        <v>-0.46307111647884014</v>
      </c>
      <c r="F776" s="304">
        <f t="shared" ca="1" si="358"/>
        <v>0.5695402062497803</v>
      </c>
      <c r="G776" s="306">
        <f t="shared" ca="1" si="359"/>
        <v>3.7140846718096312</v>
      </c>
      <c r="H776" s="307">
        <f t="shared" ca="1" si="360"/>
        <v>-104.69949715896804</v>
      </c>
      <c r="I776" s="304">
        <f t="shared" ca="1" si="361"/>
        <v>104.76535271877879</v>
      </c>
      <c r="J776" s="306">
        <f t="shared" ca="1" si="362"/>
        <v>438.67107671397167</v>
      </c>
      <c r="K776" s="307">
        <f t="shared" ca="1" si="363"/>
        <v>-9.870532683175286</v>
      </c>
      <c r="L776" s="304">
        <f t="shared" ca="1" si="348"/>
        <v>438.7821110310274</v>
      </c>
      <c r="M776" s="306">
        <f t="shared" ca="1" si="364"/>
        <v>-1.5353374370343558</v>
      </c>
      <c r="N776" s="304">
        <f t="shared" ca="1" si="365"/>
        <v>-87.968355270501362</v>
      </c>
      <c r="P776" s="310">
        <f t="shared" ca="1" si="366"/>
        <v>23</v>
      </c>
      <c r="Q776" s="304">
        <f t="shared" ca="1" si="367"/>
        <v>0</v>
      </c>
      <c r="R776" s="306">
        <f t="shared" ca="1" si="368"/>
        <v>0</v>
      </c>
      <c r="S776" s="307">
        <f t="shared" ca="1" si="369"/>
        <v>2.9362999999999984</v>
      </c>
      <c r="T776" s="304">
        <f t="shared" ca="1" si="349"/>
        <v>28.805102999999985</v>
      </c>
      <c r="U776" s="311">
        <f t="shared" ca="1" si="350"/>
        <v>0</v>
      </c>
      <c r="V776" s="306">
        <f t="shared" ca="1" si="351"/>
        <v>1.2262097372912628</v>
      </c>
      <c r="W776" s="304">
        <f t="shared" ca="1" si="352"/>
        <v>27.462703040761898</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0.45102513893217377</v>
      </c>
      <c r="AH776" s="304">
        <f t="shared" ca="1" si="376"/>
        <v>-9.3528081740844122</v>
      </c>
    </row>
    <row r="777" spans="1:34" x14ac:dyDescent="0.2">
      <c r="A777" s="347">
        <f t="shared" ca="1" si="354"/>
        <v>1E-4</v>
      </c>
      <c r="B777" s="304">
        <f t="shared" ca="1" si="355"/>
        <v>37.926000000001096</v>
      </c>
      <c r="D777" s="306">
        <f t="shared" ca="1" si="356"/>
        <v>-0.33157133398861194</v>
      </c>
      <c r="E777" s="307">
        <f t="shared" ca="1" si="357"/>
        <v>-0.46305317231193577</v>
      </c>
      <c r="F777" s="304">
        <f t="shared" ca="1" si="358"/>
        <v>0.5695241785131997</v>
      </c>
      <c r="G777" s="306">
        <f t="shared" ca="1" si="359"/>
        <v>3.7140515146762323</v>
      </c>
      <c r="H777" s="307">
        <f t="shared" ca="1" si="360"/>
        <v>-104.69954346428527</v>
      </c>
      <c r="I777" s="304">
        <f t="shared" ca="1" si="361"/>
        <v>104.76539781952545</v>
      </c>
      <c r="J777" s="306">
        <f t="shared" ca="1" si="362"/>
        <v>438.67107671397167</v>
      </c>
      <c r="K777" s="307">
        <f t="shared" ca="1" si="363"/>
        <v>-9.8810026352064479</v>
      </c>
      <c r="L777" s="304">
        <f t="shared" ca="1" si="348"/>
        <v>438.78234668052926</v>
      </c>
      <c r="M777" s="306">
        <f t="shared" ca="1" si="364"/>
        <v>-1.535337768993978</v>
      </c>
      <c r="N777" s="304">
        <f t="shared" ca="1" si="365"/>
        <v>-87.968374290386691</v>
      </c>
      <c r="P777" s="310">
        <f t="shared" ca="1" si="366"/>
        <v>23</v>
      </c>
      <c r="Q777" s="304">
        <f t="shared" ca="1" si="367"/>
        <v>0</v>
      </c>
      <c r="R777" s="306">
        <f t="shared" ca="1" si="368"/>
        <v>0</v>
      </c>
      <c r="S777" s="307">
        <f t="shared" ca="1" si="369"/>
        <v>2.9362999999999984</v>
      </c>
      <c r="T777" s="304">
        <f t="shared" ca="1" si="349"/>
        <v>28.805102999999985</v>
      </c>
      <c r="U777" s="311">
        <f t="shared" ca="1" si="350"/>
        <v>0</v>
      </c>
      <c r="V777" s="306">
        <f t="shared" ca="1" si="351"/>
        <v>1.2262110211279609</v>
      </c>
      <c r="W777" s="304">
        <f t="shared" ca="1" si="352"/>
        <v>27.462755439132721</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0.4510074090675662</v>
      </c>
      <c r="AH777" s="304">
        <f t="shared" ca="1" si="376"/>
        <v>-9.352826019399215</v>
      </c>
    </row>
    <row r="778" spans="1:34" x14ac:dyDescent="0.2">
      <c r="A778" s="347">
        <f t="shared" ca="1" si="354"/>
        <v>1E-4</v>
      </c>
      <c r="B778" s="304">
        <f t="shared" ca="1" si="355"/>
        <v>37.926100000001099</v>
      </c>
      <c r="D778" s="306">
        <f t="shared" ca="1" si="356"/>
        <v>-0.33156886380620759</v>
      </c>
      <c r="E778" s="307">
        <f t="shared" ca="1" si="357"/>
        <v>-0.46303522842820044</v>
      </c>
      <c r="F778" s="304">
        <f t="shared" ca="1" si="358"/>
        <v>0.56950815113683428</v>
      </c>
      <c r="G778" s="306">
        <f t="shared" ca="1" si="359"/>
        <v>3.7140183577898518</v>
      </c>
      <c r="H778" s="307">
        <f t="shared" ca="1" si="360"/>
        <v>-104.69958976780811</v>
      </c>
      <c r="I778" s="304">
        <f t="shared" ca="1" si="361"/>
        <v>104.76544291849916</v>
      </c>
      <c r="J778" s="306">
        <f t="shared" ca="1" si="362"/>
        <v>438.67107671397167</v>
      </c>
      <c r="K778" s="307">
        <f t="shared" ca="1" si="363"/>
        <v>-9.8914725918680535</v>
      </c>
      <c r="L778" s="304">
        <f t="shared" ca="1" si="348"/>
        <v>438.78258257983634</v>
      </c>
      <c r="M778" s="306">
        <f t="shared" ca="1" si="364"/>
        <v>-1.5353381009503511</v>
      </c>
      <c r="N778" s="304">
        <f t="shared" ca="1" si="365"/>
        <v>-87.968393310085844</v>
      </c>
      <c r="P778" s="310">
        <f t="shared" ca="1" si="366"/>
        <v>23</v>
      </c>
      <c r="Q778" s="304">
        <f t="shared" ca="1" si="367"/>
        <v>0</v>
      </c>
      <c r="R778" s="306">
        <f t="shared" ca="1" si="368"/>
        <v>0</v>
      </c>
      <c r="S778" s="307">
        <f t="shared" ca="1" si="369"/>
        <v>2.9362999999999984</v>
      </c>
      <c r="T778" s="304">
        <f t="shared" ca="1" si="349"/>
        <v>28.805102999999985</v>
      </c>
      <c r="U778" s="311">
        <f t="shared" ca="1" si="350"/>
        <v>0</v>
      </c>
      <c r="V778" s="306">
        <f t="shared" ca="1" si="351"/>
        <v>1.2262123049665716</v>
      </c>
      <c r="W778" s="304">
        <f t="shared" ca="1" si="352"/>
        <v>27.462807836676575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0.45098967948240798</v>
      </c>
      <c r="AH778" s="304">
        <f t="shared" ca="1" si="376"/>
        <v>-9.3528438644323586</v>
      </c>
    </row>
    <row r="779" spans="1:34" x14ac:dyDescent="0.2">
      <c r="A779" s="347">
        <f t="shared" ca="1" si="354"/>
        <v>1E-4</v>
      </c>
      <c r="B779" s="304">
        <f t="shared" ca="1" si="355"/>
        <v>37.926200000001103</v>
      </c>
      <c r="D779" s="306">
        <f t="shared" ca="1" si="356"/>
        <v>-0.33156639363231227</v>
      </c>
      <c r="E779" s="307">
        <f t="shared" ca="1" si="357"/>
        <v>-0.46301728482760929</v>
      </c>
      <c r="F779" s="304">
        <f t="shared" ca="1" si="358"/>
        <v>0.56949212412066674</v>
      </c>
      <c r="G779" s="306">
        <f t="shared" ca="1" si="359"/>
        <v>3.7139852011504884</v>
      </c>
      <c r="H779" s="307">
        <f t="shared" ca="1" si="360"/>
        <v>-104.6996360695366</v>
      </c>
      <c r="I779" s="304">
        <f t="shared" ca="1" si="361"/>
        <v>104.76548801569997</v>
      </c>
      <c r="J779" s="306">
        <f t="shared" ca="1" si="362"/>
        <v>438.67107671397167</v>
      </c>
      <c r="K779" s="307">
        <f t="shared" ca="1" si="363"/>
        <v>-9.9019425531599214</v>
      </c>
      <c r="L779" s="304">
        <f t="shared" ca="1" si="348"/>
        <v>438.78281872894854</v>
      </c>
      <c r="M779" s="306">
        <f t="shared" ca="1" si="364"/>
        <v>-1.5353384329034747</v>
      </c>
      <c r="N779" s="304">
        <f t="shared" ca="1" si="365"/>
        <v>-87.96841232959882</v>
      </c>
      <c r="P779" s="310">
        <f t="shared" ca="1" si="366"/>
        <v>23</v>
      </c>
      <c r="Q779" s="304">
        <f t="shared" ca="1" si="367"/>
        <v>0</v>
      </c>
      <c r="R779" s="306">
        <f t="shared" ca="1" si="368"/>
        <v>0</v>
      </c>
      <c r="S779" s="307">
        <f t="shared" ca="1" si="369"/>
        <v>2.9362999999999984</v>
      </c>
      <c r="T779" s="304">
        <f t="shared" ca="1" si="349"/>
        <v>28.805102999999985</v>
      </c>
      <c r="U779" s="311">
        <f t="shared" ca="1" si="350"/>
        <v>0</v>
      </c>
      <c r="V779" s="306">
        <f t="shared" ca="1" si="351"/>
        <v>1.2262135888070946</v>
      </c>
      <c r="W779" s="304">
        <f t="shared" ca="1" si="352"/>
        <v>27.462860233393453</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0.45097195017667246</v>
      </c>
      <c r="AH779" s="304">
        <f t="shared" ca="1" si="376"/>
        <v>-9.3528617091838679</v>
      </c>
    </row>
    <row r="780" spans="1:34" x14ac:dyDescent="0.2">
      <c r="A780" s="347">
        <f t="shared" ca="1" si="354"/>
        <v>1E-4</v>
      </c>
      <c r="B780" s="304">
        <f t="shared" ca="1" si="355"/>
        <v>37.926300000001106</v>
      </c>
      <c r="D780" s="306">
        <f t="shared" ca="1" si="356"/>
        <v>-0.33156392346692842</v>
      </c>
      <c r="E780" s="307">
        <f t="shared" ca="1" si="357"/>
        <v>-0.46299934151016764</v>
      </c>
      <c r="F780" s="304">
        <f t="shared" ca="1" si="358"/>
        <v>0.56947609746470662</v>
      </c>
      <c r="G780" s="306">
        <f t="shared" ca="1" si="359"/>
        <v>3.7139520447581416</v>
      </c>
      <c r="H780" s="307">
        <f t="shared" ca="1" si="360"/>
        <v>-104.69968236947075</v>
      </c>
      <c r="I780" s="304">
        <f t="shared" ca="1" si="361"/>
        <v>104.76553311112785</v>
      </c>
      <c r="J780" s="306">
        <f t="shared" ca="1" si="362"/>
        <v>438.67107671397167</v>
      </c>
      <c r="K780" s="307">
        <f t="shared" ca="1" si="363"/>
        <v>-9.9124125190818724</v>
      </c>
      <c r="L780" s="304">
        <f t="shared" ca="1" si="348"/>
        <v>438.78305512786574</v>
      </c>
      <c r="M780" s="306">
        <f t="shared" ca="1" si="364"/>
        <v>-1.5353387648533492</v>
      </c>
      <c r="N780" s="304">
        <f t="shared" ca="1" si="365"/>
        <v>-87.968431348925648</v>
      </c>
      <c r="P780" s="310">
        <f t="shared" ca="1" si="366"/>
        <v>23</v>
      </c>
      <c r="Q780" s="304">
        <f t="shared" ca="1" si="367"/>
        <v>0</v>
      </c>
      <c r="R780" s="306">
        <f t="shared" ca="1" si="368"/>
        <v>0</v>
      </c>
      <c r="S780" s="307">
        <f t="shared" ca="1" si="369"/>
        <v>2.9362999999999984</v>
      </c>
      <c r="T780" s="304">
        <f t="shared" ca="1" si="349"/>
        <v>28.805102999999985</v>
      </c>
      <c r="U780" s="311">
        <f t="shared" ca="1" si="350"/>
        <v>0</v>
      </c>
      <c r="V780" s="306">
        <f t="shared" ca="1" si="351"/>
        <v>1.2262148726495308</v>
      </c>
      <c r="W780" s="304">
        <f t="shared" ca="1" si="352"/>
        <v>27.46291262928337</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0.45095422115036854</v>
      </c>
      <c r="AH780" s="304">
        <f t="shared" ca="1" si="376"/>
        <v>-9.3528795536537377</v>
      </c>
    </row>
    <row r="781" spans="1:34" x14ac:dyDescent="0.2">
      <c r="A781" s="347">
        <f t="shared" ca="1" si="354"/>
        <v>1E-4</v>
      </c>
      <c r="B781" s="304">
        <f t="shared" ca="1" si="355"/>
        <v>37.926400000001109</v>
      </c>
      <c r="D781" s="306">
        <f t="shared" ca="1" si="356"/>
        <v>-0.3315614533100546</v>
      </c>
      <c r="E781" s="307">
        <f t="shared" ca="1" si="357"/>
        <v>-0.46298139847587194</v>
      </c>
      <c r="F781" s="304">
        <f t="shared" ca="1" si="358"/>
        <v>0.56946007116895359</v>
      </c>
      <c r="G781" s="306">
        <f t="shared" ca="1" si="359"/>
        <v>3.7139188886128105</v>
      </c>
      <c r="H781" s="307">
        <f t="shared" ca="1" si="360"/>
        <v>-104.6997286676106</v>
      </c>
      <c r="I781" s="304">
        <f t="shared" ca="1" si="361"/>
        <v>104.76557820478287</v>
      </c>
      <c r="J781" s="306">
        <f t="shared" ca="1" si="362"/>
        <v>438.67107671397167</v>
      </c>
      <c r="K781" s="307">
        <f t="shared" ca="1" si="363"/>
        <v>-9.9228824896337269</v>
      </c>
      <c r="L781" s="304">
        <f t="shared" ca="1" si="348"/>
        <v>438.78329177658793</v>
      </c>
      <c r="M781" s="306">
        <f t="shared" ca="1" si="364"/>
        <v>-1.5353390967999743</v>
      </c>
      <c r="N781" s="304">
        <f t="shared" ca="1" si="365"/>
        <v>-87.968450368066286</v>
      </c>
      <c r="P781" s="310">
        <f t="shared" ca="1" si="366"/>
        <v>23</v>
      </c>
      <c r="Q781" s="304">
        <f t="shared" ca="1" si="367"/>
        <v>0</v>
      </c>
      <c r="R781" s="306">
        <f t="shared" ca="1" si="368"/>
        <v>0</v>
      </c>
      <c r="S781" s="307">
        <f t="shared" ca="1" si="369"/>
        <v>2.9362999999999984</v>
      </c>
      <c r="T781" s="304">
        <f t="shared" ca="1" si="349"/>
        <v>28.805102999999985</v>
      </c>
      <c r="U781" s="311">
        <f t="shared" ca="1" si="350"/>
        <v>0</v>
      </c>
      <c r="V781" s="306">
        <f t="shared" ca="1" si="351"/>
        <v>1.2262161564938792</v>
      </c>
      <c r="W781" s="304">
        <f t="shared" ca="1" si="352"/>
        <v>27.462965024346325</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0.45093649240348554</v>
      </c>
      <c r="AH781" s="304">
        <f t="shared" ca="1" si="376"/>
        <v>-9.3528973978419732</v>
      </c>
    </row>
    <row r="782" spans="1:34" x14ac:dyDescent="0.2">
      <c r="A782" s="347">
        <f t="shared" ca="1" si="354"/>
        <v>1E-4</v>
      </c>
      <c r="B782" s="304">
        <f t="shared" ca="1" si="355"/>
        <v>37.926500000001113</v>
      </c>
      <c r="D782" s="306">
        <f t="shared" ca="1" si="356"/>
        <v>-0.33155898316169335</v>
      </c>
      <c r="E782" s="307">
        <f t="shared" ca="1" si="357"/>
        <v>-0.46296345572472042</v>
      </c>
      <c r="F782" s="304">
        <f t="shared" ca="1" si="358"/>
        <v>0.56944404523341108</v>
      </c>
      <c r="G782" s="306">
        <f t="shared" ca="1" si="359"/>
        <v>3.7138857327144943</v>
      </c>
      <c r="H782" s="307">
        <f t="shared" ca="1" si="360"/>
        <v>-104.69977496395617</v>
      </c>
      <c r="I782" s="304">
        <f t="shared" ca="1" si="361"/>
        <v>104.76562329666504</v>
      </c>
      <c r="J782" s="306">
        <f t="shared" ca="1" si="362"/>
        <v>438.67107671397167</v>
      </c>
      <c r="K782" s="307">
        <f t="shared" ca="1" si="363"/>
        <v>-9.9333524648153055</v>
      </c>
      <c r="L782" s="304">
        <f t="shared" ca="1" si="348"/>
        <v>438.78352867511501</v>
      </c>
      <c r="M782" s="306">
        <f t="shared" ca="1" si="364"/>
        <v>-1.5353394287433502</v>
      </c>
      <c r="N782" s="304">
        <f t="shared" ca="1" si="365"/>
        <v>-87.968469387020761</v>
      </c>
      <c r="P782" s="310">
        <f t="shared" ca="1" si="366"/>
        <v>23</v>
      </c>
      <c r="Q782" s="304">
        <f t="shared" ca="1" si="367"/>
        <v>0</v>
      </c>
      <c r="R782" s="306">
        <f t="shared" ca="1" si="368"/>
        <v>0</v>
      </c>
      <c r="S782" s="307">
        <f t="shared" ca="1" si="369"/>
        <v>2.9362999999999984</v>
      </c>
      <c r="T782" s="304">
        <f t="shared" ca="1" si="349"/>
        <v>28.805102999999985</v>
      </c>
      <c r="U782" s="311">
        <f t="shared" ca="1" si="350"/>
        <v>0</v>
      </c>
      <c r="V782" s="306">
        <f t="shared" ca="1" si="351"/>
        <v>1.22621744034014</v>
      </c>
      <c r="W782" s="304">
        <f t="shared" ca="1" si="352"/>
        <v>27.463017418582339</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0.45091876393602881</v>
      </c>
      <c r="AH782" s="304">
        <f t="shared" ca="1" si="376"/>
        <v>-9.3529152417485744</v>
      </c>
    </row>
    <row r="783" spans="1:34" x14ac:dyDescent="0.2">
      <c r="A783" s="347">
        <f t="shared" ca="1" si="354"/>
        <v>1E-4</v>
      </c>
      <c r="B783" s="304">
        <f t="shared" ca="1" si="355"/>
        <v>37.926600000001116</v>
      </c>
      <c r="D783" s="306">
        <f t="shared" ca="1" si="356"/>
        <v>-0.33155651302184336</v>
      </c>
      <c r="E783" s="307">
        <f t="shared" ca="1" si="357"/>
        <v>-0.46294551325670419</v>
      </c>
      <c r="F783" s="304">
        <f t="shared" ca="1" si="358"/>
        <v>0.56942801965807499</v>
      </c>
      <c r="G783" s="306">
        <f t="shared" ca="1" si="359"/>
        <v>3.7138525770631921</v>
      </c>
      <c r="H783" s="307">
        <f t="shared" ca="1" si="360"/>
        <v>-104.6998212585075</v>
      </c>
      <c r="I783" s="304">
        <f t="shared" ca="1" si="361"/>
        <v>104.76566838677439</v>
      </c>
      <c r="J783" s="306">
        <f t="shared" ca="1" si="362"/>
        <v>438.67107671397167</v>
      </c>
      <c r="K783" s="307">
        <f t="shared" ca="1" si="363"/>
        <v>-9.9438224446264289</v>
      </c>
      <c r="L783" s="304">
        <f t="shared" ca="1" si="348"/>
        <v>438.78376582344691</v>
      </c>
      <c r="M783" s="306">
        <f t="shared" ca="1" si="364"/>
        <v>-1.5353397606834771</v>
      </c>
      <c r="N783" s="304">
        <f t="shared" ca="1" si="365"/>
        <v>-87.968488405789088</v>
      </c>
      <c r="P783" s="310">
        <f t="shared" ca="1" si="366"/>
        <v>23</v>
      </c>
      <c r="Q783" s="304">
        <f t="shared" ca="1" si="367"/>
        <v>0</v>
      </c>
      <c r="R783" s="306">
        <f t="shared" ca="1" si="368"/>
        <v>0</v>
      </c>
      <c r="S783" s="307">
        <f t="shared" ca="1" si="369"/>
        <v>2.9362999999999984</v>
      </c>
      <c r="T783" s="304">
        <f t="shared" ca="1" si="349"/>
        <v>28.805102999999985</v>
      </c>
      <c r="U783" s="311">
        <f t="shared" ca="1" si="350"/>
        <v>0</v>
      </c>
      <c r="V783" s="306">
        <f t="shared" ca="1" si="351"/>
        <v>1.2262187241883138</v>
      </c>
      <c r="W783" s="304">
        <f t="shared" ca="1" si="352"/>
        <v>27.463069811991431</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0.4509010357479859</v>
      </c>
      <c r="AH783" s="304">
        <f t="shared" ca="1" si="376"/>
        <v>-9.3529330853735502</v>
      </c>
    </row>
    <row r="784" spans="1:34" x14ac:dyDescent="0.2">
      <c r="A784" s="347">
        <f t="shared" ca="1" si="354"/>
        <v>1E-4</v>
      </c>
      <c r="B784" s="304">
        <f t="shared" ca="1" si="355"/>
        <v>37.926700000001119</v>
      </c>
      <c r="D784" s="306">
        <f t="shared" ca="1" si="356"/>
        <v>-0.33155404289050305</v>
      </c>
      <c r="E784" s="307">
        <f t="shared" ca="1" si="357"/>
        <v>-0.4629275710718197</v>
      </c>
      <c r="F784" s="304">
        <f t="shared" ca="1" si="358"/>
        <v>0.56941199444294488</v>
      </c>
      <c r="G784" s="306">
        <f t="shared" ca="1" si="359"/>
        <v>3.7138194216589029</v>
      </c>
      <c r="H784" s="307">
        <f t="shared" ca="1" si="360"/>
        <v>-104.6998675512646</v>
      </c>
      <c r="I784" s="304">
        <f t="shared" ca="1" si="361"/>
        <v>104.76571347511094</v>
      </c>
      <c r="J784" s="306">
        <f t="shared" ca="1" si="362"/>
        <v>438.67107671397167</v>
      </c>
      <c r="K784" s="307">
        <f t="shared" ca="1" si="363"/>
        <v>-9.9542924290669177</v>
      </c>
      <c r="L784" s="304">
        <f t="shared" ca="1" si="348"/>
        <v>438.78400322158348</v>
      </c>
      <c r="M784" s="306">
        <f t="shared" ca="1" si="364"/>
        <v>-1.5353400926203549</v>
      </c>
      <c r="N784" s="304">
        <f t="shared" ca="1" si="365"/>
        <v>-87.968507424371239</v>
      </c>
      <c r="P784" s="310">
        <f t="shared" ca="1" si="366"/>
        <v>23</v>
      </c>
      <c r="Q784" s="304">
        <f t="shared" ca="1" si="367"/>
        <v>0</v>
      </c>
      <c r="R784" s="306">
        <f t="shared" ca="1" si="368"/>
        <v>0</v>
      </c>
      <c r="S784" s="307">
        <f t="shared" ca="1" si="369"/>
        <v>2.9362999999999984</v>
      </c>
      <c r="T784" s="304">
        <f t="shared" ca="1" si="349"/>
        <v>28.805102999999985</v>
      </c>
      <c r="U784" s="311">
        <f t="shared" ca="1" si="350"/>
        <v>0</v>
      </c>
      <c r="V784" s="306">
        <f t="shared" ca="1" si="351"/>
        <v>1.2262200080383996</v>
      </c>
      <c r="W784" s="304">
        <f t="shared" ca="1" si="352"/>
        <v>27.463122204573573</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0.45088330783935682</v>
      </c>
      <c r="AH784" s="304">
        <f t="shared" ca="1" si="376"/>
        <v>-9.3529509287169041</v>
      </c>
    </row>
    <row r="785" spans="1:34" x14ac:dyDescent="0.2">
      <c r="A785" s="347">
        <f t="shared" ca="1" si="354"/>
        <v>1E-4</v>
      </c>
      <c r="B785" s="304">
        <f t="shared" ca="1" si="355"/>
        <v>37.926800000001123</v>
      </c>
      <c r="D785" s="306">
        <f t="shared" ca="1" si="356"/>
        <v>-0.33155157276767483</v>
      </c>
      <c r="E785" s="307">
        <f t="shared" ca="1" si="357"/>
        <v>-0.46290962917007406</v>
      </c>
      <c r="F785" s="304">
        <f t="shared" ca="1" si="358"/>
        <v>0.56939596958803129</v>
      </c>
      <c r="G785" s="306">
        <f t="shared" ca="1" si="359"/>
        <v>3.7137862665016259</v>
      </c>
      <c r="H785" s="307">
        <f t="shared" ca="1" si="360"/>
        <v>-104.69991384222752</v>
      </c>
      <c r="I785" s="304">
        <f t="shared" ca="1" si="361"/>
        <v>104.76575856167473</v>
      </c>
      <c r="J785" s="306">
        <f t="shared" ca="1" si="362"/>
        <v>438.67107671397167</v>
      </c>
      <c r="K785" s="307">
        <f t="shared" ca="1" si="363"/>
        <v>-9.9647624181365924</v>
      </c>
      <c r="L785" s="304">
        <f t="shared" ca="1" si="348"/>
        <v>438.78424086952475</v>
      </c>
      <c r="M785" s="306">
        <f t="shared" ca="1" si="364"/>
        <v>-1.5353404245539835</v>
      </c>
      <c r="N785" s="304">
        <f t="shared" ca="1" si="365"/>
        <v>-87.968526442767242</v>
      </c>
      <c r="P785" s="310">
        <f t="shared" ca="1" si="366"/>
        <v>23</v>
      </c>
      <c r="Q785" s="304">
        <f t="shared" ca="1" si="367"/>
        <v>0</v>
      </c>
      <c r="R785" s="306">
        <f t="shared" ca="1" si="368"/>
        <v>0</v>
      </c>
      <c r="S785" s="307">
        <f t="shared" ca="1" si="369"/>
        <v>2.9362999999999984</v>
      </c>
      <c r="T785" s="304">
        <f t="shared" ca="1" si="349"/>
        <v>28.805102999999985</v>
      </c>
      <c r="U785" s="311">
        <f t="shared" ca="1" si="350"/>
        <v>0</v>
      </c>
      <c r="V785" s="306">
        <f t="shared" ca="1" si="351"/>
        <v>1.2262212918903985</v>
      </c>
      <c r="W785" s="304">
        <f t="shared" ca="1" si="352"/>
        <v>27.463174596328816</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0.45086558021014511</v>
      </c>
      <c r="AH785" s="304">
        <f t="shared" ca="1" si="376"/>
        <v>-9.3529687717786292</v>
      </c>
    </row>
    <row r="786" spans="1:34" x14ac:dyDescent="0.2">
      <c r="A786" s="347">
        <f t="shared" ca="1" si="354"/>
        <v>1E-4</v>
      </c>
      <c r="B786" s="304">
        <f t="shared" ca="1" si="355"/>
        <v>37.926900000001126</v>
      </c>
      <c r="D786" s="306">
        <f t="shared" ca="1" si="356"/>
        <v>-0.33154910265335963</v>
      </c>
      <c r="E786" s="307">
        <f t="shared" ca="1" si="357"/>
        <v>-0.46289168755145305</v>
      </c>
      <c r="F786" s="304">
        <f t="shared" ca="1" si="358"/>
        <v>0.56937994509332701</v>
      </c>
      <c r="G786" s="306">
        <f t="shared" ca="1" si="359"/>
        <v>3.7137531115913607</v>
      </c>
      <c r="H786" s="307">
        <f t="shared" ca="1" si="360"/>
        <v>-104.69996013139627</v>
      </c>
      <c r="I786" s="304">
        <f t="shared" ca="1" si="361"/>
        <v>104.76580364646578</v>
      </c>
      <c r="J786" s="306">
        <f t="shared" ca="1" si="362"/>
        <v>438.67107671397167</v>
      </c>
      <c r="K786" s="307">
        <f t="shared" ca="1" si="363"/>
        <v>-9.9752324118352735</v>
      </c>
      <c r="L786" s="304">
        <f t="shared" ca="1" si="348"/>
        <v>438.78447876727057</v>
      </c>
      <c r="M786" s="306">
        <f t="shared" ca="1" si="364"/>
        <v>-1.5353407564843631</v>
      </c>
      <c r="N786" s="304">
        <f t="shared" ca="1" si="365"/>
        <v>-87.968545460977083</v>
      </c>
      <c r="P786" s="310">
        <f t="shared" ca="1" si="366"/>
        <v>23</v>
      </c>
      <c r="Q786" s="304">
        <f t="shared" ca="1" si="367"/>
        <v>0</v>
      </c>
      <c r="R786" s="306">
        <f t="shared" ca="1" si="368"/>
        <v>0</v>
      </c>
      <c r="S786" s="307">
        <f t="shared" ca="1" si="369"/>
        <v>2.9362999999999984</v>
      </c>
      <c r="T786" s="304">
        <f t="shared" ca="1" si="349"/>
        <v>28.805102999999985</v>
      </c>
      <c r="U786" s="311">
        <f t="shared" ca="1" si="350"/>
        <v>0</v>
      </c>
      <c r="V786" s="306">
        <f t="shared" ca="1" si="351"/>
        <v>1.2262225757443095</v>
      </c>
      <c r="W786" s="304">
        <f t="shared" ca="1" si="352"/>
        <v>27.463226987257158</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0.4508478528603348</v>
      </c>
      <c r="AH786" s="304">
        <f t="shared" ca="1" si="376"/>
        <v>-9.3529866145587413</v>
      </c>
    </row>
    <row r="787" spans="1:34" x14ac:dyDescent="0.2">
      <c r="A787" s="347">
        <f t="shared" ca="1" si="354"/>
        <v>1E-4</v>
      </c>
      <c r="B787" s="304">
        <f t="shared" ca="1" si="355"/>
        <v>37.927000000001129</v>
      </c>
      <c r="D787" s="306">
        <f t="shared" ca="1" si="356"/>
        <v>-0.33154663254755584</v>
      </c>
      <c r="E787" s="307">
        <f t="shared" ca="1" si="357"/>
        <v>-0.46287374621595312</v>
      </c>
      <c r="F787" s="304">
        <f t="shared" ca="1" si="358"/>
        <v>0.56936392095883159</v>
      </c>
      <c r="G787" s="306">
        <f t="shared" ca="1" si="359"/>
        <v>3.7137199569281059</v>
      </c>
      <c r="H787" s="307">
        <f t="shared" ca="1" si="360"/>
        <v>-104.70000641877088</v>
      </c>
      <c r="I787" s="304">
        <f t="shared" ca="1" si="361"/>
        <v>104.76584872948412</v>
      </c>
      <c r="J787" s="306">
        <f t="shared" ca="1" si="362"/>
        <v>438.67107671397167</v>
      </c>
      <c r="K787" s="307">
        <f t="shared" ca="1" si="363"/>
        <v>-9.9857024101627818</v>
      </c>
      <c r="L787" s="304">
        <f t="shared" ca="1" si="348"/>
        <v>438.78471691482093</v>
      </c>
      <c r="M787" s="306">
        <f t="shared" ca="1" si="364"/>
        <v>-1.5353410884114937</v>
      </c>
      <c r="N787" s="304">
        <f t="shared" ca="1" si="365"/>
        <v>-87.968564479000776</v>
      </c>
      <c r="P787" s="310">
        <f t="shared" ca="1" si="366"/>
        <v>23</v>
      </c>
      <c r="Q787" s="304">
        <f t="shared" ca="1" si="367"/>
        <v>0</v>
      </c>
      <c r="R787" s="306">
        <f t="shared" ca="1" si="368"/>
        <v>0</v>
      </c>
      <c r="S787" s="307">
        <f t="shared" ca="1" si="369"/>
        <v>2.9362999999999984</v>
      </c>
      <c r="T787" s="304">
        <f t="shared" ca="1" si="349"/>
        <v>28.805102999999985</v>
      </c>
      <c r="U787" s="311">
        <f t="shared" ca="1" si="350"/>
        <v>0</v>
      </c>
      <c r="V787" s="306">
        <f t="shared" ca="1" si="351"/>
        <v>1.2262238596001327</v>
      </c>
      <c r="W787" s="304">
        <f t="shared" ca="1" si="352"/>
        <v>27.463279377358589</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0.4508301257899312</v>
      </c>
      <c r="AH787" s="304">
        <f t="shared" ca="1" si="376"/>
        <v>-9.3530044570572404</v>
      </c>
    </row>
    <row r="788" spans="1:34" x14ac:dyDescent="0.2">
      <c r="A788" s="347">
        <f t="shared" ca="1" si="354"/>
        <v>1E-4</v>
      </c>
      <c r="B788" s="304">
        <f t="shared" ca="1" si="355"/>
        <v>37.927100000001133</v>
      </c>
      <c r="D788" s="306">
        <f t="shared" ca="1" si="356"/>
        <v>-0.3315441624502638</v>
      </c>
      <c r="E788" s="307">
        <f t="shared" ca="1" si="357"/>
        <v>-0.46285580516358316</v>
      </c>
      <c r="F788" s="304">
        <f t="shared" ca="1" si="358"/>
        <v>0.56934789718455603</v>
      </c>
      <c r="G788" s="306">
        <f t="shared" ca="1" si="359"/>
        <v>3.713686802511861</v>
      </c>
      <c r="H788" s="307">
        <f t="shared" ca="1" si="360"/>
        <v>-104.70005270435139</v>
      </c>
      <c r="I788" s="304">
        <f t="shared" ca="1" si="361"/>
        <v>104.76589381072979</v>
      </c>
      <c r="J788" s="306">
        <f t="shared" ca="1" si="362"/>
        <v>438.67107671397167</v>
      </c>
      <c r="K788" s="307">
        <f t="shared" ca="1" si="363"/>
        <v>-9.9961724131189378</v>
      </c>
      <c r="L788" s="304">
        <f t="shared" ca="1" si="348"/>
        <v>438.78495531217567</v>
      </c>
      <c r="M788" s="306">
        <f t="shared" ca="1" si="364"/>
        <v>-1.5353414203353755</v>
      </c>
      <c r="N788" s="304">
        <f t="shared" ca="1" si="365"/>
        <v>-87.96858349683832</v>
      </c>
      <c r="P788" s="310">
        <f t="shared" ca="1" si="366"/>
        <v>23</v>
      </c>
      <c r="Q788" s="304">
        <f t="shared" ca="1" si="367"/>
        <v>0</v>
      </c>
      <c r="R788" s="306">
        <f t="shared" ca="1" si="368"/>
        <v>0</v>
      </c>
      <c r="S788" s="307">
        <f t="shared" ca="1" si="369"/>
        <v>2.9362999999999984</v>
      </c>
      <c r="T788" s="304">
        <f t="shared" ca="1" si="349"/>
        <v>28.805102999999985</v>
      </c>
      <c r="U788" s="311">
        <f t="shared" ca="1" si="350"/>
        <v>0</v>
      </c>
      <c r="V788" s="306">
        <f t="shared" ca="1" si="351"/>
        <v>1.2262251434578688</v>
      </c>
      <c r="W788" s="304">
        <f t="shared" ca="1" si="352"/>
        <v>27.463331766633154</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0.45081239899893255</v>
      </c>
      <c r="AH788" s="304">
        <f t="shared" ca="1" si="376"/>
        <v>-9.3530222992741212</v>
      </c>
    </row>
    <row r="789" spans="1:34" x14ac:dyDescent="0.2">
      <c r="A789" s="347">
        <f t="shared" ca="1" si="354"/>
        <v>1E-4</v>
      </c>
      <c r="B789" s="304">
        <f t="shared" ca="1" si="355"/>
        <v>37.927200000001136</v>
      </c>
      <c r="D789" s="306">
        <f t="shared" ca="1" si="356"/>
        <v>-0.33154169236148456</v>
      </c>
      <c r="E789" s="307">
        <f t="shared" ca="1" si="357"/>
        <v>-0.46283786439432362</v>
      </c>
      <c r="F789" s="304">
        <f t="shared" ca="1" si="358"/>
        <v>0.56933187377048866</v>
      </c>
      <c r="G789" s="306">
        <f t="shared" ca="1" si="359"/>
        <v>3.7136536483426248</v>
      </c>
      <c r="H789" s="307">
        <f t="shared" ca="1" si="360"/>
        <v>-104.70009898813784</v>
      </c>
      <c r="I789" s="304">
        <f t="shared" ca="1" si="361"/>
        <v>104.76593889020282</v>
      </c>
      <c r="J789" s="306">
        <f t="shared" ca="1" si="362"/>
        <v>438.67107671397167</v>
      </c>
      <c r="K789" s="307">
        <f t="shared" ca="1" si="363"/>
        <v>-10.006642420703562</v>
      </c>
      <c r="L789" s="304">
        <f t="shared" ca="1" si="348"/>
        <v>438.78519395933478</v>
      </c>
      <c r="M789" s="306">
        <f t="shared" ca="1" si="364"/>
        <v>-1.5353417522560082</v>
      </c>
      <c r="N789" s="304">
        <f t="shared" ca="1" si="365"/>
        <v>-87.968602514489717</v>
      </c>
      <c r="P789" s="310">
        <f t="shared" ca="1" si="366"/>
        <v>23</v>
      </c>
      <c r="Q789" s="304">
        <f t="shared" ca="1" si="367"/>
        <v>0</v>
      </c>
      <c r="R789" s="306">
        <f t="shared" ca="1" si="368"/>
        <v>0</v>
      </c>
      <c r="S789" s="307">
        <f t="shared" ca="1" si="369"/>
        <v>2.9362999999999984</v>
      </c>
      <c r="T789" s="304">
        <f t="shared" ca="1" si="349"/>
        <v>28.805102999999985</v>
      </c>
      <c r="U789" s="311">
        <f t="shared" ca="1" si="350"/>
        <v>0</v>
      </c>
      <c r="V789" s="306">
        <f t="shared" ca="1" si="351"/>
        <v>1.2262264273175174</v>
      </c>
      <c r="W789" s="304">
        <f t="shared" ca="1" si="352"/>
        <v>27.463384155080846</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0.45079467248732463</v>
      </c>
      <c r="AH789" s="304">
        <f t="shared" ca="1" si="376"/>
        <v>-9.3530401412094033</v>
      </c>
    </row>
    <row r="790" spans="1:34" x14ac:dyDescent="0.2">
      <c r="A790" s="347">
        <f t="shared" ca="1" si="354"/>
        <v>1E-4</v>
      </c>
      <c r="B790" s="304">
        <f t="shared" ca="1" si="355"/>
        <v>37.927300000001139</v>
      </c>
      <c r="D790" s="306">
        <f t="shared" ca="1" si="356"/>
        <v>-0.3315392222812184</v>
      </c>
      <c r="E790" s="307">
        <f t="shared" ca="1" si="357"/>
        <v>-0.46281992390817805</v>
      </c>
      <c r="F790" s="304">
        <f t="shared" ca="1" si="358"/>
        <v>0.56931585071663593</v>
      </c>
      <c r="G790" s="306">
        <f t="shared" ca="1" si="359"/>
        <v>3.7136204944203968</v>
      </c>
      <c r="H790" s="307">
        <f t="shared" ca="1" si="360"/>
        <v>-104.70014527013024</v>
      </c>
      <c r="I790" s="304">
        <f t="shared" ca="1" si="361"/>
        <v>104.76598396790321</v>
      </c>
      <c r="J790" s="306">
        <f t="shared" ca="1" si="362"/>
        <v>438.67107671397167</v>
      </c>
      <c r="K790" s="307">
        <f t="shared" ca="1" si="363"/>
        <v>-10.017112432916475</v>
      </c>
      <c r="L790" s="304">
        <f t="shared" ca="1" si="348"/>
        <v>438.78543285629809</v>
      </c>
      <c r="M790" s="306">
        <f t="shared" ca="1" si="364"/>
        <v>-1.535342084173392</v>
      </c>
      <c r="N790" s="304">
        <f t="shared" ca="1" si="365"/>
        <v>-87.968621531954952</v>
      </c>
      <c r="P790" s="310">
        <f t="shared" ca="1" si="366"/>
        <v>23</v>
      </c>
      <c r="Q790" s="304">
        <f t="shared" ca="1" si="367"/>
        <v>0</v>
      </c>
      <c r="R790" s="306">
        <f t="shared" ca="1" si="368"/>
        <v>0</v>
      </c>
      <c r="S790" s="307">
        <f t="shared" ca="1" si="369"/>
        <v>2.9362999999999984</v>
      </c>
      <c r="T790" s="304">
        <f t="shared" ca="1" si="349"/>
        <v>28.805102999999985</v>
      </c>
      <c r="U790" s="311">
        <f t="shared" ca="1" si="350"/>
        <v>0</v>
      </c>
      <c r="V790" s="306">
        <f t="shared" ca="1" si="351"/>
        <v>1.2262277111790783</v>
      </c>
      <c r="W790" s="304">
        <f t="shared" ca="1" si="352"/>
        <v>27.463436542701672</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0.450776946255111</v>
      </c>
      <c r="AH790" s="304">
        <f t="shared" ca="1" si="376"/>
        <v>-9.3530579828630795</v>
      </c>
    </row>
    <row r="791" spans="1:34" x14ac:dyDescent="0.2">
      <c r="A791" s="347">
        <f t="shared" ca="1" si="354"/>
        <v>1E-4</v>
      </c>
      <c r="B791" s="304">
        <f t="shared" ca="1" si="355"/>
        <v>37.927400000001143</v>
      </c>
      <c r="D791" s="306">
        <f t="shared" ca="1" si="356"/>
        <v>-0.33153675220946588</v>
      </c>
      <c r="E791" s="307">
        <f t="shared" ca="1" si="357"/>
        <v>-0.46280198370514292</v>
      </c>
      <c r="F791" s="304">
        <f t="shared" ca="1" si="358"/>
        <v>0.56929982802299894</v>
      </c>
      <c r="G791" s="306">
        <f t="shared" ca="1" si="359"/>
        <v>3.7135873407451756</v>
      </c>
      <c r="H791" s="307">
        <f t="shared" ca="1" si="360"/>
        <v>-104.70019155032861</v>
      </c>
      <c r="I791" s="304">
        <f t="shared" ca="1" si="361"/>
        <v>104.76602904383103</v>
      </c>
      <c r="J791" s="306">
        <f t="shared" ca="1" si="362"/>
        <v>438.67107671397167</v>
      </c>
      <c r="K791" s="307">
        <f t="shared" ca="1" si="363"/>
        <v>-10.027582449757498</v>
      </c>
      <c r="L791" s="304">
        <f t="shared" ca="1" si="348"/>
        <v>438.7856720030656</v>
      </c>
      <c r="M791" s="306">
        <f t="shared" ca="1" si="364"/>
        <v>-1.5353424160875271</v>
      </c>
      <c r="N791" s="304">
        <f t="shared" ca="1" si="365"/>
        <v>-87.968640549234053</v>
      </c>
      <c r="P791" s="310">
        <f t="shared" ca="1" si="366"/>
        <v>23</v>
      </c>
      <c r="Q791" s="304">
        <f t="shared" ca="1" si="367"/>
        <v>0</v>
      </c>
      <c r="R791" s="306">
        <f t="shared" ca="1" si="368"/>
        <v>0</v>
      </c>
      <c r="S791" s="307">
        <f t="shared" ca="1" si="369"/>
        <v>2.9362999999999984</v>
      </c>
      <c r="T791" s="304">
        <f t="shared" ca="1" si="349"/>
        <v>28.805102999999985</v>
      </c>
      <c r="U791" s="311">
        <f t="shared" ca="1" si="350"/>
        <v>0</v>
      </c>
      <c r="V791" s="306">
        <f t="shared" ca="1" si="351"/>
        <v>1.2262289950425516</v>
      </c>
      <c r="W791" s="304">
        <f t="shared" ca="1" si="352"/>
        <v>27.463488929495661</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0.45075922030228988</v>
      </c>
      <c r="AH791" s="304">
        <f t="shared" ca="1" si="376"/>
        <v>-9.3530758242351553</v>
      </c>
    </row>
    <row r="792" spans="1:34" x14ac:dyDescent="0.2">
      <c r="A792" s="347">
        <f t="shared" ca="1" si="354"/>
        <v>1E-4</v>
      </c>
      <c r="B792" s="304">
        <f t="shared" ca="1" si="355"/>
        <v>37.927500000001146</v>
      </c>
      <c r="D792" s="306">
        <f t="shared" ca="1" si="356"/>
        <v>-0.33153428214622577</v>
      </c>
      <c r="E792" s="307">
        <f t="shared" ca="1" si="357"/>
        <v>-0.46278404378520932</v>
      </c>
      <c r="F792" s="304">
        <f t="shared" ca="1" si="358"/>
        <v>0.56928380568957326</v>
      </c>
      <c r="G792" s="306">
        <f t="shared" ca="1" si="359"/>
        <v>3.7135541873169609</v>
      </c>
      <c r="H792" s="307">
        <f t="shared" ca="1" si="360"/>
        <v>-104.70023782873299</v>
      </c>
      <c r="I792" s="304">
        <f t="shared" ca="1" si="361"/>
        <v>104.76607411798626</v>
      </c>
      <c r="J792" s="306">
        <f t="shared" ca="1" si="362"/>
        <v>438.67107671397167</v>
      </c>
      <c r="K792" s="307">
        <f t="shared" ca="1" si="363"/>
        <v>-10.03805247122645</v>
      </c>
      <c r="L792" s="304">
        <f t="shared" ca="1" si="348"/>
        <v>438.78591139963726</v>
      </c>
      <c r="M792" s="306">
        <f t="shared" ca="1" si="364"/>
        <v>-1.5353427479984132</v>
      </c>
      <c r="N792" s="304">
        <f t="shared" ca="1" si="365"/>
        <v>-87.968659566326991</v>
      </c>
      <c r="P792" s="310">
        <f t="shared" ca="1" si="366"/>
        <v>23</v>
      </c>
      <c r="Q792" s="304">
        <f t="shared" ca="1" si="367"/>
        <v>0</v>
      </c>
      <c r="R792" s="306">
        <f t="shared" ca="1" si="368"/>
        <v>0</v>
      </c>
      <c r="S792" s="307">
        <f t="shared" ca="1" si="369"/>
        <v>2.9362999999999984</v>
      </c>
      <c r="T792" s="304">
        <f t="shared" ca="1" si="349"/>
        <v>28.805102999999985</v>
      </c>
      <c r="U792" s="311">
        <f t="shared" ca="1" si="350"/>
        <v>0</v>
      </c>
      <c r="V792" s="306">
        <f t="shared" ca="1" si="351"/>
        <v>1.2262302789079371</v>
      </c>
      <c r="W792" s="304">
        <f t="shared" ca="1" si="352"/>
        <v>27.463541315462802</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0.4507414946288506</v>
      </c>
      <c r="AH792" s="304">
        <f t="shared" ca="1" si="376"/>
        <v>-9.3530936653256393</v>
      </c>
    </row>
    <row r="793" spans="1:34" x14ac:dyDescent="0.2">
      <c r="A793" s="347">
        <f t="shared" ca="1" si="354"/>
        <v>1E-4</v>
      </c>
      <c r="B793" s="304">
        <f t="shared" ca="1" si="355"/>
        <v>37.927600000001149</v>
      </c>
      <c r="D793" s="306">
        <f t="shared" ca="1" si="356"/>
        <v>-0.33153181209150046</v>
      </c>
      <c r="E793" s="307">
        <f t="shared" ca="1" si="357"/>
        <v>-0.4627661041483826</v>
      </c>
      <c r="F793" s="304">
        <f t="shared" ca="1" si="358"/>
        <v>0.5692677837163681</v>
      </c>
      <c r="G793" s="306">
        <f t="shared" ca="1" si="359"/>
        <v>3.7135210341357516</v>
      </c>
      <c r="H793" s="307">
        <f t="shared" ca="1" si="360"/>
        <v>-104.70028410534341</v>
      </c>
      <c r="I793" s="304">
        <f t="shared" ca="1" si="361"/>
        <v>104.76611919036895</v>
      </c>
      <c r="J793" s="306">
        <f t="shared" ca="1" si="362"/>
        <v>438.67107671397167</v>
      </c>
      <c r="K793" s="307">
        <f t="shared" ca="1" si="363"/>
        <v>-10.048522497323154</v>
      </c>
      <c r="L793" s="304">
        <f t="shared" ca="1" si="348"/>
        <v>438.78615104601289</v>
      </c>
      <c r="M793" s="306">
        <f t="shared" ca="1" si="364"/>
        <v>-1.5353430799060508</v>
      </c>
      <c r="N793" s="304">
        <f t="shared" ca="1" si="365"/>
        <v>-87.968678583233824</v>
      </c>
      <c r="P793" s="310">
        <f t="shared" ca="1" si="366"/>
        <v>23</v>
      </c>
      <c r="Q793" s="304">
        <f t="shared" ca="1" si="367"/>
        <v>0</v>
      </c>
      <c r="R793" s="306">
        <f t="shared" ca="1" si="368"/>
        <v>0</v>
      </c>
      <c r="S793" s="307">
        <f t="shared" ca="1" si="369"/>
        <v>2.9362999999999984</v>
      </c>
      <c r="T793" s="304">
        <f t="shared" ca="1" si="349"/>
        <v>28.805102999999985</v>
      </c>
      <c r="U793" s="311">
        <f t="shared" ca="1" si="350"/>
        <v>0</v>
      </c>
      <c r="V793" s="306">
        <f t="shared" ca="1" si="351"/>
        <v>1.2262315627752349</v>
      </c>
      <c r="W793" s="304">
        <f t="shared" ca="1" si="352"/>
        <v>27.463593700603095</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0.45072376923479496</v>
      </c>
      <c r="AH793" s="304">
        <f t="shared" ca="1" si="376"/>
        <v>-9.3531115061345282</v>
      </c>
    </row>
    <row r="794" spans="1:34" x14ac:dyDescent="0.2">
      <c r="A794" s="347">
        <f t="shared" ca="1" si="354"/>
        <v>1E-4</v>
      </c>
      <c r="B794" s="304">
        <f t="shared" ca="1" si="355"/>
        <v>37.927700000001153</v>
      </c>
      <c r="D794" s="306">
        <f t="shared" ca="1" si="356"/>
        <v>-0.33152934204528633</v>
      </c>
      <c r="E794" s="307">
        <f t="shared" ca="1" si="357"/>
        <v>-0.46274816479465741</v>
      </c>
      <c r="F794" s="304">
        <f t="shared" ca="1" si="358"/>
        <v>0.56925176210338069</v>
      </c>
      <c r="G794" s="306">
        <f t="shared" ca="1" si="359"/>
        <v>3.713487881201547</v>
      </c>
      <c r="H794" s="307">
        <f t="shared" ca="1" si="360"/>
        <v>-104.7003303801599</v>
      </c>
      <c r="I794" s="304">
        <f t="shared" ca="1" si="361"/>
        <v>104.76616426097914</v>
      </c>
      <c r="J794" s="306">
        <f t="shared" ca="1" si="362"/>
        <v>438.67107671397167</v>
      </c>
      <c r="K794" s="307">
        <f t="shared" ca="1" si="363"/>
        <v>-10.058992528047428</v>
      </c>
      <c r="L794" s="304">
        <f t="shared" ca="1" si="348"/>
        <v>438.78639094219244</v>
      </c>
      <c r="M794" s="306">
        <f t="shared" ca="1" si="364"/>
        <v>-1.5353434118104397</v>
      </c>
      <c r="N794" s="304">
        <f t="shared" ca="1" si="365"/>
        <v>-87.96869759995451</v>
      </c>
      <c r="P794" s="310">
        <f t="shared" ca="1" si="366"/>
        <v>23</v>
      </c>
      <c r="Q794" s="304">
        <f t="shared" ca="1" si="367"/>
        <v>0</v>
      </c>
      <c r="R794" s="306">
        <f t="shared" ca="1" si="368"/>
        <v>0</v>
      </c>
      <c r="S794" s="307">
        <f t="shared" ca="1" si="369"/>
        <v>2.9362999999999984</v>
      </c>
      <c r="T794" s="304">
        <f t="shared" ca="1" si="349"/>
        <v>28.805102999999985</v>
      </c>
      <c r="U794" s="311">
        <f t="shared" ca="1" si="350"/>
        <v>0</v>
      </c>
      <c r="V794" s="306">
        <f t="shared" ca="1" si="351"/>
        <v>1.226232846644445</v>
      </c>
      <c r="W794" s="304">
        <f t="shared" ca="1" si="352"/>
        <v>27.463646084916576</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0.45070604412012294</v>
      </c>
      <c r="AH794" s="304">
        <f t="shared" ca="1" si="376"/>
        <v>-9.3531293466618237</v>
      </c>
    </row>
    <row r="795" spans="1:34" x14ac:dyDescent="0.2">
      <c r="A795" s="347">
        <f t="shared" ca="1" si="354"/>
        <v>1E-4</v>
      </c>
      <c r="B795" s="304">
        <f t="shared" ca="1" si="355"/>
        <v>37.927800000001156</v>
      </c>
      <c r="D795" s="306">
        <f t="shared" ca="1" si="356"/>
        <v>-0.33152687200758607</v>
      </c>
      <c r="E795" s="307">
        <f t="shared" ca="1" si="357"/>
        <v>-0.46273022572403022</v>
      </c>
      <c r="F795" s="304">
        <f t="shared" ca="1" si="358"/>
        <v>0.56923574085061313</v>
      </c>
      <c r="G795" s="306">
        <f t="shared" ca="1" si="359"/>
        <v>3.7134547285143462</v>
      </c>
      <c r="H795" s="307">
        <f t="shared" ca="1" si="360"/>
        <v>-104.70037665318247</v>
      </c>
      <c r="I795" s="304">
        <f t="shared" ca="1" si="361"/>
        <v>104.76620932981685</v>
      </c>
      <c r="J795" s="306">
        <f t="shared" ca="1" si="362"/>
        <v>438.67107671397167</v>
      </c>
      <c r="K795" s="307">
        <f t="shared" ca="1" si="363"/>
        <v>-10.069462563399094</v>
      </c>
      <c r="L795" s="304">
        <f t="shared" ca="1" si="348"/>
        <v>438.7866310881758</v>
      </c>
      <c r="M795" s="306">
        <f t="shared" ca="1" si="364"/>
        <v>-1.5353437437115796</v>
      </c>
      <c r="N795" s="304">
        <f t="shared" ca="1" si="365"/>
        <v>-87.968716616489033</v>
      </c>
      <c r="P795" s="310">
        <f t="shared" ca="1" si="366"/>
        <v>23</v>
      </c>
      <c r="Q795" s="304">
        <f t="shared" ca="1" si="367"/>
        <v>0</v>
      </c>
      <c r="R795" s="306">
        <f t="shared" ca="1" si="368"/>
        <v>0</v>
      </c>
      <c r="S795" s="307">
        <f t="shared" ca="1" si="369"/>
        <v>2.9362999999999984</v>
      </c>
      <c r="T795" s="304">
        <f t="shared" ca="1" si="349"/>
        <v>28.805102999999985</v>
      </c>
      <c r="U795" s="311">
        <f t="shared" ca="1" si="350"/>
        <v>0</v>
      </c>
      <c r="V795" s="306">
        <f t="shared" ca="1" si="351"/>
        <v>1.2262341305155677</v>
      </c>
      <c r="W795" s="304">
        <f t="shared" ca="1" si="352"/>
        <v>27.463698468403248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0.45068831928482922</v>
      </c>
      <c r="AH795" s="304">
        <f t="shared" ca="1" si="376"/>
        <v>-9.3531471869075329</v>
      </c>
    </row>
    <row r="796" spans="1:34" x14ac:dyDescent="0.2">
      <c r="A796" s="347">
        <f t="shared" ca="1" si="354"/>
        <v>1E-4</v>
      </c>
      <c r="B796" s="304">
        <f t="shared" ca="1" si="355"/>
        <v>37.927900000001159</v>
      </c>
      <c r="D796" s="306">
        <f t="shared" ca="1" si="356"/>
        <v>-0.33152440197840261</v>
      </c>
      <c r="E796" s="307">
        <f t="shared" ca="1" si="357"/>
        <v>-0.46271228693649036</v>
      </c>
      <c r="F796" s="304">
        <f t="shared" ca="1" si="358"/>
        <v>0.56921971995806198</v>
      </c>
      <c r="G796" s="306">
        <f t="shared" ca="1" si="359"/>
        <v>3.7134215760741482</v>
      </c>
      <c r="H796" s="307">
        <f t="shared" ca="1" si="360"/>
        <v>-104.70042292441117</v>
      </c>
      <c r="I796" s="304">
        <f t="shared" ca="1" si="361"/>
        <v>104.7662543968821</v>
      </c>
      <c r="J796" s="306">
        <f t="shared" ca="1" si="362"/>
        <v>438.67107671397167</v>
      </c>
      <c r="K796" s="307">
        <f t="shared" ca="1" si="363"/>
        <v>-10.079932603377975</v>
      </c>
      <c r="L796" s="304">
        <f t="shared" ca="1" si="348"/>
        <v>438.78687148396301</v>
      </c>
      <c r="M796" s="306">
        <f t="shared" ca="1" si="364"/>
        <v>-1.5353440756094712</v>
      </c>
      <c r="N796" s="304">
        <f t="shared" ca="1" si="365"/>
        <v>-87.968735632837451</v>
      </c>
      <c r="P796" s="310">
        <f t="shared" ca="1" si="366"/>
        <v>23</v>
      </c>
      <c r="Q796" s="304">
        <f t="shared" ca="1" si="367"/>
        <v>0</v>
      </c>
      <c r="R796" s="306">
        <f t="shared" ca="1" si="368"/>
        <v>0</v>
      </c>
      <c r="S796" s="307">
        <f t="shared" ca="1" si="369"/>
        <v>2.9362999999999984</v>
      </c>
      <c r="T796" s="304">
        <f t="shared" ca="1" si="349"/>
        <v>28.805102999999985</v>
      </c>
      <c r="U796" s="311">
        <f t="shared" ca="1" si="350"/>
        <v>0</v>
      </c>
      <c r="V796" s="306">
        <f t="shared" ca="1" si="351"/>
        <v>1.2262354143886025</v>
      </c>
      <c r="W796" s="304">
        <f t="shared" ca="1" si="352"/>
        <v>27.463750851063129</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0.45067059472890314</v>
      </c>
      <c r="AH796" s="304">
        <f t="shared" ca="1" si="376"/>
        <v>-9.3531650268716628</v>
      </c>
    </row>
    <row r="797" spans="1:34" x14ac:dyDescent="0.2">
      <c r="A797" s="347">
        <f t="shared" ca="1" si="354"/>
        <v>1E-4</v>
      </c>
      <c r="B797" s="304">
        <f t="shared" ca="1" si="355"/>
        <v>37.928000000001163</v>
      </c>
      <c r="D797" s="306">
        <f t="shared" ca="1" si="356"/>
        <v>-0.33152193195773016</v>
      </c>
      <c r="E797" s="307">
        <f t="shared" ca="1" si="357"/>
        <v>-0.4626943484320396</v>
      </c>
      <c r="F797" s="304">
        <f t="shared" ca="1" si="358"/>
        <v>0.5692036994257289</v>
      </c>
      <c r="G797" s="306">
        <f t="shared" ca="1" si="359"/>
        <v>3.7133884238809527</v>
      </c>
      <c r="H797" s="307">
        <f t="shared" ca="1" si="360"/>
        <v>-104.70046919384602</v>
      </c>
      <c r="I797" s="304">
        <f t="shared" ca="1" si="361"/>
        <v>104.76629946217491</v>
      </c>
      <c r="J797" s="306">
        <f t="shared" ca="1" si="362"/>
        <v>438.67107671397167</v>
      </c>
      <c r="K797" s="307">
        <f t="shared" ca="1" si="363"/>
        <v>-10.090402647983888</v>
      </c>
      <c r="L797" s="304">
        <f t="shared" ca="1" si="348"/>
        <v>438.78711212955386</v>
      </c>
      <c r="M797" s="306">
        <f t="shared" ca="1" si="364"/>
        <v>-1.5353444075041138</v>
      </c>
      <c r="N797" s="304">
        <f t="shared" ca="1" si="365"/>
        <v>-87.96875464899972</v>
      </c>
      <c r="P797" s="310">
        <f t="shared" ca="1" si="366"/>
        <v>23</v>
      </c>
      <c r="Q797" s="304">
        <f t="shared" ca="1" si="367"/>
        <v>0</v>
      </c>
      <c r="R797" s="306">
        <f t="shared" ca="1" si="368"/>
        <v>0</v>
      </c>
      <c r="S797" s="307">
        <f t="shared" ca="1" si="369"/>
        <v>2.9362999999999984</v>
      </c>
      <c r="T797" s="304">
        <f t="shared" ca="1" si="349"/>
        <v>28.805102999999985</v>
      </c>
      <c r="U797" s="311">
        <f t="shared" ca="1" si="350"/>
        <v>0</v>
      </c>
      <c r="V797" s="306">
        <f t="shared" ca="1" si="351"/>
        <v>1.2262366982635498</v>
      </c>
      <c r="W797" s="304">
        <f t="shared" ca="1" si="352"/>
        <v>27.463803232896208</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0.45065287045234825</v>
      </c>
      <c r="AH797" s="304">
        <f t="shared" ca="1" si="376"/>
        <v>-9.3531828665542154</v>
      </c>
    </row>
    <row r="798" spans="1:34" x14ac:dyDescent="0.2">
      <c r="A798" s="347">
        <f t="shared" ca="1" si="354"/>
        <v>1E-4</v>
      </c>
      <c r="B798" s="304">
        <f t="shared" ca="1" si="355"/>
        <v>37.928100000001166</v>
      </c>
      <c r="D798" s="306">
        <f t="shared" ca="1" si="356"/>
        <v>-0.3315194619455753</v>
      </c>
      <c r="E798" s="307">
        <f t="shared" ca="1" si="357"/>
        <v>-0.46267641021067796</v>
      </c>
      <c r="F798" s="304">
        <f t="shared" ca="1" si="358"/>
        <v>0.56918767925362135</v>
      </c>
      <c r="G798" s="306">
        <f t="shared" ca="1" si="359"/>
        <v>3.7133552719347582</v>
      </c>
      <c r="H798" s="307">
        <f t="shared" ca="1" si="360"/>
        <v>-104.70051546148704</v>
      </c>
      <c r="I798" s="304">
        <f t="shared" ca="1" si="361"/>
        <v>104.76634452569535</v>
      </c>
      <c r="J798" s="306">
        <f t="shared" ca="1" si="362"/>
        <v>438.67107671397167</v>
      </c>
      <c r="K798" s="307">
        <f t="shared" ca="1" si="363"/>
        <v>-10.100872697216655</v>
      </c>
      <c r="L798" s="304">
        <f t="shared" ca="1" si="348"/>
        <v>438.78735302494829</v>
      </c>
      <c r="M798" s="306">
        <f t="shared" ca="1" si="364"/>
        <v>-1.5353447393955082</v>
      </c>
      <c r="N798" s="304">
        <f t="shared" ca="1" si="365"/>
        <v>-87.96877366497587</v>
      </c>
      <c r="P798" s="310">
        <f t="shared" ca="1" si="366"/>
        <v>23</v>
      </c>
      <c r="Q798" s="304">
        <f t="shared" ca="1" si="367"/>
        <v>0</v>
      </c>
      <c r="R798" s="306">
        <f t="shared" ca="1" si="368"/>
        <v>0</v>
      </c>
      <c r="S798" s="307">
        <f t="shared" ca="1" si="369"/>
        <v>2.9362999999999984</v>
      </c>
      <c r="T798" s="304">
        <f t="shared" ca="1" si="349"/>
        <v>28.805102999999985</v>
      </c>
      <c r="U798" s="311">
        <f t="shared" ca="1" si="350"/>
        <v>0</v>
      </c>
      <c r="V798" s="306">
        <f t="shared" ca="1" si="351"/>
        <v>1.2262379821404092</v>
      </c>
      <c r="W798" s="304">
        <f t="shared" ca="1" si="352"/>
        <v>27.46385561390251</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0.45063514645515923</v>
      </c>
      <c r="AH798" s="304">
        <f t="shared" ca="1" si="376"/>
        <v>-9.3532007059551887</v>
      </c>
    </row>
    <row r="799" spans="1:34" x14ac:dyDescent="0.2">
      <c r="A799" s="347">
        <f t="shared" ca="1" si="354"/>
        <v>1E-4</v>
      </c>
      <c r="B799" s="304">
        <f t="shared" ca="1" si="355"/>
        <v>37.928200000001169</v>
      </c>
      <c r="D799" s="306">
        <f t="shared" ca="1" si="356"/>
        <v>-0.33151699194193257</v>
      </c>
      <c r="E799" s="307">
        <f t="shared" ca="1" si="357"/>
        <v>-0.46265847227239476</v>
      </c>
      <c r="F799" s="304">
        <f t="shared" ca="1" si="358"/>
        <v>0.56917165944173087</v>
      </c>
      <c r="G799" s="306">
        <f t="shared" ca="1" si="359"/>
        <v>3.713322120235564</v>
      </c>
      <c r="H799" s="307">
        <f t="shared" ca="1" si="360"/>
        <v>-104.70056172733428</v>
      </c>
      <c r="I799" s="304">
        <f t="shared" ca="1" si="361"/>
        <v>104.76638958744338</v>
      </c>
      <c r="J799" s="306">
        <f t="shared" ca="1" si="362"/>
        <v>438.67107671397167</v>
      </c>
      <c r="K799" s="307">
        <f t="shared" ca="1" si="363"/>
        <v>-10.111342751076096</v>
      </c>
      <c r="L799" s="304">
        <f t="shared" ca="1" si="348"/>
        <v>438.78759417014624</v>
      </c>
      <c r="M799" s="306">
        <f t="shared" ca="1" si="364"/>
        <v>-1.5353450712836538</v>
      </c>
      <c r="N799" s="304">
        <f t="shared" ca="1" si="365"/>
        <v>-87.968792680765887</v>
      </c>
      <c r="P799" s="310">
        <f t="shared" ca="1" si="366"/>
        <v>23</v>
      </c>
      <c r="Q799" s="304">
        <f t="shared" ca="1" si="367"/>
        <v>0</v>
      </c>
      <c r="R799" s="306">
        <f t="shared" ca="1" si="368"/>
        <v>0</v>
      </c>
      <c r="S799" s="307">
        <f t="shared" ca="1" si="369"/>
        <v>2.9362999999999984</v>
      </c>
      <c r="T799" s="304">
        <f t="shared" ca="1" si="349"/>
        <v>28.805102999999985</v>
      </c>
      <c r="U799" s="311">
        <f t="shared" ca="1" si="350"/>
        <v>0</v>
      </c>
      <c r="V799" s="306">
        <f t="shared" ca="1" si="351"/>
        <v>1.226239266019181</v>
      </c>
      <c r="W799" s="304">
        <f t="shared" ca="1" si="352"/>
        <v>27.463907994082039</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0.45061742273733429</v>
      </c>
      <c r="AH799" s="304">
        <f t="shared" ca="1" si="376"/>
        <v>-9.3532185450745917</v>
      </c>
    </row>
    <row r="800" spans="1:34" x14ac:dyDescent="0.2">
      <c r="A800" s="347">
        <f t="shared" ca="1" si="354"/>
        <v>1E-4</v>
      </c>
      <c r="B800" s="304">
        <f t="shared" ca="1" si="355"/>
        <v>37.928300000001173</v>
      </c>
      <c r="D800" s="306">
        <f t="shared" ca="1" si="356"/>
        <v>-0.3315145219468067</v>
      </c>
      <c r="E800" s="307">
        <f t="shared" ca="1" si="357"/>
        <v>-0.46264053461719357</v>
      </c>
      <c r="F800" s="304">
        <f t="shared" ca="1" si="358"/>
        <v>0.5691556399900668</v>
      </c>
      <c r="G800" s="306">
        <f t="shared" ca="1" si="359"/>
        <v>3.7132889687833694</v>
      </c>
      <c r="H800" s="307">
        <f t="shared" ca="1" si="360"/>
        <v>-104.70060799138774</v>
      </c>
      <c r="I800" s="304">
        <f t="shared" ca="1" si="361"/>
        <v>104.76643464741909</v>
      </c>
      <c r="J800" s="306">
        <f t="shared" ca="1" si="362"/>
        <v>438.67107671397167</v>
      </c>
      <c r="K800" s="307">
        <f t="shared" ca="1" si="363"/>
        <v>-10.121812809562032</v>
      </c>
      <c r="L800" s="304">
        <f t="shared" ca="1" si="348"/>
        <v>438.78783556514765</v>
      </c>
      <c r="M800" s="306">
        <f t="shared" ca="1" si="364"/>
        <v>-1.5353454031685512</v>
      </c>
      <c r="N800" s="304">
        <f t="shared" ca="1" si="365"/>
        <v>-87.968811696369798</v>
      </c>
      <c r="P800" s="310">
        <f t="shared" ca="1" si="366"/>
        <v>23</v>
      </c>
      <c r="Q800" s="304">
        <f t="shared" ca="1" si="367"/>
        <v>0</v>
      </c>
      <c r="R800" s="306">
        <f t="shared" ca="1" si="368"/>
        <v>0</v>
      </c>
      <c r="S800" s="307">
        <f t="shared" ca="1" si="369"/>
        <v>2.9362999999999984</v>
      </c>
      <c r="T800" s="304">
        <f t="shared" ca="1" si="349"/>
        <v>28.805102999999985</v>
      </c>
      <c r="U800" s="311">
        <f t="shared" ca="1" si="350"/>
        <v>0</v>
      </c>
      <c r="V800" s="306">
        <f t="shared" ca="1" si="351"/>
        <v>1.2262405498998648</v>
      </c>
      <c r="W800" s="304">
        <f t="shared" ca="1" si="352"/>
        <v>27.463960373434812</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0.45059969929886812</v>
      </c>
      <c r="AH800" s="304">
        <f t="shared" ca="1" si="376"/>
        <v>-9.3532363839124244</v>
      </c>
    </row>
    <row r="801" spans="1:34" x14ac:dyDescent="0.2">
      <c r="A801" s="347">
        <f t="shared" ca="1" si="354"/>
        <v>1E-4</v>
      </c>
      <c r="B801" s="304">
        <f t="shared" ca="1" si="355"/>
        <v>37.928400000001176</v>
      </c>
      <c r="D801" s="306">
        <f t="shared" ca="1" si="356"/>
        <v>-0.33151205196019418</v>
      </c>
      <c r="E801" s="307">
        <f t="shared" ca="1" si="357"/>
        <v>-0.46262259724506549</v>
      </c>
      <c r="F801" s="304">
        <f t="shared" ca="1" si="358"/>
        <v>0.56913962089862313</v>
      </c>
      <c r="G801" s="306">
        <f t="shared" ca="1" si="359"/>
        <v>3.7132558175781734</v>
      </c>
      <c r="H801" s="307">
        <f t="shared" ca="1" si="360"/>
        <v>-104.70065425364747</v>
      </c>
      <c r="I801" s="304">
        <f t="shared" ca="1" si="361"/>
        <v>104.76647970562247</v>
      </c>
      <c r="J801" s="306">
        <f t="shared" ca="1" si="362"/>
        <v>438.67107671397167</v>
      </c>
      <c r="K801" s="307">
        <f t="shared" ca="1" si="363"/>
        <v>-10.132282872674283</v>
      </c>
      <c r="L801" s="304">
        <f t="shared" ca="1" si="348"/>
        <v>438.78807720995235</v>
      </c>
      <c r="M801" s="306">
        <f t="shared" ca="1" si="364"/>
        <v>-1.5353457350502</v>
      </c>
      <c r="N801" s="304">
        <f t="shared" ca="1" si="365"/>
        <v>-87.968830711787575</v>
      </c>
      <c r="P801" s="310">
        <f t="shared" ca="1" si="366"/>
        <v>23</v>
      </c>
      <c r="Q801" s="304">
        <f t="shared" ca="1" si="367"/>
        <v>0</v>
      </c>
      <c r="R801" s="306">
        <f t="shared" ca="1" si="368"/>
        <v>0</v>
      </c>
      <c r="S801" s="307">
        <f t="shared" ca="1" si="369"/>
        <v>2.9362999999999984</v>
      </c>
      <c r="T801" s="304">
        <f t="shared" ca="1" si="349"/>
        <v>28.805102999999985</v>
      </c>
      <c r="U801" s="311">
        <f t="shared" ca="1" si="350"/>
        <v>0</v>
      </c>
      <c r="V801" s="306">
        <f t="shared" ca="1" si="351"/>
        <v>1.226241833782461</v>
      </c>
      <c r="W801" s="304">
        <f t="shared" ca="1" si="352"/>
        <v>27.46401275196083</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0.45058197613975715</v>
      </c>
      <c r="AH801" s="304">
        <f t="shared" ca="1" si="376"/>
        <v>-9.3532542224686939</v>
      </c>
    </row>
    <row r="802" spans="1:34" x14ac:dyDescent="0.2">
      <c r="A802" s="347">
        <f t="shared" ca="1" si="354"/>
        <v>1E-4</v>
      </c>
      <c r="B802" s="304">
        <f t="shared" ca="1" si="355"/>
        <v>37.928500000001179</v>
      </c>
      <c r="D802" s="306">
        <f t="shared" ca="1" si="356"/>
        <v>-0.33150958198209746</v>
      </c>
      <c r="E802" s="307">
        <f t="shared" ca="1" si="357"/>
        <v>-0.46260466015601054</v>
      </c>
      <c r="F802" s="304">
        <f t="shared" ca="1" si="358"/>
        <v>0.56912360216740532</v>
      </c>
      <c r="G802" s="306">
        <f t="shared" ca="1" si="359"/>
        <v>3.7132226666199752</v>
      </c>
      <c r="H802" s="307">
        <f t="shared" ca="1" si="360"/>
        <v>-104.70070051411349</v>
      </c>
      <c r="I802" s="304">
        <f t="shared" ca="1" si="361"/>
        <v>104.76652476205358</v>
      </c>
      <c r="J802" s="306">
        <f t="shared" ca="1" si="362"/>
        <v>438.67107671397167</v>
      </c>
      <c r="K802" s="307">
        <f t="shared" ca="1" si="363"/>
        <v>-10.142752940412672</v>
      </c>
      <c r="L802" s="304">
        <f t="shared" ca="1" si="348"/>
        <v>438.78831910456034</v>
      </c>
      <c r="M802" s="306">
        <f t="shared" ca="1" si="364"/>
        <v>-1.5353460669286003</v>
      </c>
      <c r="N802" s="304">
        <f t="shared" ca="1" si="365"/>
        <v>-87.968849727019219</v>
      </c>
      <c r="P802" s="310">
        <f t="shared" ca="1" si="366"/>
        <v>23</v>
      </c>
      <c r="Q802" s="304">
        <f t="shared" ca="1" si="367"/>
        <v>0</v>
      </c>
      <c r="R802" s="306">
        <f t="shared" ca="1" si="368"/>
        <v>0</v>
      </c>
      <c r="S802" s="307">
        <f t="shared" ca="1" si="369"/>
        <v>2.9362999999999984</v>
      </c>
      <c r="T802" s="304">
        <f t="shared" ca="1" si="349"/>
        <v>28.805102999999985</v>
      </c>
      <c r="U802" s="311">
        <f t="shared" ca="1" si="350"/>
        <v>0</v>
      </c>
      <c r="V802" s="306">
        <f t="shared" ca="1" si="351"/>
        <v>1.2262431176669693</v>
      </c>
      <c r="W802" s="304">
        <f t="shared" ca="1" si="352"/>
        <v>27.464065129660117</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0.45056425325999783</v>
      </c>
      <c r="AH802" s="304">
        <f t="shared" ca="1" si="376"/>
        <v>-9.3532720607434001</v>
      </c>
    </row>
    <row r="803" spans="1:34" x14ac:dyDescent="0.2">
      <c r="A803" s="347">
        <f t="shared" ca="1" si="354"/>
        <v>1E-4</v>
      </c>
      <c r="B803" s="304">
        <f t="shared" ca="1" si="355"/>
        <v>37.928600000001182</v>
      </c>
      <c r="D803" s="306">
        <f t="shared" ca="1" si="356"/>
        <v>-0.33150711201251737</v>
      </c>
      <c r="E803" s="307">
        <f t="shared" ca="1" si="357"/>
        <v>-0.4625867233500216</v>
      </c>
      <c r="F803" s="304">
        <f t="shared" ca="1" si="358"/>
        <v>0.56910758379641113</v>
      </c>
      <c r="G803" s="306">
        <f t="shared" ca="1" si="359"/>
        <v>3.7131895159087738</v>
      </c>
      <c r="H803" s="307">
        <f t="shared" ca="1" si="360"/>
        <v>-104.70074677278583</v>
      </c>
      <c r="I803" s="304">
        <f t="shared" ca="1" si="361"/>
        <v>104.76656981671242</v>
      </c>
      <c r="J803" s="306">
        <f t="shared" ca="1" si="362"/>
        <v>438.67107671397167</v>
      </c>
      <c r="K803" s="307">
        <f t="shared" ca="1" si="363"/>
        <v>-10.153223012777017</v>
      </c>
      <c r="L803" s="304">
        <f t="shared" ca="1" si="348"/>
        <v>438.78856124897146</v>
      </c>
      <c r="M803" s="306">
        <f t="shared" ca="1" si="364"/>
        <v>-1.5353463988037523</v>
      </c>
      <c r="N803" s="304">
        <f t="shared" ca="1" si="365"/>
        <v>-87.968868742064757</v>
      </c>
      <c r="P803" s="310">
        <f t="shared" ca="1" si="366"/>
        <v>23</v>
      </c>
      <c r="Q803" s="304">
        <f t="shared" ca="1" si="367"/>
        <v>0</v>
      </c>
      <c r="R803" s="306">
        <f t="shared" ca="1" si="368"/>
        <v>0</v>
      </c>
      <c r="S803" s="307">
        <f t="shared" ca="1" si="369"/>
        <v>2.9362999999999984</v>
      </c>
      <c r="T803" s="304">
        <f t="shared" ca="1" si="349"/>
        <v>28.805102999999985</v>
      </c>
      <c r="U803" s="311">
        <f t="shared" ca="1" si="350"/>
        <v>0</v>
      </c>
      <c r="V803" s="306">
        <f t="shared" ca="1" si="351"/>
        <v>1.2262444015533898</v>
      </c>
      <c r="W803" s="304">
        <f t="shared" ca="1" si="352"/>
        <v>27.464117506532673</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0.45054653065958838</v>
      </c>
      <c r="AH803" s="304">
        <f t="shared" ca="1" si="376"/>
        <v>-9.3532898987365503</v>
      </c>
    </row>
    <row r="804" spans="1:34" x14ac:dyDescent="0.2">
      <c r="A804" s="347">
        <f t="shared" ca="1" si="354"/>
        <v>1E-4</v>
      </c>
      <c r="B804" s="304">
        <f t="shared" ca="1" si="355"/>
        <v>37.928700000001186</v>
      </c>
      <c r="D804" s="306">
        <f t="shared" ca="1" si="356"/>
        <v>-0.33150464205145225</v>
      </c>
      <c r="E804" s="307">
        <f t="shared" ca="1" si="357"/>
        <v>-0.46256878682709512</v>
      </c>
      <c r="F804" s="304">
        <f t="shared" ca="1" si="358"/>
        <v>0.56909156578564057</v>
      </c>
      <c r="G804" s="306">
        <f t="shared" ca="1" si="359"/>
        <v>3.7131563654445685</v>
      </c>
      <c r="H804" s="307">
        <f t="shared" ca="1" si="360"/>
        <v>-104.70079302966451</v>
      </c>
      <c r="I804" s="304">
        <f t="shared" ca="1" si="361"/>
        <v>104.76661486959901</v>
      </c>
      <c r="J804" s="306">
        <f t="shared" ca="1" si="362"/>
        <v>438.67107671397167</v>
      </c>
      <c r="K804" s="307">
        <f t="shared" ca="1" si="363"/>
        <v>-10.16369308976714</v>
      </c>
      <c r="L804" s="304">
        <f t="shared" ca="1" si="348"/>
        <v>438.7888036431857</v>
      </c>
      <c r="M804" s="306">
        <f t="shared" ca="1" si="364"/>
        <v>-1.5353467306756561</v>
      </c>
      <c r="N804" s="304">
        <f t="shared" ca="1" si="365"/>
        <v>-87.968887756924175</v>
      </c>
      <c r="P804" s="310">
        <f t="shared" ca="1" si="366"/>
        <v>23</v>
      </c>
      <c r="Q804" s="304">
        <f t="shared" ca="1" si="367"/>
        <v>0</v>
      </c>
      <c r="R804" s="306">
        <f t="shared" ca="1" si="368"/>
        <v>0</v>
      </c>
      <c r="S804" s="307">
        <f t="shared" ca="1" si="369"/>
        <v>2.9362999999999984</v>
      </c>
      <c r="T804" s="304">
        <f t="shared" ca="1" si="349"/>
        <v>28.805102999999985</v>
      </c>
      <c r="U804" s="311">
        <f t="shared" ca="1" si="350"/>
        <v>0</v>
      </c>
      <c r="V804" s="306">
        <f t="shared" ca="1" si="351"/>
        <v>1.2262456854417221</v>
      </c>
      <c r="W804" s="304">
        <f t="shared" ca="1" si="352"/>
        <v>27.464169882578496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0.45052880833852171</v>
      </c>
      <c r="AH804" s="304">
        <f t="shared" ca="1" si="376"/>
        <v>-9.3533077364481461</v>
      </c>
    </row>
    <row r="805" spans="1:34" x14ac:dyDescent="0.2">
      <c r="A805" s="347">
        <f t="shared" ca="1" si="354"/>
        <v>1E-4</v>
      </c>
      <c r="B805" s="304">
        <f t="shared" ca="1" si="355"/>
        <v>37.928800000001189</v>
      </c>
      <c r="D805" s="306">
        <f t="shared" ca="1" si="356"/>
        <v>-0.33150217209890254</v>
      </c>
      <c r="E805" s="307">
        <f t="shared" ca="1" si="357"/>
        <v>-0.46255085058723822</v>
      </c>
      <c r="F805" s="304">
        <f t="shared" ca="1" si="358"/>
        <v>0.56907554813510308</v>
      </c>
      <c r="G805" s="306">
        <f t="shared" ca="1" si="359"/>
        <v>3.7131232152273586</v>
      </c>
      <c r="H805" s="307">
        <f t="shared" ca="1" si="360"/>
        <v>-104.70083928474956</v>
      </c>
      <c r="I805" s="304">
        <f t="shared" ca="1" si="361"/>
        <v>104.76665992071341</v>
      </c>
      <c r="J805" s="306">
        <f t="shared" ca="1" si="362"/>
        <v>438.67107671397167</v>
      </c>
      <c r="K805" s="307">
        <f t="shared" ca="1" si="363"/>
        <v>-10.17416317138286</v>
      </c>
      <c r="L805" s="304">
        <f t="shared" ca="1" si="348"/>
        <v>438.78904628720295</v>
      </c>
      <c r="M805" s="306">
        <f t="shared" ca="1" si="364"/>
        <v>-1.5353470625443115</v>
      </c>
      <c r="N805" s="304">
        <f t="shared" ca="1" si="365"/>
        <v>-87.968906771597489</v>
      </c>
      <c r="P805" s="310">
        <f t="shared" ca="1" si="366"/>
        <v>23</v>
      </c>
      <c r="Q805" s="304">
        <f t="shared" ca="1" si="367"/>
        <v>0</v>
      </c>
      <c r="R805" s="306">
        <f t="shared" ca="1" si="368"/>
        <v>0</v>
      </c>
      <c r="S805" s="307">
        <f t="shared" ca="1" si="369"/>
        <v>2.9362999999999984</v>
      </c>
      <c r="T805" s="304">
        <f t="shared" ca="1" si="349"/>
        <v>28.805102999999985</v>
      </c>
      <c r="U805" s="311">
        <f t="shared" ca="1" si="350"/>
        <v>0</v>
      </c>
      <c r="V805" s="306">
        <f t="shared" ca="1" si="351"/>
        <v>1.2262469693319669</v>
      </c>
      <c r="W805" s="304">
        <f t="shared" ca="1" si="352"/>
        <v>27.464222257797616</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0.45051108629680314</v>
      </c>
      <c r="AH805" s="304">
        <f t="shared" ca="1" si="376"/>
        <v>-9.353325573878184</v>
      </c>
    </row>
    <row r="806" spans="1:34" x14ac:dyDescent="0.2">
      <c r="A806" s="347">
        <f t="shared" ca="1" si="354"/>
        <v>1E-4</v>
      </c>
      <c r="B806" s="304">
        <f t="shared" ca="1" si="355"/>
        <v>37.928900000001192</v>
      </c>
      <c r="D806" s="306">
        <f t="shared" ca="1" si="356"/>
        <v>-0.33149970215486907</v>
      </c>
      <c r="E806" s="307">
        <f t="shared" ca="1" si="357"/>
        <v>-0.46253291463043666</v>
      </c>
      <c r="F806" s="304">
        <f t="shared" ca="1" si="358"/>
        <v>0.56905953084479111</v>
      </c>
      <c r="G806" s="306">
        <f t="shared" ca="1" si="359"/>
        <v>3.713090065257143</v>
      </c>
      <c r="H806" s="307">
        <f t="shared" ca="1" si="360"/>
        <v>-104.70088553804102</v>
      </c>
      <c r="I806" s="304">
        <f t="shared" ca="1" si="361"/>
        <v>104.76670497005563</v>
      </c>
      <c r="J806" s="306">
        <f t="shared" ca="1" si="362"/>
        <v>438.67107671397167</v>
      </c>
      <c r="K806" s="307">
        <f t="shared" ca="1" si="363"/>
        <v>-10.184633257624</v>
      </c>
      <c r="L806" s="304">
        <f t="shared" ca="1" si="348"/>
        <v>438.78928918102309</v>
      </c>
      <c r="M806" s="306">
        <f t="shared" ca="1" si="364"/>
        <v>-1.5353473944097187</v>
      </c>
      <c r="N806" s="304">
        <f t="shared" ca="1" si="365"/>
        <v>-87.968925786084682</v>
      </c>
      <c r="P806" s="310">
        <f t="shared" ca="1" si="366"/>
        <v>23</v>
      </c>
      <c r="Q806" s="304">
        <f t="shared" ca="1" si="367"/>
        <v>0</v>
      </c>
      <c r="R806" s="306">
        <f t="shared" ca="1" si="368"/>
        <v>0</v>
      </c>
      <c r="S806" s="307">
        <f t="shared" ca="1" si="369"/>
        <v>2.9362999999999984</v>
      </c>
      <c r="T806" s="304">
        <f t="shared" ca="1" si="349"/>
        <v>28.805102999999985</v>
      </c>
      <c r="U806" s="311">
        <f t="shared" ca="1" si="350"/>
        <v>0</v>
      </c>
      <c r="V806" s="306">
        <f t="shared" ca="1" si="351"/>
        <v>1.2262482532241241</v>
      </c>
      <c r="W806" s="304">
        <f t="shared" ca="1" si="352"/>
        <v>27.464274632190055</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0.45049336453442201</v>
      </c>
      <c r="AH806" s="304">
        <f t="shared" ca="1" si="376"/>
        <v>-9.3533434110266764</v>
      </c>
    </row>
    <row r="807" spans="1:34" x14ac:dyDescent="0.2">
      <c r="A807" s="347">
        <f t="shared" ca="1" si="354"/>
        <v>1E-4</v>
      </c>
      <c r="B807" s="304">
        <f t="shared" ca="1" si="355"/>
        <v>37.929000000001196</v>
      </c>
      <c r="D807" s="306">
        <f t="shared" ca="1" si="356"/>
        <v>-0.33149723221935246</v>
      </c>
      <c r="E807" s="307">
        <f t="shared" ca="1" si="357"/>
        <v>-0.46251497895668336</v>
      </c>
      <c r="F807" s="304">
        <f t="shared" ca="1" si="358"/>
        <v>0.56904351391470276</v>
      </c>
      <c r="G807" s="306">
        <f t="shared" ca="1" si="359"/>
        <v>3.713056915533921</v>
      </c>
      <c r="H807" s="307">
        <f t="shared" ca="1" si="360"/>
        <v>-104.70093178953891</v>
      </c>
      <c r="I807" s="304">
        <f t="shared" ca="1" si="361"/>
        <v>104.7667500176257</v>
      </c>
      <c r="J807" s="306">
        <f t="shared" ca="1" si="362"/>
        <v>438.67107671397167</v>
      </c>
      <c r="K807" s="307">
        <f t="shared" ca="1" si="363"/>
        <v>-10.195103348490379</v>
      </c>
      <c r="L807" s="304">
        <f t="shared" ca="1" si="348"/>
        <v>438.78953232464607</v>
      </c>
      <c r="M807" s="306">
        <f t="shared" ca="1" si="364"/>
        <v>-1.5353477262718775</v>
      </c>
      <c r="N807" s="304">
        <f t="shared" ca="1" si="365"/>
        <v>-87.968944800385771</v>
      </c>
      <c r="P807" s="310">
        <f t="shared" ca="1" si="366"/>
        <v>23</v>
      </c>
      <c r="Q807" s="304">
        <f t="shared" ca="1" si="367"/>
        <v>0</v>
      </c>
      <c r="R807" s="306">
        <f t="shared" ca="1" si="368"/>
        <v>0</v>
      </c>
      <c r="S807" s="307">
        <f t="shared" ca="1" si="369"/>
        <v>2.9362999999999984</v>
      </c>
      <c r="T807" s="304">
        <f t="shared" ca="1" si="349"/>
        <v>28.805102999999985</v>
      </c>
      <c r="U807" s="311">
        <f t="shared" ca="1" si="350"/>
        <v>0</v>
      </c>
      <c r="V807" s="306">
        <f t="shared" ca="1" si="351"/>
        <v>1.226249537118193</v>
      </c>
      <c r="W807" s="304">
        <f t="shared" ca="1" si="352"/>
        <v>27.464327005755788</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0.45047564305137122</v>
      </c>
      <c r="AH807" s="304">
        <f t="shared" ca="1" si="376"/>
        <v>-9.3533612478936305</v>
      </c>
    </row>
    <row r="808" spans="1:34" x14ac:dyDescent="0.2">
      <c r="A808" s="347">
        <f t="shared" ca="1" si="354"/>
        <v>1E-4</v>
      </c>
      <c r="B808" s="304">
        <f t="shared" ca="1" si="355"/>
        <v>37.929100000001199</v>
      </c>
      <c r="D808" s="306">
        <f t="shared" ca="1" si="356"/>
        <v>-0.33149476229235308</v>
      </c>
      <c r="E808" s="307">
        <f t="shared" ca="1" si="357"/>
        <v>-0.46249704356598365</v>
      </c>
      <c r="F808" s="304">
        <f t="shared" ca="1" si="358"/>
        <v>0.56902749734484626</v>
      </c>
      <c r="G808" s="306">
        <f t="shared" ca="1" si="359"/>
        <v>3.7130237660576917</v>
      </c>
      <c r="H808" s="307">
        <f t="shared" ca="1" si="360"/>
        <v>-104.70097803924327</v>
      </c>
      <c r="I808" s="304">
        <f t="shared" ca="1" si="361"/>
        <v>104.76679506342366</v>
      </c>
      <c r="J808" s="306">
        <f t="shared" ca="1" si="362"/>
        <v>438.67107671397167</v>
      </c>
      <c r="K808" s="307">
        <f t="shared" ca="1" si="363"/>
        <v>-10.205573443981818</v>
      </c>
      <c r="L808" s="304">
        <f t="shared" ca="1" si="348"/>
        <v>438.78977571807178</v>
      </c>
      <c r="M808" s="306">
        <f t="shared" ca="1" si="364"/>
        <v>-1.5353480581307883</v>
      </c>
      <c r="N808" s="304">
        <f t="shared" ca="1" si="365"/>
        <v>-87.968963814500754</v>
      </c>
      <c r="P808" s="310">
        <f t="shared" ca="1" si="366"/>
        <v>23</v>
      </c>
      <c r="Q808" s="304">
        <f t="shared" ca="1" si="367"/>
        <v>0</v>
      </c>
      <c r="R808" s="306">
        <f t="shared" ca="1" si="368"/>
        <v>0</v>
      </c>
      <c r="S808" s="307">
        <f t="shared" ca="1" si="369"/>
        <v>2.9362999999999984</v>
      </c>
      <c r="T808" s="304">
        <f t="shared" ca="1" si="349"/>
        <v>28.805102999999985</v>
      </c>
      <c r="U808" s="311">
        <f t="shared" ca="1" si="350"/>
        <v>0</v>
      </c>
      <c r="V808" s="306">
        <f t="shared" ca="1" si="351"/>
        <v>1.2262508210141743</v>
      </c>
      <c r="W808" s="304">
        <f t="shared" ca="1" si="352"/>
        <v>27.464379378494854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0.4504579218476561</v>
      </c>
      <c r="AH808" s="304">
        <f t="shared" ca="1" si="376"/>
        <v>-9.3533790844790392</v>
      </c>
    </row>
    <row r="809" spans="1:34" x14ac:dyDescent="0.2">
      <c r="A809" s="347">
        <f t="shared" ca="1" si="354"/>
        <v>1E-4</v>
      </c>
      <c r="B809" s="304">
        <f t="shared" ca="1" si="355"/>
        <v>37.929200000001202</v>
      </c>
      <c r="D809" s="306">
        <f t="shared" ca="1" si="356"/>
        <v>-0.33149229237386962</v>
      </c>
      <c r="E809" s="307">
        <f t="shared" ca="1" si="357"/>
        <v>-0.4624791084583304</v>
      </c>
      <c r="F809" s="304">
        <f t="shared" ca="1" si="358"/>
        <v>0.56901148113521849</v>
      </c>
      <c r="G809" s="306">
        <f t="shared" ca="1" si="359"/>
        <v>3.7129906168284541</v>
      </c>
      <c r="H809" s="307">
        <f t="shared" ca="1" si="360"/>
        <v>-104.70102428715411</v>
      </c>
      <c r="I809" s="304">
        <f t="shared" ca="1" si="361"/>
        <v>104.76684010744951</v>
      </c>
      <c r="J809" s="306">
        <f t="shared" ca="1" si="362"/>
        <v>438.67107671397167</v>
      </c>
      <c r="K809" s="307">
        <f t="shared" ca="1" si="363"/>
        <v>-10.216043544098138</v>
      </c>
      <c r="L809" s="304">
        <f t="shared" ca="1" si="348"/>
        <v>438.7900193613001</v>
      </c>
      <c r="M809" s="306">
        <f t="shared" ca="1" si="364"/>
        <v>-1.5353483899864508</v>
      </c>
      <c r="N809" s="304">
        <f t="shared" ca="1" si="365"/>
        <v>-87.968982828429617</v>
      </c>
      <c r="P809" s="310">
        <f t="shared" ca="1" si="366"/>
        <v>23</v>
      </c>
      <c r="Q809" s="304">
        <f t="shared" ca="1" si="367"/>
        <v>0</v>
      </c>
      <c r="R809" s="306">
        <f t="shared" ca="1" si="368"/>
        <v>0</v>
      </c>
      <c r="S809" s="307">
        <f t="shared" ca="1" si="369"/>
        <v>2.9362999999999984</v>
      </c>
      <c r="T809" s="304">
        <f t="shared" ca="1" si="349"/>
        <v>28.805102999999985</v>
      </c>
      <c r="U809" s="311">
        <f t="shared" ca="1" si="350"/>
        <v>0</v>
      </c>
      <c r="V809" s="306">
        <f t="shared" ca="1" si="351"/>
        <v>1.2262521049120672</v>
      </c>
      <c r="W809" s="304">
        <f t="shared" ca="1" si="352"/>
        <v>27.464431750407243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0.45044020092326598</v>
      </c>
      <c r="AH809" s="304">
        <f t="shared" ca="1" si="376"/>
        <v>-9.3533969207829131</v>
      </c>
    </row>
    <row r="810" spans="1:34" x14ac:dyDescent="0.2">
      <c r="A810" s="347">
        <f t="shared" ca="1" si="354"/>
        <v>1E-4</v>
      </c>
      <c r="B810" s="304">
        <f t="shared" ca="1" si="355"/>
        <v>37.929300000001206</v>
      </c>
      <c r="D810" s="306">
        <f t="shared" ca="1" si="356"/>
        <v>-0.33148982246390452</v>
      </c>
      <c r="E810" s="307">
        <f t="shared" ca="1" si="357"/>
        <v>-0.46246117363372186</v>
      </c>
      <c r="F810" s="304">
        <f t="shared" ca="1" si="358"/>
        <v>0.56899546528582312</v>
      </c>
      <c r="G810" s="306">
        <f t="shared" ca="1" si="359"/>
        <v>3.7129574678462078</v>
      </c>
      <c r="H810" s="307">
        <f t="shared" ca="1" si="360"/>
        <v>-104.70107053327148</v>
      </c>
      <c r="I810" s="304">
        <f t="shared" ca="1" si="361"/>
        <v>104.76688514970331</v>
      </c>
      <c r="J810" s="306">
        <f t="shared" ca="1" si="362"/>
        <v>438.67107671397167</v>
      </c>
      <c r="K810" s="307">
        <f t="shared" ca="1" si="363"/>
        <v>-10.226513648839159</v>
      </c>
      <c r="L810" s="304">
        <f t="shared" ca="1" si="348"/>
        <v>438.79026325433102</v>
      </c>
      <c r="M810" s="306">
        <f t="shared" ca="1" si="364"/>
        <v>-1.5353487218388653</v>
      </c>
      <c r="N810" s="304">
        <f t="shared" ca="1" si="365"/>
        <v>-87.969001842172389</v>
      </c>
      <c r="P810" s="310">
        <f t="shared" ca="1" si="366"/>
        <v>23</v>
      </c>
      <c r="Q810" s="304">
        <f t="shared" ca="1" si="367"/>
        <v>0</v>
      </c>
      <c r="R810" s="306">
        <f t="shared" ca="1" si="368"/>
        <v>0</v>
      </c>
      <c r="S810" s="307">
        <f t="shared" ca="1" si="369"/>
        <v>2.9362999999999984</v>
      </c>
      <c r="T810" s="304">
        <f t="shared" ca="1" si="349"/>
        <v>28.805102999999985</v>
      </c>
      <c r="U810" s="311">
        <f t="shared" ca="1" si="350"/>
        <v>0</v>
      </c>
      <c r="V810" s="306">
        <f t="shared" ca="1" si="351"/>
        <v>1.2262533888118723</v>
      </c>
      <c r="W810" s="304">
        <f t="shared" ca="1" si="352"/>
        <v>27.46448412149298</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0.45042248027820442</v>
      </c>
      <c r="AH810" s="304">
        <f t="shared" ca="1" si="376"/>
        <v>-9.3534147568052504</v>
      </c>
    </row>
    <row r="811" spans="1:34" x14ac:dyDescent="0.2">
      <c r="A811" s="347">
        <f t="shared" ca="1" si="354"/>
        <v>1E-4</v>
      </c>
      <c r="B811" s="304">
        <f t="shared" ca="1" si="355"/>
        <v>37.929400000001209</v>
      </c>
      <c r="D811" s="306">
        <f t="shared" ca="1" si="356"/>
        <v>-0.33148735256245648</v>
      </c>
      <c r="E811" s="307">
        <f t="shared" ca="1" si="357"/>
        <v>-0.4624432390921509</v>
      </c>
      <c r="F811" s="304">
        <f t="shared" ca="1" si="358"/>
        <v>0.56897944979665704</v>
      </c>
      <c r="G811" s="306">
        <f t="shared" ca="1" si="359"/>
        <v>3.7129243191109516</v>
      </c>
      <c r="H811" s="307">
        <f t="shared" ca="1" si="360"/>
        <v>-104.70111677759539</v>
      </c>
      <c r="I811" s="304">
        <f t="shared" ca="1" si="361"/>
        <v>104.76693019018506</v>
      </c>
      <c r="J811" s="306">
        <f t="shared" ca="1" si="362"/>
        <v>438.67107671397167</v>
      </c>
      <c r="K811" s="307">
        <f t="shared" ca="1" si="363"/>
        <v>-10.236983758204703</v>
      </c>
      <c r="L811" s="304">
        <f t="shared" ca="1" si="348"/>
        <v>438.79050739716439</v>
      </c>
      <c r="M811" s="306">
        <f t="shared" ca="1" si="364"/>
        <v>-1.5353490536880319</v>
      </c>
      <c r="N811" s="304">
        <f t="shared" ca="1" si="365"/>
        <v>-87.96902085572907</v>
      </c>
      <c r="P811" s="310">
        <f t="shared" ca="1" si="366"/>
        <v>23</v>
      </c>
      <c r="Q811" s="304">
        <f t="shared" ca="1" si="367"/>
        <v>0</v>
      </c>
      <c r="R811" s="306">
        <f t="shared" ca="1" si="368"/>
        <v>0</v>
      </c>
      <c r="S811" s="307">
        <f t="shared" ca="1" si="369"/>
        <v>2.9362999999999984</v>
      </c>
      <c r="T811" s="304">
        <f t="shared" ca="1" si="349"/>
        <v>28.805102999999985</v>
      </c>
      <c r="U811" s="311">
        <f t="shared" ca="1" si="350"/>
        <v>0</v>
      </c>
      <c r="V811" s="306">
        <f t="shared" ca="1" si="351"/>
        <v>1.2262546727135897</v>
      </c>
      <c r="W811" s="304">
        <f t="shared" ca="1" si="352"/>
        <v>27.464536491752071</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0.45040475991246076</v>
      </c>
      <c r="AH811" s="304">
        <f t="shared" ca="1" si="376"/>
        <v>-9.35343259254606</v>
      </c>
    </row>
    <row r="812" spans="1:34" x14ac:dyDescent="0.2">
      <c r="A812" s="347">
        <f t="shared" ca="1" si="354"/>
        <v>1E-4</v>
      </c>
      <c r="B812" s="304">
        <f t="shared" ca="1" si="355"/>
        <v>37.929500000001212</v>
      </c>
      <c r="D812" s="306">
        <f t="shared" ca="1" si="356"/>
        <v>-0.33148488266952392</v>
      </c>
      <c r="E812" s="307">
        <f t="shared" ca="1" si="357"/>
        <v>-0.46242530483361755</v>
      </c>
      <c r="F812" s="304">
        <f t="shared" ca="1" si="358"/>
        <v>0.56896343466772292</v>
      </c>
      <c r="G812" s="306">
        <f t="shared" ca="1" si="359"/>
        <v>3.7128911706226848</v>
      </c>
      <c r="H812" s="307">
        <f t="shared" ca="1" si="360"/>
        <v>-104.70116302012588</v>
      </c>
      <c r="I812" s="304">
        <f t="shared" ca="1" si="361"/>
        <v>104.76697522889482</v>
      </c>
      <c r="J812" s="306">
        <f t="shared" ca="1" si="362"/>
        <v>438.67107671397167</v>
      </c>
      <c r="K812" s="307">
        <f t="shared" ca="1" si="363"/>
        <v>-10.247453872194589</v>
      </c>
      <c r="L812" s="304">
        <f t="shared" ca="1" si="348"/>
        <v>438.79075178980014</v>
      </c>
      <c r="M812" s="306">
        <f t="shared" ca="1" si="364"/>
        <v>-1.5353493855339502</v>
      </c>
      <c r="N812" s="304">
        <f t="shared" ca="1" si="365"/>
        <v>-87.969039869099632</v>
      </c>
      <c r="P812" s="310">
        <f t="shared" ca="1" si="366"/>
        <v>23</v>
      </c>
      <c r="Q812" s="304">
        <f t="shared" ca="1" si="367"/>
        <v>0</v>
      </c>
      <c r="R812" s="306">
        <f t="shared" ca="1" si="368"/>
        <v>0</v>
      </c>
      <c r="S812" s="307">
        <f t="shared" ca="1" si="369"/>
        <v>2.9362999999999984</v>
      </c>
      <c r="T812" s="304">
        <f t="shared" ca="1" si="349"/>
        <v>28.805102999999985</v>
      </c>
      <c r="U812" s="311">
        <f t="shared" ca="1" si="350"/>
        <v>0</v>
      </c>
      <c r="V812" s="306">
        <f t="shared" ca="1" si="351"/>
        <v>1.2262559566172191</v>
      </c>
      <c r="W812" s="304">
        <f t="shared" ca="1" si="352"/>
        <v>27.464588861184531</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0.45038703982603678</v>
      </c>
      <c r="AH812" s="304">
        <f t="shared" ca="1" si="376"/>
        <v>-9.3534504280053419</v>
      </c>
    </row>
    <row r="813" spans="1:34" x14ac:dyDescent="0.2">
      <c r="A813" s="347">
        <f t="shared" ca="1" si="354"/>
        <v>1E-4</v>
      </c>
      <c r="B813" s="304">
        <f t="shared" ca="1" si="355"/>
        <v>37.929600000001216</v>
      </c>
      <c r="D813" s="306">
        <f t="shared" ca="1" si="356"/>
        <v>-0.33148241278511159</v>
      </c>
      <c r="E813" s="307">
        <f t="shared" ca="1" si="357"/>
        <v>-0.46240737085811645</v>
      </c>
      <c r="F813" s="304">
        <f t="shared" ca="1" si="358"/>
        <v>0.56894741989902264</v>
      </c>
      <c r="G813" s="306">
        <f t="shared" ca="1" si="359"/>
        <v>3.7128580223814063</v>
      </c>
      <c r="H813" s="307">
        <f t="shared" ca="1" si="360"/>
        <v>-104.70120926086297</v>
      </c>
      <c r="I813" s="304">
        <f t="shared" ca="1" si="361"/>
        <v>104.7670202658326</v>
      </c>
      <c r="J813" s="306">
        <f t="shared" ca="1" si="362"/>
        <v>438.67107671397167</v>
      </c>
      <c r="K813" s="307">
        <f t="shared" ca="1" si="363"/>
        <v>-10.257923990808639</v>
      </c>
      <c r="L813" s="304">
        <f t="shared" ca="1" si="348"/>
        <v>438.79099643223816</v>
      </c>
      <c r="M813" s="306">
        <f t="shared" ca="1" si="364"/>
        <v>-1.5353497173766206</v>
      </c>
      <c r="N813" s="304">
        <f t="shared" ca="1" si="365"/>
        <v>-87.969058882284116</v>
      </c>
      <c r="P813" s="310">
        <f t="shared" ca="1" si="366"/>
        <v>23</v>
      </c>
      <c r="Q813" s="304">
        <f t="shared" ca="1" si="367"/>
        <v>0</v>
      </c>
      <c r="R813" s="306">
        <f t="shared" ca="1" si="368"/>
        <v>0</v>
      </c>
      <c r="S813" s="307">
        <f t="shared" ca="1" si="369"/>
        <v>2.9362999999999984</v>
      </c>
      <c r="T813" s="304">
        <f t="shared" ca="1" si="349"/>
        <v>28.805102999999985</v>
      </c>
      <c r="U813" s="311">
        <f t="shared" ca="1" si="350"/>
        <v>0</v>
      </c>
      <c r="V813" s="306">
        <f t="shared" ca="1" si="351"/>
        <v>1.2262572405227601</v>
      </c>
      <c r="W813" s="304">
        <f t="shared" ca="1" si="352"/>
        <v>27.464641229790359</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0.4503693200189236</v>
      </c>
      <c r="AH813" s="304">
        <f t="shared" ca="1" si="376"/>
        <v>-9.3534682631831032</v>
      </c>
    </row>
    <row r="814" spans="1:34" x14ac:dyDescent="0.2">
      <c r="A814" s="347">
        <f t="shared" ca="1" si="354"/>
        <v>1E-4</v>
      </c>
      <c r="B814" s="304">
        <f t="shared" ca="1" si="355"/>
        <v>37.929700000001219</v>
      </c>
      <c r="D814" s="306">
        <f t="shared" ca="1" si="356"/>
        <v>-0.3314799429092159</v>
      </c>
      <c r="E814" s="307">
        <f t="shared" ca="1" si="357"/>
        <v>-0.46238943716564407</v>
      </c>
      <c r="F814" s="304">
        <f t="shared" ca="1" si="358"/>
        <v>0.56893140549055476</v>
      </c>
      <c r="G814" s="306">
        <f t="shared" ca="1" si="359"/>
        <v>3.7128248743871155</v>
      </c>
      <c r="H814" s="307">
        <f t="shared" ca="1" si="360"/>
        <v>-104.70125549980668</v>
      </c>
      <c r="I814" s="304">
        <f t="shared" ca="1" si="361"/>
        <v>104.76706530099841</v>
      </c>
      <c r="J814" s="306">
        <f t="shared" ca="1" si="362"/>
        <v>438.67107671397167</v>
      </c>
      <c r="K814" s="307">
        <f t="shared" ca="1" si="363"/>
        <v>-10.268394114046671</v>
      </c>
      <c r="L814" s="304">
        <f t="shared" ca="1" si="348"/>
        <v>438.79124132447834</v>
      </c>
      <c r="M814" s="306">
        <f t="shared" ca="1" si="364"/>
        <v>-1.535350049216043</v>
      </c>
      <c r="N814" s="304">
        <f t="shared" ca="1" si="365"/>
        <v>-87.969077895282496</v>
      </c>
      <c r="P814" s="310">
        <f t="shared" ca="1" si="366"/>
        <v>23</v>
      </c>
      <c r="Q814" s="304">
        <f t="shared" ca="1" si="367"/>
        <v>0</v>
      </c>
      <c r="R814" s="306">
        <f t="shared" ca="1" si="368"/>
        <v>0</v>
      </c>
      <c r="S814" s="307">
        <f t="shared" ca="1" si="369"/>
        <v>2.9362999999999984</v>
      </c>
      <c r="T814" s="304">
        <f t="shared" ca="1" si="349"/>
        <v>28.805102999999985</v>
      </c>
      <c r="U814" s="311">
        <f t="shared" ca="1" si="350"/>
        <v>0</v>
      </c>
      <c r="V814" s="306">
        <f t="shared" ca="1" si="351"/>
        <v>1.2262585244302133</v>
      </c>
      <c r="W814" s="304">
        <f t="shared" ca="1" si="352"/>
        <v>27.464693597569568</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0.45035160049112477</v>
      </c>
      <c r="AH814" s="304">
        <f t="shared" ca="1" si="376"/>
        <v>-9.3534860980793422</v>
      </c>
    </row>
    <row r="815" spans="1:34" x14ac:dyDescent="0.2">
      <c r="A815" s="347">
        <f t="shared" ca="1" si="354"/>
        <v>1E-4</v>
      </c>
      <c r="B815" s="304">
        <f t="shared" ca="1" si="355"/>
        <v>37.929800000001222</v>
      </c>
      <c r="D815" s="306">
        <f t="shared" ca="1" si="356"/>
        <v>-0.33147747304183944</v>
      </c>
      <c r="E815" s="307">
        <f t="shared" ca="1" si="357"/>
        <v>-0.4623715037562004</v>
      </c>
      <c r="F815" s="304">
        <f t="shared" ca="1" si="358"/>
        <v>0.56891539144232461</v>
      </c>
      <c r="G815" s="306">
        <f t="shared" ca="1" si="359"/>
        <v>3.7127917266398112</v>
      </c>
      <c r="H815" s="307">
        <f t="shared" ca="1" si="360"/>
        <v>-104.70130173695705</v>
      </c>
      <c r="I815" s="304">
        <f t="shared" ca="1" si="361"/>
        <v>104.7671103343923</v>
      </c>
      <c r="J815" s="306">
        <f t="shared" ca="1" si="362"/>
        <v>438.67107671397167</v>
      </c>
      <c r="K815" s="307">
        <f t="shared" ca="1" si="363"/>
        <v>-10.27886424190851</v>
      </c>
      <c r="L815" s="304">
        <f t="shared" ca="1" si="348"/>
        <v>438.79148646652067</v>
      </c>
      <c r="M815" s="306">
        <f t="shared" ca="1" si="364"/>
        <v>-1.5353503810522178</v>
      </c>
      <c r="N815" s="304">
        <f t="shared" ca="1" si="365"/>
        <v>-87.969096908094798</v>
      </c>
      <c r="P815" s="310">
        <f t="shared" ca="1" si="366"/>
        <v>23</v>
      </c>
      <c r="Q815" s="304">
        <f t="shared" ca="1" si="367"/>
        <v>0</v>
      </c>
      <c r="R815" s="306">
        <f t="shared" ca="1" si="368"/>
        <v>0</v>
      </c>
      <c r="S815" s="307">
        <f t="shared" ca="1" si="369"/>
        <v>2.9362999999999984</v>
      </c>
      <c r="T815" s="304">
        <f t="shared" ca="1" si="349"/>
        <v>28.805102999999985</v>
      </c>
      <c r="U815" s="311">
        <f t="shared" ca="1" si="350"/>
        <v>0</v>
      </c>
      <c r="V815" s="306">
        <f t="shared" ca="1" si="351"/>
        <v>1.2262598083395784</v>
      </c>
      <c r="W815" s="304">
        <f t="shared" ca="1" si="352"/>
        <v>27.464745964522173</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0.45033388124263318</v>
      </c>
      <c r="AH815" s="304">
        <f t="shared" ca="1" si="376"/>
        <v>-9.3535039326940641</v>
      </c>
    </row>
    <row r="816" spans="1:34" x14ac:dyDescent="0.2">
      <c r="A816" s="347">
        <f t="shared" ca="1" si="354"/>
        <v>1E-4</v>
      </c>
      <c r="B816" s="304">
        <f t="shared" ca="1" si="355"/>
        <v>37.929900000001226</v>
      </c>
      <c r="D816" s="306">
        <f t="shared" ca="1" si="356"/>
        <v>-0.33147500318297884</v>
      </c>
      <c r="E816" s="307">
        <f t="shared" ca="1" si="357"/>
        <v>-0.46235357062977656</v>
      </c>
      <c r="F816" s="304">
        <f t="shared" ca="1" si="358"/>
        <v>0.5688993777543262</v>
      </c>
      <c r="G816" s="306">
        <f t="shared" ca="1" si="359"/>
        <v>3.7127585791394928</v>
      </c>
      <c r="H816" s="307">
        <f t="shared" ca="1" si="360"/>
        <v>-104.70134797231411</v>
      </c>
      <c r="I816" s="304">
        <f t="shared" ca="1" si="361"/>
        <v>104.76715536601429</v>
      </c>
      <c r="J816" s="306">
        <f t="shared" ca="1" si="362"/>
        <v>438.67107671397167</v>
      </c>
      <c r="K816" s="307">
        <f t="shared" ca="1" si="363"/>
        <v>-10.289334374393974</v>
      </c>
      <c r="L816" s="304">
        <f t="shared" ca="1" si="348"/>
        <v>438.79173185836498</v>
      </c>
      <c r="M816" s="306">
        <f t="shared" ca="1" si="364"/>
        <v>-1.5353507128851445</v>
      </c>
      <c r="N816" s="304">
        <f t="shared" ca="1" si="365"/>
        <v>-87.969115920720995</v>
      </c>
      <c r="P816" s="310">
        <f t="shared" ca="1" si="366"/>
        <v>23</v>
      </c>
      <c r="Q816" s="304">
        <f t="shared" ca="1" si="367"/>
        <v>0</v>
      </c>
      <c r="R816" s="306">
        <f t="shared" ca="1" si="368"/>
        <v>0</v>
      </c>
      <c r="S816" s="307">
        <f t="shared" ca="1" si="369"/>
        <v>2.9362999999999984</v>
      </c>
      <c r="T816" s="304">
        <f t="shared" ca="1" si="349"/>
        <v>28.805102999999985</v>
      </c>
      <c r="U816" s="311">
        <f t="shared" ca="1" si="350"/>
        <v>0</v>
      </c>
      <c r="V816" s="306">
        <f t="shared" ca="1" si="351"/>
        <v>1.2262610922508554</v>
      </c>
      <c r="W816" s="304">
        <f t="shared" ca="1" si="352"/>
        <v>27.464798330648183</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0.45031616227344351</v>
      </c>
      <c r="AH816" s="304">
        <f t="shared" ca="1" si="376"/>
        <v>-9.3535217670272761</v>
      </c>
    </row>
    <row r="817" spans="1:34" x14ac:dyDescent="0.2">
      <c r="A817" s="347">
        <f t="shared" ca="1" si="354"/>
        <v>1E-4</v>
      </c>
      <c r="B817" s="304">
        <f t="shared" ca="1" si="355"/>
        <v>37.930000000001229</v>
      </c>
      <c r="D817" s="306">
        <f t="shared" ca="1" si="356"/>
        <v>-0.33147253333263854</v>
      </c>
      <c r="E817" s="307">
        <f t="shared" ca="1" si="357"/>
        <v>-0.46233563778637254</v>
      </c>
      <c r="F817" s="304">
        <f t="shared" ca="1" si="358"/>
        <v>0.56888336442656595</v>
      </c>
      <c r="G817" s="306">
        <f t="shared" ca="1" si="359"/>
        <v>3.7127254318861596</v>
      </c>
      <c r="H817" s="307">
        <f t="shared" ca="1" si="360"/>
        <v>-104.70139420587789</v>
      </c>
      <c r="I817" s="304">
        <f t="shared" ca="1" si="361"/>
        <v>104.76720039586442</v>
      </c>
      <c r="J817" s="306">
        <f t="shared" ca="1" si="362"/>
        <v>438.67107671397167</v>
      </c>
      <c r="K817" s="307">
        <f t="shared" ca="1" si="363"/>
        <v>-10.299804511502883</v>
      </c>
      <c r="L817" s="304">
        <f t="shared" ca="1" si="348"/>
        <v>438.79197750001128</v>
      </c>
      <c r="M817" s="306">
        <f t="shared" ca="1" si="364"/>
        <v>-1.5353510447148233</v>
      </c>
      <c r="N817" s="304">
        <f t="shared" ca="1" si="365"/>
        <v>-87.969134933161115</v>
      </c>
      <c r="P817" s="310">
        <f t="shared" ca="1" si="366"/>
        <v>23</v>
      </c>
      <c r="Q817" s="304">
        <f t="shared" ca="1" si="367"/>
        <v>0</v>
      </c>
      <c r="R817" s="306">
        <f t="shared" ca="1" si="368"/>
        <v>0</v>
      </c>
      <c r="S817" s="307">
        <f t="shared" ca="1" si="369"/>
        <v>2.9362999999999984</v>
      </c>
      <c r="T817" s="304">
        <f t="shared" ca="1" si="349"/>
        <v>28.805102999999985</v>
      </c>
      <c r="U817" s="311">
        <f t="shared" ca="1" si="350"/>
        <v>0</v>
      </c>
      <c r="V817" s="306">
        <f t="shared" ca="1" si="351"/>
        <v>1.2262623761640445</v>
      </c>
      <c r="W817" s="304">
        <f t="shared" ca="1" si="352"/>
        <v>27.464850695947611</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0.45029844358355753</v>
      </c>
      <c r="AH817" s="304">
        <f t="shared" ca="1" si="376"/>
        <v>-9.3535396010789764</v>
      </c>
    </row>
    <row r="818" spans="1:34" x14ac:dyDescent="0.2">
      <c r="A818" s="347">
        <f t="shared" ca="1" si="354"/>
        <v>1E-4</v>
      </c>
      <c r="B818" s="304">
        <f t="shared" ca="1" si="355"/>
        <v>37.930100000001232</v>
      </c>
      <c r="D818" s="306">
        <f t="shared" ca="1" si="356"/>
        <v>-0.33147006349081731</v>
      </c>
      <c r="E818" s="307">
        <f t="shared" ca="1" si="357"/>
        <v>-0.46231770522598481</v>
      </c>
      <c r="F818" s="304">
        <f t="shared" ca="1" si="358"/>
        <v>0.56886735145904366</v>
      </c>
      <c r="G818" s="306">
        <f t="shared" ca="1" si="359"/>
        <v>3.7126922848798105</v>
      </c>
      <c r="H818" s="307">
        <f t="shared" ca="1" si="360"/>
        <v>-104.70144043764842</v>
      </c>
      <c r="I818" s="304">
        <f t="shared" ca="1" si="361"/>
        <v>104.76724542394271</v>
      </c>
      <c r="J818" s="306">
        <f t="shared" ca="1" si="362"/>
        <v>438.67107671397167</v>
      </c>
      <c r="K818" s="307">
        <f t="shared" ca="1" si="363"/>
        <v>-10.310274653235059</v>
      </c>
      <c r="L818" s="304">
        <f t="shared" ca="1" si="348"/>
        <v>438.79222339145934</v>
      </c>
      <c r="M818" s="306">
        <f t="shared" ca="1" si="364"/>
        <v>-1.5353513765412543</v>
      </c>
      <c r="N818" s="304">
        <f t="shared" ca="1" si="365"/>
        <v>-87.969153945415144</v>
      </c>
      <c r="P818" s="310">
        <f t="shared" ca="1" si="366"/>
        <v>23</v>
      </c>
      <c r="Q818" s="304">
        <f t="shared" ca="1" si="367"/>
        <v>0</v>
      </c>
      <c r="R818" s="306">
        <f t="shared" ca="1" si="368"/>
        <v>0</v>
      </c>
      <c r="S818" s="307">
        <f t="shared" ca="1" si="369"/>
        <v>2.9362999999999984</v>
      </c>
      <c r="T818" s="304">
        <f t="shared" ca="1" si="349"/>
        <v>28.805102999999985</v>
      </c>
      <c r="U818" s="311">
        <f t="shared" ca="1" si="350"/>
        <v>0</v>
      </c>
      <c r="V818" s="306">
        <f t="shared" ca="1" si="351"/>
        <v>1.2262636600791457</v>
      </c>
      <c r="W818" s="304">
        <f t="shared" ca="1" si="352"/>
        <v>27.464903060420465</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0.45028072517296813</v>
      </c>
      <c r="AH818" s="304">
        <f t="shared" ca="1" si="376"/>
        <v>-9.3535574348491721</v>
      </c>
    </row>
    <row r="819" spans="1:34" x14ac:dyDescent="0.2">
      <c r="A819" s="347">
        <f t="shared" ca="1" si="354"/>
        <v>1E-4</v>
      </c>
      <c r="B819" s="304">
        <f t="shared" ca="1" si="355"/>
        <v>37.930200000001236</v>
      </c>
      <c r="D819" s="306">
        <f t="shared" ca="1" si="356"/>
        <v>-0.33146759365751566</v>
      </c>
      <c r="E819" s="307">
        <f t="shared" ca="1" si="357"/>
        <v>-0.46229977294860625</v>
      </c>
      <c r="F819" s="304">
        <f t="shared" ca="1" si="358"/>
        <v>0.56885133885175732</v>
      </c>
      <c r="G819" s="306">
        <f t="shared" ca="1" si="359"/>
        <v>3.7126591381204448</v>
      </c>
      <c r="H819" s="307">
        <f t="shared" ca="1" si="360"/>
        <v>-104.70148666762572</v>
      </c>
      <c r="I819" s="304">
        <f t="shared" ca="1" si="361"/>
        <v>104.76729045024919</v>
      </c>
      <c r="J819" s="306">
        <f t="shared" ca="1" si="362"/>
        <v>438.67107671397167</v>
      </c>
      <c r="K819" s="307">
        <f t="shared" ca="1" si="363"/>
        <v>-10.320744799590322</v>
      </c>
      <c r="L819" s="304">
        <f t="shared" ca="1" si="348"/>
        <v>438.79246953270916</v>
      </c>
      <c r="M819" s="306">
        <f t="shared" ca="1" si="364"/>
        <v>-1.5353517083644377</v>
      </c>
      <c r="N819" s="304">
        <f t="shared" ca="1" si="365"/>
        <v>-87.969172957483096</v>
      </c>
      <c r="P819" s="310">
        <f t="shared" ca="1" si="366"/>
        <v>23</v>
      </c>
      <c r="Q819" s="304">
        <f t="shared" ca="1" si="367"/>
        <v>0</v>
      </c>
      <c r="R819" s="306">
        <f t="shared" ca="1" si="368"/>
        <v>0</v>
      </c>
      <c r="S819" s="307">
        <f t="shared" ca="1" si="369"/>
        <v>2.9362999999999984</v>
      </c>
      <c r="T819" s="304">
        <f t="shared" ca="1" si="349"/>
        <v>28.805102999999985</v>
      </c>
      <c r="U819" s="311">
        <f t="shared" ca="1" si="350"/>
        <v>0</v>
      </c>
      <c r="V819" s="306">
        <f t="shared" ca="1" si="351"/>
        <v>1.2262649439961586</v>
      </c>
      <c r="W819" s="304">
        <f t="shared" ca="1" si="352"/>
        <v>27.464955424066762</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0.45026300704166822</v>
      </c>
      <c r="AH819" s="304">
        <f t="shared" ca="1" si="376"/>
        <v>-9.3535752683378668</v>
      </c>
    </row>
    <row r="820" spans="1:34" x14ac:dyDescent="0.2">
      <c r="A820" s="347">
        <f t="shared" ca="1" si="354"/>
        <v>1E-4</v>
      </c>
      <c r="B820" s="304">
        <f t="shared" ca="1" si="355"/>
        <v>37.930300000001239</v>
      </c>
      <c r="D820" s="306">
        <f t="shared" ca="1" si="356"/>
        <v>-0.33146512383273208</v>
      </c>
      <c r="E820" s="307">
        <f t="shared" ca="1" si="357"/>
        <v>-0.4622818409542333</v>
      </c>
      <c r="F820" s="304">
        <f t="shared" ca="1" si="358"/>
        <v>0.56883532660470681</v>
      </c>
      <c r="G820" s="306">
        <f t="shared" ca="1" si="359"/>
        <v>3.7126259916080615</v>
      </c>
      <c r="H820" s="307">
        <f t="shared" ca="1" si="360"/>
        <v>-104.70153289580981</v>
      </c>
      <c r="I820" s="304">
        <f t="shared" ca="1" si="361"/>
        <v>104.76733547478386</v>
      </c>
      <c r="J820" s="306">
        <f t="shared" ca="1" si="362"/>
        <v>438.67107671397167</v>
      </c>
      <c r="K820" s="307">
        <f t="shared" ca="1" si="363"/>
        <v>-10.331214950568494</v>
      </c>
      <c r="L820" s="304">
        <f t="shared" ca="1" si="348"/>
        <v>438.79271592376057</v>
      </c>
      <c r="M820" s="306">
        <f t="shared" ca="1" si="364"/>
        <v>-1.5353520401843732</v>
      </c>
      <c r="N820" s="304">
        <f t="shared" ca="1" si="365"/>
        <v>-87.969191969364957</v>
      </c>
      <c r="P820" s="310">
        <f t="shared" ca="1" si="366"/>
        <v>23</v>
      </c>
      <c r="Q820" s="304">
        <f t="shared" ca="1" si="367"/>
        <v>0</v>
      </c>
      <c r="R820" s="306">
        <f t="shared" ca="1" si="368"/>
        <v>0</v>
      </c>
      <c r="S820" s="307">
        <f t="shared" ca="1" si="369"/>
        <v>2.9362999999999984</v>
      </c>
      <c r="T820" s="304">
        <f t="shared" ca="1" si="349"/>
        <v>28.805102999999985</v>
      </c>
      <c r="U820" s="311">
        <f t="shared" ca="1" si="350"/>
        <v>0</v>
      </c>
      <c r="V820" s="306">
        <f t="shared" ca="1" si="351"/>
        <v>1.2262662279150831</v>
      </c>
      <c r="W820" s="304">
        <f t="shared" ca="1" si="352"/>
        <v>27.465007786886481</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0.45024528918965778</v>
      </c>
      <c r="AH820" s="304">
        <f t="shared" ca="1" si="376"/>
        <v>-9.3535931015450657</v>
      </c>
    </row>
    <row r="821" spans="1:34" x14ac:dyDescent="0.2">
      <c r="A821" s="347">
        <f t="shared" ca="1" si="354"/>
        <v>1E-4</v>
      </c>
      <c r="B821" s="304">
        <f t="shared" ca="1" si="355"/>
        <v>37.930400000001242</v>
      </c>
      <c r="D821" s="306">
        <f t="shared" ca="1" si="356"/>
        <v>-0.33146265401646902</v>
      </c>
      <c r="E821" s="307">
        <f t="shared" ca="1" si="357"/>
        <v>-0.46226390924287308</v>
      </c>
      <c r="F821" s="304">
        <f t="shared" ca="1" si="358"/>
        <v>0.56881931471790292</v>
      </c>
      <c r="G821" s="306">
        <f t="shared" ca="1" si="359"/>
        <v>3.7125928453426598</v>
      </c>
      <c r="H821" s="307">
        <f t="shared" ca="1" si="360"/>
        <v>-104.70157912220073</v>
      </c>
      <c r="I821" s="304">
        <f t="shared" ca="1" si="361"/>
        <v>104.7673804975468</v>
      </c>
      <c r="J821" s="306">
        <f t="shared" ca="1" si="362"/>
        <v>438.67107671397167</v>
      </c>
      <c r="K821" s="307">
        <f t="shared" ca="1" si="363"/>
        <v>-10.341685106169395</v>
      </c>
      <c r="L821" s="304">
        <f t="shared" ca="1" si="348"/>
        <v>438.79296256461356</v>
      </c>
      <c r="M821" s="306">
        <f t="shared" ca="1" si="364"/>
        <v>-1.5353523720010613</v>
      </c>
      <c r="N821" s="304">
        <f t="shared" ca="1" si="365"/>
        <v>-87.969210981060755</v>
      </c>
      <c r="P821" s="310">
        <f t="shared" ca="1" si="366"/>
        <v>23</v>
      </c>
      <c r="Q821" s="304">
        <f t="shared" ca="1" si="367"/>
        <v>0</v>
      </c>
      <c r="R821" s="306">
        <f t="shared" ca="1" si="368"/>
        <v>0</v>
      </c>
      <c r="S821" s="307">
        <f t="shared" ca="1" si="369"/>
        <v>2.9362999999999984</v>
      </c>
      <c r="T821" s="304">
        <f t="shared" ca="1" si="349"/>
        <v>28.805102999999985</v>
      </c>
      <c r="U821" s="311">
        <f t="shared" ca="1" si="350"/>
        <v>0</v>
      </c>
      <c r="V821" s="306">
        <f t="shared" ca="1" si="351"/>
        <v>1.2262675118359199</v>
      </c>
      <c r="W821" s="304">
        <f t="shared" ca="1" si="352"/>
        <v>27.465060148879672</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0.45022757161694038</v>
      </c>
      <c r="AH821" s="304">
        <f t="shared" ca="1" si="376"/>
        <v>-9.3536109344707619</v>
      </c>
    </row>
    <row r="822" spans="1:34" x14ac:dyDescent="0.2">
      <c r="A822" s="347">
        <f t="shared" ca="1" si="354"/>
        <v>1E-4</v>
      </c>
      <c r="B822" s="304">
        <f t="shared" ca="1" si="355"/>
        <v>37.930500000001246</v>
      </c>
      <c r="D822" s="306">
        <f t="shared" ca="1" si="356"/>
        <v>-0.3314601842087232</v>
      </c>
      <c r="E822" s="307">
        <f t="shared" ca="1" si="357"/>
        <v>-0.46224597781450782</v>
      </c>
      <c r="F822" s="304">
        <f t="shared" ca="1" si="358"/>
        <v>0.56880330319133277</v>
      </c>
      <c r="G822" s="306">
        <f t="shared" ca="1" si="359"/>
        <v>3.7125596993242387</v>
      </c>
      <c r="H822" s="307">
        <f t="shared" ca="1" si="360"/>
        <v>-104.70162534679851</v>
      </c>
      <c r="I822" s="304">
        <f t="shared" ca="1" si="361"/>
        <v>104.76742551853799</v>
      </c>
      <c r="J822" s="306">
        <f t="shared" ca="1" si="362"/>
        <v>438.67107671397167</v>
      </c>
      <c r="K822" s="307">
        <f t="shared" ca="1" si="363"/>
        <v>-10.352155266392845</v>
      </c>
      <c r="L822" s="304">
        <f t="shared" ca="1" si="348"/>
        <v>438.79320945526803</v>
      </c>
      <c r="M822" s="306">
        <f t="shared" ca="1" si="364"/>
        <v>-1.5353527038145016</v>
      </c>
      <c r="N822" s="304">
        <f t="shared" ca="1" si="365"/>
        <v>-87.969229992570476</v>
      </c>
      <c r="P822" s="310">
        <f t="shared" ca="1" si="366"/>
        <v>23</v>
      </c>
      <c r="Q822" s="304">
        <f t="shared" ca="1" si="367"/>
        <v>0</v>
      </c>
      <c r="R822" s="306">
        <f t="shared" ca="1" si="368"/>
        <v>0</v>
      </c>
      <c r="S822" s="307">
        <f t="shared" ca="1" si="369"/>
        <v>2.9362999999999984</v>
      </c>
      <c r="T822" s="304">
        <f t="shared" ca="1" si="349"/>
        <v>28.805102999999985</v>
      </c>
      <c r="U822" s="311">
        <f t="shared" ca="1" si="350"/>
        <v>0</v>
      </c>
      <c r="V822" s="306">
        <f t="shared" ca="1" si="351"/>
        <v>1.2262687957586678</v>
      </c>
      <c r="W822" s="304">
        <f t="shared" ca="1" si="352"/>
        <v>27.465112510046321</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0.4502098543235018</v>
      </c>
      <c r="AH822" s="304">
        <f t="shared" ca="1" si="376"/>
        <v>-9.3536287671149712</v>
      </c>
    </row>
    <row r="823" spans="1:34" x14ac:dyDescent="0.2">
      <c r="A823" s="347">
        <f t="shared" ca="1" si="354"/>
        <v>1E-4</v>
      </c>
      <c r="B823" s="304">
        <f t="shared" ca="1" si="355"/>
        <v>37.930600000001249</v>
      </c>
      <c r="D823" s="306">
        <f t="shared" ca="1" si="356"/>
        <v>-0.33145771440949912</v>
      </c>
      <c r="E823" s="307">
        <f t="shared" ca="1" si="357"/>
        <v>-0.46222804666914463</v>
      </c>
      <c r="F823" s="304">
        <f t="shared" ca="1" si="358"/>
        <v>0.56878729202500822</v>
      </c>
      <c r="G823" s="306">
        <f t="shared" ca="1" si="359"/>
        <v>3.7125265535527978</v>
      </c>
      <c r="H823" s="307">
        <f t="shared" ca="1" si="360"/>
        <v>-104.70167156960318</v>
      </c>
      <c r="I823" s="304">
        <f t="shared" ca="1" si="361"/>
        <v>104.7674705377575</v>
      </c>
      <c r="J823" s="306">
        <f t="shared" ca="1" si="362"/>
        <v>438.67107671397167</v>
      </c>
      <c r="K823" s="307">
        <f t="shared" ca="1" si="363"/>
        <v>-10.362625431238666</v>
      </c>
      <c r="L823" s="304">
        <f t="shared" ca="1" si="348"/>
        <v>438.7934565957238</v>
      </c>
      <c r="M823" s="306">
        <f t="shared" ca="1" si="364"/>
        <v>-1.5353530356246943</v>
      </c>
      <c r="N823" s="304">
        <f t="shared" ca="1" si="365"/>
        <v>-87.969249003894106</v>
      </c>
      <c r="P823" s="310">
        <f t="shared" ca="1" si="366"/>
        <v>23</v>
      </c>
      <c r="Q823" s="304">
        <f t="shared" ca="1" si="367"/>
        <v>0</v>
      </c>
      <c r="R823" s="306">
        <f t="shared" ca="1" si="368"/>
        <v>0</v>
      </c>
      <c r="S823" s="307">
        <f t="shared" ca="1" si="369"/>
        <v>2.9362999999999984</v>
      </c>
      <c r="T823" s="304">
        <f t="shared" ca="1" si="349"/>
        <v>28.805102999999985</v>
      </c>
      <c r="U823" s="311">
        <f t="shared" ca="1" si="350"/>
        <v>0</v>
      </c>
      <c r="V823" s="306">
        <f t="shared" ca="1" si="351"/>
        <v>1.2262700796833284</v>
      </c>
      <c r="W823" s="304">
        <f t="shared" ca="1" si="352"/>
        <v>27.46516487038647</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0.45019213730934737</v>
      </c>
      <c r="AH823" s="304">
        <f t="shared" ca="1" si="376"/>
        <v>-9.3536465994776883</v>
      </c>
    </row>
    <row r="824" spans="1:34" x14ac:dyDescent="0.2">
      <c r="A824" s="347">
        <f t="shared" ca="1" si="354"/>
        <v>1E-4</v>
      </c>
      <c r="B824" s="304">
        <f t="shared" ca="1" si="355"/>
        <v>37.930700000001252</v>
      </c>
      <c r="D824" s="306">
        <f t="shared" ca="1" si="356"/>
        <v>-0.33145524461879566</v>
      </c>
      <c r="E824" s="307">
        <f t="shared" ca="1" si="357"/>
        <v>-0.46221011580676752</v>
      </c>
      <c r="F824" s="304">
        <f t="shared" ca="1" si="358"/>
        <v>0.5687712812189194</v>
      </c>
      <c r="G824" s="306">
        <f t="shared" ca="1" si="359"/>
        <v>3.7124934080283358</v>
      </c>
      <c r="H824" s="307">
        <f t="shared" ca="1" si="360"/>
        <v>-104.70171779061477</v>
      </c>
      <c r="I824" s="304">
        <f t="shared" ca="1" si="361"/>
        <v>104.76751555520532</v>
      </c>
      <c r="J824" s="306">
        <f t="shared" ca="1" si="362"/>
        <v>438.67107671397167</v>
      </c>
      <c r="K824" s="307">
        <f t="shared" ca="1" si="363"/>
        <v>-10.373095600706677</v>
      </c>
      <c r="L824" s="304">
        <f t="shared" ca="1" si="348"/>
        <v>438.79370398598087</v>
      </c>
      <c r="M824" s="306">
        <f t="shared" ca="1" si="364"/>
        <v>-1.5353533674316395</v>
      </c>
      <c r="N824" s="304">
        <f t="shared" ca="1" si="365"/>
        <v>-87.969268015031687</v>
      </c>
      <c r="P824" s="310">
        <f t="shared" ca="1" si="366"/>
        <v>23</v>
      </c>
      <c r="Q824" s="304">
        <f t="shared" ca="1" si="367"/>
        <v>0</v>
      </c>
      <c r="R824" s="306">
        <f t="shared" ca="1" si="368"/>
        <v>0</v>
      </c>
      <c r="S824" s="307">
        <f t="shared" ca="1" si="369"/>
        <v>2.9362999999999984</v>
      </c>
      <c r="T824" s="304">
        <f t="shared" ca="1" si="349"/>
        <v>28.805102999999985</v>
      </c>
      <c r="U824" s="311">
        <f t="shared" ca="1" si="350"/>
        <v>0</v>
      </c>
      <c r="V824" s="306">
        <f t="shared" ca="1" si="351"/>
        <v>1.2262713636098999</v>
      </c>
      <c r="W824" s="304">
        <f t="shared" ca="1" si="352"/>
        <v>27.46521722990007</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0.45017442057446111</v>
      </c>
      <c r="AH824" s="304">
        <f t="shared" ca="1" si="376"/>
        <v>-9.3536644315589292</v>
      </c>
    </row>
    <row r="825" spans="1:34" x14ac:dyDescent="0.2">
      <c r="A825" s="347">
        <f t="shared" ca="1" si="354"/>
        <v>1E-4</v>
      </c>
      <c r="B825" s="304">
        <f t="shared" ca="1" si="355"/>
        <v>37.930800000001256</v>
      </c>
      <c r="D825" s="306">
        <f t="shared" ca="1" si="356"/>
        <v>-0.33145277483661073</v>
      </c>
      <c r="E825" s="307">
        <f t="shared" ca="1" si="357"/>
        <v>-0.46219218522739247</v>
      </c>
      <c r="F825" s="304">
        <f t="shared" ca="1" si="358"/>
        <v>0.56875527077308152</v>
      </c>
      <c r="G825" s="306">
        <f t="shared" ca="1" si="359"/>
        <v>3.7124602627508523</v>
      </c>
      <c r="H825" s="307">
        <f t="shared" ca="1" si="360"/>
        <v>-104.70176400983328</v>
      </c>
      <c r="I825" s="304">
        <f t="shared" ca="1" si="361"/>
        <v>104.7675605708815</v>
      </c>
      <c r="J825" s="306">
        <f t="shared" ca="1" si="362"/>
        <v>438.67107671397167</v>
      </c>
      <c r="K825" s="307">
        <f t="shared" ca="1" si="363"/>
        <v>-10.383565774796699</v>
      </c>
      <c r="L825" s="304">
        <f t="shared" ca="1" si="348"/>
        <v>438.79395162603907</v>
      </c>
      <c r="M825" s="306">
        <f t="shared" ca="1" si="364"/>
        <v>-1.5353536992353372</v>
      </c>
      <c r="N825" s="304">
        <f t="shared" ca="1" si="365"/>
        <v>-87.969287025983192</v>
      </c>
      <c r="P825" s="310">
        <f t="shared" ca="1" si="366"/>
        <v>23</v>
      </c>
      <c r="Q825" s="304">
        <f t="shared" ca="1" si="367"/>
        <v>0</v>
      </c>
      <c r="R825" s="306">
        <f t="shared" ca="1" si="368"/>
        <v>0</v>
      </c>
      <c r="S825" s="307">
        <f t="shared" ca="1" si="369"/>
        <v>2.9362999999999984</v>
      </c>
      <c r="T825" s="304">
        <f t="shared" ca="1" si="349"/>
        <v>28.805102999999985</v>
      </c>
      <c r="U825" s="311">
        <f t="shared" ca="1" si="350"/>
        <v>0</v>
      </c>
      <c r="V825" s="306">
        <f t="shared" ca="1" si="351"/>
        <v>1.2262726475383836</v>
      </c>
      <c r="W825" s="304">
        <f t="shared" ca="1" si="352"/>
        <v>27.465269588587187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0.45015670411885722</v>
      </c>
      <c r="AH825" s="304">
        <f t="shared" ca="1" si="376"/>
        <v>-9.353682263358678</v>
      </c>
    </row>
    <row r="826" spans="1:34" x14ac:dyDescent="0.2">
      <c r="A826" s="347">
        <f t="shared" ca="1" si="354"/>
        <v>1E-4</v>
      </c>
      <c r="B826" s="304">
        <f t="shared" ca="1" si="355"/>
        <v>37.930900000001259</v>
      </c>
      <c r="D826" s="306">
        <f t="shared" ca="1" si="356"/>
        <v>-0.33145030506294748</v>
      </c>
      <c r="E826" s="307">
        <f t="shared" ca="1" si="357"/>
        <v>-0.46217425493099995</v>
      </c>
      <c r="F826" s="304">
        <f t="shared" ca="1" si="358"/>
        <v>0.56873926068748393</v>
      </c>
      <c r="G826" s="306">
        <f t="shared" ca="1" si="359"/>
        <v>3.7124271177203458</v>
      </c>
      <c r="H826" s="307">
        <f t="shared" ca="1" si="360"/>
        <v>-104.70181022725878</v>
      </c>
      <c r="I826" s="304">
        <f t="shared" ca="1" si="361"/>
        <v>104.76760558478605</v>
      </c>
      <c r="J826" s="306">
        <f t="shared" ca="1" si="362"/>
        <v>438.67107671397167</v>
      </c>
      <c r="K826" s="307">
        <f t="shared" ca="1" si="363"/>
        <v>-10.394035953508553</v>
      </c>
      <c r="L826" s="304">
        <f t="shared" ca="1" si="348"/>
        <v>438.79419951589841</v>
      </c>
      <c r="M826" s="306">
        <f t="shared" ca="1" si="364"/>
        <v>-1.5353540310357872</v>
      </c>
      <c r="N826" s="304">
        <f t="shared" ca="1" si="365"/>
        <v>-87.96930603674862</v>
      </c>
      <c r="P826" s="310">
        <f t="shared" ca="1" si="366"/>
        <v>23</v>
      </c>
      <c r="Q826" s="304">
        <f t="shared" ca="1" si="367"/>
        <v>0</v>
      </c>
      <c r="R826" s="306">
        <f t="shared" ca="1" si="368"/>
        <v>0</v>
      </c>
      <c r="S826" s="307">
        <f t="shared" ca="1" si="369"/>
        <v>2.9362999999999984</v>
      </c>
      <c r="T826" s="304">
        <f t="shared" ca="1" si="349"/>
        <v>28.805102999999985</v>
      </c>
      <c r="U826" s="311">
        <f t="shared" ca="1" si="350"/>
        <v>0</v>
      </c>
      <c r="V826" s="306">
        <f t="shared" ca="1" si="351"/>
        <v>1.2262739314687794</v>
      </c>
      <c r="W826" s="304">
        <f t="shared" ca="1" si="352"/>
        <v>27.465321946447816</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0.45013898794251972</v>
      </c>
      <c r="AH826" s="304">
        <f t="shared" ca="1" si="376"/>
        <v>-9.3537000948769542</v>
      </c>
    </row>
    <row r="827" spans="1:34" x14ac:dyDescent="0.2">
      <c r="A827" s="347">
        <f t="shared" ca="1" si="354"/>
        <v>1E-4</v>
      </c>
      <c r="B827" s="304">
        <f t="shared" ca="1" si="355"/>
        <v>37.931000000001262</v>
      </c>
      <c r="D827" s="306">
        <f t="shared" ca="1" si="356"/>
        <v>-0.33144783529780641</v>
      </c>
      <c r="E827" s="307">
        <f t="shared" ca="1" si="357"/>
        <v>-0.4621563249175864</v>
      </c>
      <c r="F827" s="304">
        <f t="shared" ca="1" si="358"/>
        <v>0.56872325096212795</v>
      </c>
      <c r="G827" s="306">
        <f t="shared" ca="1" si="359"/>
        <v>3.7123939729368161</v>
      </c>
      <c r="H827" s="307">
        <f t="shared" ca="1" si="360"/>
        <v>-104.70185644289127</v>
      </c>
      <c r="I827" s="304">
        <f t="shared" ca="1" si="361"/>
        <v>104.76765059691903</v>
      </c>
      <c r="J827" s="306">
        <f t="shared" ca="1" si="362"/>
        <v>438.67107671397167</v>
      </c>
      <c r="K827" s="307">
        <f t="shared" ca="1" si="363"/>
        <v>-10.404506136842061</v>
      </c>
      <c r="L827" s="304">
        <f t="shared" ca="1" si="348"/>
        <v>438.79444765555866</v>
      </c>
      <c r="M827" s="306">
        <f t="shared" ca="1" si="364"/>
        <v>-1.53535436283299</v>
      </c>
      <c r="N827" s="304">
        <f t="shared" ca="1" si="365"/>
        <v>-87.969325047327985</v>
      </c>
      <c r="P827" s="310">
        <f t="shared" ca="1" si="366"/>
        <v>23</v>
      </c>
      <c r="Q827" s="304">
        <f t="shared" ca="1" si="367"/>
        <v>0</v>
      </c>
      <c r="R827" s="306">
        <f t="shared" ca="1" si="368"/>
        <v>0</v>
      </c>
      <c r="S827" s="307">
        <f t="shared" ca="1" si="369"/>
        <v>2.9362999999999984</v>
      </c>
      <c r="T827" s="304">
        <f t="shared" ca="1" si="349"/>
        <v>28.805102999999985</v>
      </c>
      <c r="U827" s="311">
        <f t="shared" ca="1" si="350"/>
        <v>0</v>
      </c>
      <c r="V827" s="306">
        <f t="shared" ca="1" si="351"/>
        <v>1.2262752154010865</v>
      </c>
      <c r="W827" s="304">
        <f t="shared" ca="1" si="352"/>
        <v>27.465374303481948</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0.45012127204544328</v>
      </c>
      <c r="AH827" s="304">
        <f t="shared" ca="1" si="376"/>
        <v>-9.3537179261137595</v>
      </c>
    </row>
    <row r="828" spans="1:34" x14ac:dyDescent="0.2">
      <c r="A828" s="347">
        <f t="shared" ca="1" si="354"/>
        <v>1E-4</v>
      </c>
      <c r="B828" s="304">
        <f t="shared" ca="1" si="355"/>
        <v>37.931100000001265</v>
      </c>
      <c r="D828" s="306">
        <f t="shared" ca="1" si="356"/>
        <v>-0.3314453655411837</v>
      </c>
      <c r="E828" s="307">
        <f t="shared" ca="1" si="357"/>
        <v>-0.46213839518715893</v>
      </c>
      <c r="F828" s="304">
        <f t="shared" ca="1" si="358"/>
        <v>0.56870724159702024</v>
      </c>
      <c r="G828" s="306">
        <f t="shared" ca="1" si="359"/>
        <v>3.712360828400262</v>
      </c>
      <c r="H828" s="307">
        <f t="shared" ca="1" si="360"/>
        <v>-104.70190265673079</v>
      </c>
      <c r="I828" s="304">
        <f t="shared" ca="1" si="361"/>
        <v>104.76769560728044</v>
      </c>
      <c r="J828" s="306">
        <f t="shared" ca="1" si="362"/>
        <v>438.67107671397167</v>
      </c>
      <c r="K828" s="307">
        <f t="shared" ca="1" si="363"/>
        <v>-10.414976324797042</v>
      </c>
      <c r="L828" s="304">
        <f t="shared" ca="1" si="348"/>
        <v>438.79469604501975</v>
      </c>
      <c r="M828" s="306">
        <f t="shared" ca="1" si="364"/>
        <v>-1.5353546946269452</v>
      </c>
      <c r="N828" s="304">
        <f t="shared" ca="1" si="365"/>
        <v>-87.969344057721287</v>
      </c>
      <c r="P828" s="310">
        <f t="shared" ca="1" si="366"/>
        <v>23</v>
      </c>
      <c r="Q828" s="304">
        <f t="shared" ca="1" si="367"/>
        <v>0</v>
      </c>
      <c r="R828" s="306">
        <f t="shared" ca="1" si="368"/>
        <v>0</v>
      </c>
      <c r="S828" s="307">
        <f t="shared" ca="1" si="369"/>
        <v>2.9362999999999984</v>
      </c>
      <c r="T828" s="304">
        <f t="shared" ca="1" si="349"/>
        <v>28.805102999999985</v>
      </c>
      <c r="U828" s="311">
        <f t="shared" ca="1" si="350"/>
        <v>0</v>
      </c>
      <c r="V828" s="306">
        <f t="shared" ca="1" si="351"/>
        <v>1.2262764993353057</v>
      </c>
      <c r="W828" s="304">
        <f t="shared" ca="1" si="352"/>
        <v>27.465426659689626</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0.450103556427635</v>
      </c>
      <c r="AH828" s="304">
        <f t="shared" ca="1" si="376"/>
        <v>-9.3537357570690887</v>
      </c>
    </row>
    <row r="829" spans="1:34" x14ac:dyDescent="0.2">
      <c r="A829" s="347">
        <f t="shared" ca="1" si="354"/>
        <v>1E-4</v>
      </c>
      <c r="B829" s="304">
        <f t="shared" ca="1" si="355"/>
        <v>37.931200000001269</v>
      </c>
      <c r="D829" s="306">
        <f t="shared" ca="1" si="356"/>
        <v>-0.33144289579308445</v>
      </c>
      <c r="E829" s="307">
        <f t="shared" ca="1" si="357"/>
        <v>-0.46212046573970333</v>
      </c>
      <c r="F829" s="304">
        <f t="shared" ca="1" si="358"/>
        <v>0.56869123259215604</v>
      </c>
      <c r="G829" s="306">
        <f t="shared" ca="1" si="359"/>
        <v>3.7123276841106829</v>
      </c>
      <c r="H829" s="307">
        <f t="shared" ca="1" si="360"/>
        <v>-104.70194886877736</v>
      </c>
      <c r="I829" s="304">
        <f t="shared" ca="1" si="361"/>
        <v>104.76774061587032</v>
      </c>
      <c r="J829" s="306">
        <f t="shared" ca="1" si="362"/>
        <v>438.67107671397167</v>
      </c>
      <c r="K829" s="307">
        <f t="shared" ca="1" si="363"/>
        <v>-10.425446517373317</v>
      </c>
      <c r="L829" s="304">
        <f t="shared" ca="1" si="348"/>
        <v>438.79494468428169</v>
      </c>
      <c r="M829" s="306">
        <f t="shared" ca="1" si="364"/>
        <v>-1.5353550264176532</v>
      </c>
      <c r="N829" s="304">
        <f t="shared" ca="1" si="365"/>
        <v>-87.969363067928541</v>
      </c>
      <c r="P829" s="310">
        <f t="shared" ca="1" si="366"/>
        <v>23</v>
      </c>
      <c r="Q829" s="304">
        <f t="shared" ca="1" si="367"/>
        <v>0</v>
      </c>
      <c r="R829" s="306">
        <f t="shared" ca="1" si="368"/>
        <v>0</v>
      </c>
      <c r="S829" s="307">
        <f t="shared" ca="1" si="369"/>
        <v>2.9362999999999984</v>
      </c>
      <c r="T829" s="304">
        <f t="shared" ca="1" si="349"/>
        <v>28.805102999999985</v>
      </c>
      <c r="U829" s="311">
        <f t="shared" ca="1" si="350"/>
        <v>0</v>
      </c>
      <c r="V829" s="306">
        <f t="shared" ca="1" si="351"/>
        <v>1.226277783271436</v>
      </c>
      <c r="W829" s="304">
        <f t="shared" ca="1" si="352"/>
        <v>27.46547901507083</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0.45008584108908245</v>
      </c>
      <c r="AH829" s="304">
        <f t="shared" ca="1" si="376"/>
        <v>-9.3537535877429558</v>
      </c>
    </row>
    <row r="830" spans="1:34" x14ac:dyDescent="0.2">
      <c r="A830" s="347">
        <f t="shared" ca="1" si="354"/>
        <v>1E-4</v>
      </c>
      <c r="B830" s="304">
        <f t="shared" ca="1" si="355"/>
        <v>37.931300000001272</v>
      </c>
      <c r="D830" s="306">
        <f t="shared" ca="1" si="356"/>
        <v>-0.33144042605350471</v>
      </c>
      <c r="E830" s="307">
        <f t="shared" ca="1" si="357"/>
        <v>-0.46210253657522316</v>
      </c>
      <c r="F830" s="304">
        <f t="shared" ca="1" si="358"/>
        <v>0.56867522394753944</v>
      </c>
      <c r="G830" s="306">
        <f t="shared" ca="1" si="359"/>
        <v>3.7122945400680774</v>
      </c>
      <c r="H830" s="307">
        <f t="shared" ca="1" si="360"/>
        <v>-104.70199507903102</v>
      </c>
      <c r="I830" s="304">
        <f t="shared" ca="1" si="361"/>
        <v>104.76778562268869</v>
      </c>
      <c r="J830" s="306">
        <f t="shared" ca="1" si="362"/>
        <v>438.67107671397167</v>
      </c>
      <c r="K830" s="307">
        <f t="shared" ca="1" si="363"/>
        <v>-10.435916714570707</v>
      </c>
      <c r="L830" s="304">
        <f t="shared" ca="1" si="348"/>
        <v>438.79519357334431</v>
      </c>
      <c r="M830" s="306">
        <f t="shared" ca="1" si="364"/>
        <v>-1.5353553582051138</v>
      </c>
      <c r="N830" s="304">
        <f t="shared" ca="1" si="365"/>
        <v>-87.969382077949732</v>
      </c>
      <c r="P830" s="310">
        <f t="shared" ca="1" si="366"/>
        <v>23</v>
      </c>
      <c r="Q830" s="304">
        <f t="shared" ca="1" si="367"/>
        <v>0</v>
      </c>
      <c r="R830" s="306">
        <f t="shared" ca="1" si="368"/>
        <v>0</v>
      </c>
      <c r="S830" s="307">
        <f t="shared" ca="1" si="369"/>
        <v>2.9362999999999984</v>
      </c>
      <c r="T830" s="304">
        <f t="shared" ca="1" si="349"/>
        <v>28.805102999999985</v>
      </c>
      <c r="U830" s="311">
        <f t="shared" ca="1" si="350"/>
        <v>0</v>
      </c>
      <c r="V830" s="306">
        <f t="shared" ca="1" si="351"/>
        <v>1.2262790672094785</v>
      </c>
      <c r="W830" s="304">
        <f t="shared" ca="1" si="352"/>
        <v>27.465531369625587</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0.45006812602978563</v>
      </c>
      <c r="AH830" s="304">
        <f t="shared" ca="1" si="376"/>
        <v>-9.3537714181353557</v>
      </c>
    </row>
    <row r="831" spans="1:34" x14ac:dyDescent="0.2">
      <c r="A831" s="347">
        <f t="shared" ca="1" si="354"/>
        <v>1E-4</v>
      </c>
      <c r="B831" s="304">
        <f t="shared" ca="1" si="355"/>
        <v>37.931400000001275</v>
      </c>
      <c r="D831" s="306">
        <f t="shared" ca="1" si="356"/>
        <v>-0.33143795632244744</v>
      </c>
      <c r="E831" s="307">
        <f t="shared" ca="1" si="357"/>
        <v>-0.46208460769371307</v>
      </c>
      <c r="F831" s="304">
        <f t="shared" ca="1" si="358"/>
        <v>0.56865921566317146</v>
      </c>
      <c r="G831" s="306">
        <f t="shared" ca="1" si="359"/>
        <v>3.7122613962724449</v>
      </c>
      <c r="H831" s="307">
        <f t="shared" ca="1" si="360"/>
        <v>-104.7020412874918</v>
      </c>
      <c r="I831" s="304">
        <f t="shared" ca="1" si="361"/>
        <v>104.76783062773559</v>
      </c>
      <c r="J831" s="306">
        <f t="shared" ca="1" si="362"/>
        <v>438.67107671397167</v>
      </c>
      <c r="K831" s="307">
        <f t="shared" ca="1" si="363"/>
        <v>-10.446386916389033</v>
      </c>
      <c r="L831" s="304">
        <f t="shared" ca="1" si="348"/>
        <v>438.79544271220743</v>
      </c>
      <c r="M831" s="306">
        <f t="shared" ca="1" si="364"/>
        <v>-1.5353556899893273</v>
      </c>
      <c r="N831" s="304">
        <f t="shared" ca="1" si="365"/>
        <v>-87.969401087784874</v>
      </c>
      <c r="P831" s="310">
        <f t="shared" ca="1" si="366"/>
        <v>23</v>
      </c>
      <c r="Q831" s="304">
        <f t="shared" ca="1" si="367"/>
        <v>0</v>
      </c>
      <c r="R831" s="306">
        <f t="shared" ca="1" si="368"/>
        <v>0</v>
      </c>
      <c r="S831" s="307">
        <f t="shared" ca="1" si="369"/>
        <v>2.9362999999999984</v>
      </c>
      <c r="T831" s="304">
        <f t="shared" ca="1" si="349"/>
        <v>28.805102999999985</v>
      </c>
      <c r="U831" s="311">
        <f t="shared" ca="1" si="350"/>
        <v>0</v>
      </c>
      <c r="V831" s="306">
        <f t="shared" ca="1" si="351"/>
        <v>1.2262803511494325</v>
      </c>
      <c r="W831" s="304">
        <f t="shared" ca="1" si="352"/>
        <v>27.465583723353902</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0.45005041124974277</v>
      </c>
      <c r="AH831" s="304">
        <f t="shared" ca="1" si="376"/>
        <v>-9.3537892482462972</v>
      </c>
    </row>
    <row r="832" spans="1:34" x14ac:dyDescent="0.2">
      <c r="A832" s="347">
        <f t="shared" ca="1" si="354"/>
        <v>1E-4</v>
      </c>
      <c r="B832" s="304">
        <f t="shared" ca="1" si="355"/>
        <v>37.931500000001279</v>
      </c>
      <c r="D832" s="306">
        <f t="shared" ca="1" si="356"/>
        <v>-0.3314354865999109</v>
      </c>
      <c r="E832" s="307">
        <f t="shared" ca="1" si="357"/>
        <v>-0.46206667909516597</v>
      </c>
      <c r="F832" s="304">
        <f t="shared" ca="1" si="358"/>
        <v>0.56864320773904864</v>
      </c>
      <c r="G832" s="306">
        <f t="shared" ca="1" si="359"/>
        <v>3.7122282527237851</v>
      </c>
      <c r="H832" s="307">
        <f t="shared" ca="1" si="360"/>
        <v>-104.7020874941597</v>
      </c>
      <c r="I832" s="304">
        <f t="shared" ca="1" si="361"/>
        <v>104.76787563101102</v>
      </c>
      <c r="J832" s="306">
        <f t="shared" ca="1" si="362"/>
        <v>438.67107671397167</v>
      </c>
      <c r="K832" s="307">
        <f t="shared" ca="1" si="363"/>
        <v>-10.456857122828115</v>
      </c>
      <c r="L832" s="304">
        <f t="shared" ca="1" si="348"/>
        <v>438.79569210087107</v>
      </c>
      <c r="M832" s="306">
        <f t="shared" ca="1" si="364"/>
        <v>-1.5353560217702933</v>
      </c>
      <c r="N832" s="304">
        <f t="shared" ca="1" si="365"/>
        <v>-87.969420097433954</v>
      </c>
      <c r="P832" s="310">
        <f t="shared" ca="1" si="366"/>
        <v>23</v>
      </c>
      <c r="Q832" s="304">
        <f t="shared" ca="1" si="367"/>
        <v>0</v>
      </c>
      <c r="R832" s="306">
        <f t="shared" ca="1" si="368"/>
        <v>0</v>
      </c>
      <c r="S832" s="307">
        <f t="shared" ca="1" si="369"/>
        <v>2.9362999999999984</v>
      </c>
      <c r="T832" s="304">
        <f t="shared" ca="1" si="349"/>
        <v>28.805102999999985</v>
      </c>
      <c r="U832" s="311">
        <f t="shared" ca="1" si="350"/>
        <v>0</v>
      </c>
      <c r="V832" s="306">
        <f t="shared" ca="1" si="351"/>
        <v>1.226281635091298</v>
      </c>
      <c r="W832" s="304">
        <f t="shared" ca="1" si="352"/>
        <v>27.465636076255773</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0.45003269674894675</v>
      </c>
      <c r="AH832" s="304">
        <f t="shared" ca="1" si="376"/>
        <v>-9.353807078075782</v>
      </c>
    </row>
    <row r="833" spans="1:34" x14ac:dyDescent="0.2">
      <c r="A833" s="347">
        <f t="shared" ca="1" si="354"/>
        <v>1E-4</v>
      </c>
      <c r="B833" s="304">
        <f t="shared" ca="1" si="355"/>
        <v>37.931600000001282</v>
      </c>
      <c r="D833" s="306">
        <f t="shared" ca="1" si="356"/>
        <v>-0.33143301688589771</v>
      </c>
      <c r="E833" s="307">
        <f t="shared" ca="1" si="357"/>
        <v>-0.46204875077958896</v>
      </c>
      <c r="F833" s="304">
        <f t="shared" ca="1" si="358"/>
        <v>0.56862720017518198</v>
      </c>
      <c r="G833" s="306">
        <f t="shared" ca="1" si="359"/>
        <v>3.7121951094220966</v>
      </c>
      <c r="H833" s="307">
        <f t="shared" ca="1" si="360"/>
        <v>-104.70213369903477</v>
      </c>
      <c r="I833" s="304">
        <f t="shared" ca="1" si="361"/>
        <v>104.76792063251504</v>
      </c>
      <c r="J833" s="306">
        <f t="shared" ca="1" si="362"/>
        <v>438.67107671397167</v>
      </c>
      <c r="K833" s="307">
        <f t="shared" ca="1" si="363"/>
        <v>-10.467327333887775</v>
      </c>
      <c r="L833" s="304">
        <f t="shared" ca="1" si="348"/>
        <v>438.79594173933509</v>
      </c>
      <c r="M833" s="306">
        <f t="shared" ca="1" si="364"/>
        <v>-1.5353563535480121</v>
      </c>
      <c r="N833" s="304">
        <f t="shared" ca="1" si="365"/>
        <v>-87.969439106896971</v>
      </c>
      <c r="P833" s="310">
        <f t="shared" ca="1" si="366"/>
        <v>23</v>
      </c>
      <c r="Q833" s="304">
        <f t="shared" ca="1" si="367"/>
        <v>0</v>
      </c>
      <c r="R833" s="306">
        <f t="shared" ca="1" si="368"/>
        <v>0</v>
      </c>
      <c r="S833" s="307">
        <f t="shared" ca="1" si="369"/>
        <v>2.9362999999999984</v>
      </c>
      <c r="T833" s="304">
        <f t="shared" ca="1" si="349"/>
        <v>28.805102999999985</v>
      </c>
      <c r="U833" s="311">
        <f t="shared" ca="1" si="350"/>
        <v>0</v>
      </c>
      <c r="V833" s="306">
        <f t="shared" ca="1" si="351"/>
        <v>1.2262829190350757</v>
      </c>
      <c r="W833" s="304">
        <f t="shared" ca="1" si="352"/>
        <v>27.465688428331241</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0.45001498252740113</v>
      </c>
      <c r="AH833" s="304">
        <f t="shared" ca="1" si="376"/>
        <v>-9.3538249076238085</v>
      </c>
    </row>
    <row r="834" spans="1:34" x14ac:dyDescent="0.2">
      <c r="A834" s="347">
        <f t="shared" ca="1" si="354"/>
        <v>1E-4</v>
      </c>
      <c r="B834" s="304">
        <f t="shared" ca="1" si="355"/>
        <v>37.931700000001285</v>
      </c>
      <c r="D834" s="306">
        <f t="shared" ca="1" si="356"/>
        <v>-0.33143054718040671</v>
      </c>
      <c r="E834" s="307">
        <f t="shared" ca="1" si="357"/>
        <v>-0.46203082274696428</v>
      </c>
      <c r="F834" s="304">
        <f t="shared" ca="1" si="358"/>
        <v>0.56861119297155993</v>
      </c>
      <c r="G834" s="306">
        <f t="shared" ca="1" si="359"/>
        <v>3.7121619663673786</v>
      </c>
      <c r="H834" s="307">
        <f t="shared" ca="1" si="360"/>
        <v>-104.70217990211705</v>
      </c>
      <c r="I834" s="304">
        <f t="shared" ca="1" si="361"/>
        <v>104.76796563224767</v>
      </c>
      <c r="J834" s="306">
        <f t="shared" ca="1" si="362"/>
        <v>438.67107671397167</v>
      </c>
      <c r="K834" s="307">
        <f t="shared" ca="1" si="363"/>
        <v>-10.477797549567834</v>
      </c>
      <c r="L834" s="304">
        <f t="shared" ca="1" si="348"/>
        <v>438.7961916275994</v>
      </c>
      <c r="M834" s="306">
        <f t="shared" ca="1" si="364"/>
        <v>-1.5353566853224838</v>
      </c>
      <c r="N834" s="304">
        <f t="shared" ca="1" si="365"/>
        <v>-87.969458116173953</v>
      </c>
      <c r="P834" s="310">
        <f t="shared" ca="1" si="366"/>
        <v>23</v>
      </c>
      <c r="Q834" s="304">
        <f t="shared" ca="1" si="367"/>
        <v>0</v>
      </c>
      <c r="R834" s="306">
        <f t="shared" ca="1" si="368"/>
        <v>0</v>
      </c>
      <c r="S834" s="307">
        <f t="shared" ca="1" si="369"/>
        <v>2.9362999999999984</v>
      </c>
      <c r="T834" s="304">
        <f t="shared" ca="1" si="349"/>
        <v>28.805102999999985</v>
      </c>
      <c r="U834" s="311">
        <f t="shared" ca="1" si="350"/>
        <v>0</v>
      </c>
      <c r="V834" s="306">
        <f t="shared" ca="1" si="351"/>
        <v>1.2262842029807643</v>
      </c>
      <c r="W834" s="304">
        <f t="shared" ca="1" si="352"/>
        <v>27.465740779580287</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0.4499972685850917</v>
      </c>
      <c r="AH834" s="304">
        <f t="shared" ca="1" si="376"/>
        <v>-9.3538427368903907</v>
      </c>
    </row>
    <row r="835" spans="1:34" x14ac:dyDescent="0.2">
      <c r="A835" s="347">
        <f t="shared" ca="1" si="354"/>
        <v>1E-4</v>
      </c>
      <c r="B835" s="304">
        <f t="shared" ca="1" si="355"/>
        <v>37.931800000001289</v>
      </c>
      <c r="D835" s="306">
        <f t="shared" ca="1" si="356"/>
        <v>-0.33142807748343828</v>
      </c>
      <c r="E835" s="307">
        <f t="shared" ca="1" si="357"/>
        <v>-0.46201289499729725</v>
      </c>
      <c r="F835" s="304">
        <f t="shared" ca="1" si="358"/>
        <v>0.56859518612819049</v>
      </c>
      <c r="G835" s="306">
        <f t="shared" ca="1" si="359"/>
        <v>3.7121288235596301</v>
      </c>
      <c r="H835" s="307">
        <f t="shared" ca="1" si="360"/>
        <v>-104.70222610340655</v>
      </c>
      <c r="I835" s="304">
        <f t="shared" ca="1" si="361"/>
        <v>104.76801063020892</v>
      </c>
      <c r="J835" s="306">
        <f t="shared" ca="1" si="362"/>
        <v>438.67107671397167</v>
      </c>
      <c r="K835" s="307">
        <f t="shared" ca="1" si="363"/>
        <v>-10.488267769868109</v>
      </c>
      <c r="L835" s="304">
        <f t="shared" ca="1" si="348"/>
        <v>438.79644176566387</v>
      </c>
      <c r="M835" s="306">
        <f t="shared" ca="1" si="364"/>
        <v>-1.5353570170937083</v>
      </c>
      <c r="N835" s="304">
        <f t="shared" ca="1" si="365"/>
        <v>-87.969477125264874</v>
      </c>
      <c r="P835" s="310">
        <f t="shared" ca="1" si="366"/>
        <v>23</v>
      </c>
      <c r="Q835" s="304">
        <f t="shared" ca="1" si="367"/>
        <v>0</v>
      </c>
      <c r="R835" s="306">
        <f t="shared" ca="1" si="368"/>
        <v>0</v>
      </c>
      <c r="S835" s="307">
        <f t="shared" ca="1" si="369"/>
        <v>2.9362999999999984</v>
      </c>
      <c r="T835" s="304">
        <f t="shared" ca="1" si="349"/>
        <v>28.805102999999985</v>
      </c>
      <c r="U835" s="311">
        <f t="shared" ca="1" si="350"/>
        <v>0</v>
      </c>
      <c r="V835" s="306">
        <f t="shared" ca="1" si="351"/>
        <v>1.2262854869283653</v>
      </c>
      <c r="W835" s="304">
        <f t="shared" ca="1" si="352"/>
        <v>27.465793130002943</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0.44997955492202202</v>
      </c>
      <c r="AH835" s="304">
        <f t="shared" ca="1" si="376"/>
        <v>-9.3538605658755252</v>
      </c>
    </row>
    <row r="836" spans="1:34" x14ac:dyDescent="0.2">
      <c r="A836" s="347">
        <f t="shared" ca="1" si="354"/>
        <v>1E-4</v>
      </c>
      <c r="B836" s="304">
        <f t="shared" ca="1" si="355"/>
        <v>37.931900000001292</v>
      </c>
      <c r="D836" s="306">
        <f t="shared" ca="1" si="356"/>
        <v>-0.33142560779499303</v>
      </c>
      <c r="E836" s="307">
        <f t="shared" ca="1" si="357"/>
        <v>-0.461994967530579</v>
      </c>
      <c r="F836" s="304">
        <f t="shared" ca="1" si="358"/>
        <v>0.56857917964507043</v>
      </c>
      <c r="G836" s="306">
        <f t="shared" ca="1" si="359"/>
        <v>3.7120956809988508</v>
      </c>
      <c r="H836" s="307">
        <f t="shared" ca="1" si="360"/>
        <v>-104.7022723029033</v>
      </c>
      <c r="I836" s="304">
        <f t="shared" ca="1" si="361"/>
        <v>104.76805562639883</v>
      </c>
      <c r="J836" s="306">
        <f t="shared" ca="1" si="362"/>
        <v>438.67107671397167</v>
      </c>
      <c r="K836" s="307">
        <f t="shared" ca="1" si="363"/>
        <v>-10.498737994788424</v>
      </c>
      <c r="L836" s="304">
        <f t="shared" ref="L836:L899" ca="1" si="377">SQRT(pos_x^2+pos_z^2)</f>
        <v>438.79669215352845</v>
      </c>
      <c r="M836" s="306">
        <f t="shared" ca="1" si="364"/>
        <v>-1.5353573488616858</v>
      </c>
      <c r="N836" s="304">
        <f t="shared" ca="1" si="365"/>
        <v>-87.969496134169773</v>
      </c>
      <c r="P836" s="310">
        <f t="shared" ca="1" si="366"/>
        <v>23</v>
      </c>
      <c r="Q836" s="304">
        <f t="shared" ca="1" si="367"/>
        <v>0</v>
      </c>
      <c r="R836" s="306">
        <f t="shared" ca="1" si="368"/>
        <v>0</v>
      </c>
      <c r="S836" s="307">
        <f t="shared" ca="1" si="369"/>
        <v>2.9362999999999984</v>
      </c>
      <c r="T836" s="304">
        <f t="shared" ref="T836:T899" ca="1" si="378">m*g</f>
        <v>28.805102999999985</v>
      </c>
      <c r="U836" s="311">
        <f t="shared" ref="U836:U899" ca="1" si="379">IF(pos_xz&lt;L_rampe,Poids*COS(Beta),0)</f>
        <v>0</v>
      </c>
      <c r="V836" s="306">
        <f t="shared" ref="V836:V899" ca="1" si="380">Rho_moyen*(20000-Alt_rampe-pos_z)/(20000+Alt_rampe+pos_z)</f>
        <v>1.2262867708778771</v>
      </c>
      <c r="W836" s="304">
        <f t="shared" ref="W836:W899" ca="1" si="381">1/2*Rho*Sref*Cx*vit_xz^2</f>
        <v>27.465845479599192</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0.44996184153818675</v>
      </c>
      <c r="AH836" s="304">
        <f t="shared" ca="1" si="376"/>
        <v>-9.353878394579219</v>
      </c>
    </row>
    <row r="837" spans="1:34" x14ac:dyDescent="0.2">
      <c r="A837" s="347">
        <f t="shared" ref="A837:A900" ca="1" si="383">IF(B836+0.01&lt;=T_ini+ROUNDUP(Temps_fin_propu,0), 0.01, IF(K836&gt;0, 0.1, 0.0001))</f>
        <v>1E-4</v>
      </c>
      <c r="B837" s="304">
        <f t="shared" ref="B837:B900" ca="1" si="384">B836+pas</f>
        <v>37.932000000001295</v>
      </c>
      <c r="D837" s="306">
        <f t="shared" ref="D837:D900" ca="1" si="385">IF(AND(L836&lt;L_rampe,Poussee&lt;Poids*SIN(M836)),0,(-W836+Poussee)/m*COS(M836)-U836/m*SIN(M836))</f>
        <v>-0.33142313811506918</v>
      </c>
      <c r="E837" s="307">
        <f t="shared" ref="E837:E900" ca="1" si="386">IF(AND(L836&lt;L_rampe,Poussee&lt;Poids*SIN(M836)),0,(-W836+Poussee)/m*SIN(M836)+U836/m*COS(M836)-Poids/m)</f>
        <v>-0.46197704034681664</v>
      </c>
      <c r="F837" s="304">
        <f t="shared" ref="F837:F900" ca="1" si="387">SQRT(acc_x^2+acc_z^2)</f>
        <v>0.56856317352220809</v>
      </c>
      <c r="G837" s="306">
        <f t="shared" ref="G837:G900" ca="1" si="388">G836+acc_x*pas</f>
        <v>3.7120625386850392</v>
      </c>
      <c r="H837" s="307">
        <f t="shared" ref="H837:H900" ca="1" si="389">H836+acc_z*pas</f>
        <v>-104.70231850060733</v>
      </c>
      <c r="I837" s="304">
        <f t="shared" ref="I837:I900" ca="1" si="390">SQRT(vit_x^2+vit_z^2)</f>
        <v>104.76810062081745</v>
      </c>
      <c r="J837" s="306">
        <f t="shared" ref="J837:J900" ca="1" si="391">J836+0.5*(vit_x+G836)*pas*(K836&gt;=0)</f>
        <v>438.67107671397167</v>
      </c>
      <c r="K837" s="307">
        <f t="shared" ref="K837:K900" ca="1" si="392">K836+0.5*(vit_z+H836)*pas</f>
        <v>-10.509208224328599</v>
      </c>
      <c r="L837" s="304">
        <f t="shared" ca="1" si="377"/>
        <v>438.79694279119298</v>
      </c>
      <c r="M837" s="306">
        <f t="shared" ref="M837:M900" ca="1" si="393">IF(AND(L836&gt;L_rampe,G837&gt;0),ATAN2(G837,H837),$M$4)</f>
        <v>-1.5353576806264162</v>
      </c>
      <c r="N837" s="304">
        <f t="shared" ref="N837:N900" ca="1" si="394">DEGREES(Beta)</f>
        <v>-87.969515142888611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2.9362999999999984</v>
      </c>
      <c r="T837" s="304">
        <f t="shared" ca="1" si="378"/>
        <v>28.805102999999985</v>
      </c>
      <c r="U837" s="311">
        <f t="shared" ca="1" si="379"/>
        <v>0</v>
      </c>
      <c r="V837" s="306">
        <f t="shared" ca="1" si="380"/>
        <v>1.2262880548293005</v>
      </c>
      <c r="W837" s="304">
        <f t="shared" ca="1" si="381"/>
        <v>27.465897828369066</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0.44994412843358766</v>
      </c>
      <c r="AH837" s="304">
        <f t="shared" ref="AH837:AH900" ca="1" si="405">IF(AND(L836&lt;L_rampe,Poussee&lt;Poids*SIN(M836)), g*SIN(M836), (-W836+Poussee)/m)</f>
        <v>-9.3538962230014668</v>
      </c>
    </row>
    <row r="838" spans="1:34" x14ac:dyDescent="0.2">
      <c r="A838" s="347">
        <f t="shared" ca="1" si="383"/>
        <v>1E-4</v>
      </c>
      <c r="B838" s="304">
        <f t="shared" ca="1" si="384"/>
        <v>37.932100000001299</v>
      </c>
      <c r="D838" s="306">
        <f t="shared" ca="1" si="385"/>
        <v>-0.33142066844366974</v>
      </c>
      <c r="E838" s="307">
        <f t="shared" ca="1" si="386"/>
        <v>-0.46195911344599772</v>
      </c>
      <c r="F838" s="304">
        <f t="shared" ca="1" si="387"/>
        <v>0.56854716775959857</v>
      </c>
      <c r="G838" s="306">
        <f t="shared" ca="1" si="388"/>
        <v>3.712029396618195</v>
      </c>
      <c r="H838" s="307">
        <f t="shared" ca="1" si="389"/>
        <v>-104.70236469651867</v>
      </c>
      <c r="I838" s="304">
        <f t="shared" ca="1" si="390"/>
        <v>104.76814561346477</v>
      </c>
      <c r="J838" s="306">
        <f t="shared" ca="1" si="391"/>
        <v>438.67107671397167</v>
      </c>
      <c r="K838" s="307">
        <f t="shared" ca="1" si="392"/>
        <v>-10.519678458488455</v>
      </c>
      <c r="L838" s="304">
        <f t="shared" ca="1" si="377"/>
        <v>438.79719367865744</v>
      </c>
      <c r="M838" s="306">
        <f t="shared" ca="1" si="393"/>
        <v>-1.5353580123878996</v>
      </c>
      <c r="N838" s="304">
        <f t="shared" ca="1" si="394"/>
        <v>-87.969534151421414</v>
      </c>
      <c r="P838" s="310">
        <f t="shared" ca="1" si="395"/>
        <v>23</v>
      </c>
      <c r="Q838" s="304">
        <f t="shared" ca="1" si="396"/>
        <v>0</v>
      </c>
      <c r="R838" s="306">
        <f t="shared" ca="1" si="397"/>
        <v>0</v>
      </c>
      <c r="S838" s="307">
        <f t="shared" ca="1" si="398"/>
        <v>2.9362999999999984</v>
      </c>
      <c r="T838" s="304">
        <f t="shared" ca="1" si="378"/>
        <v>28.805102999999985</v>
      </c>
      <c r="U838" s="311">
        <f t="shared" ca="1" si="379"/>
        <v>0</v>
      </c>
      <c r="V838" s="306">
        <f t="shared" ca="1" si="380"/>
        <v>1.2262893387826357</v>
      </c>
      <c r="W838" s="304">
        <f t="shared" ca="1" si="381"/>
        <v>27.465950176312575</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0.44992641560821589</v>
      </c>
      <c r="AH838" s="304">
        <f t="shared" ca="1" si="405"/>
        <v>-9.3539140511422811</v>
      </c>
    </row>
    <row r="839" spans="1:34" x14ac:dyDescent="0.2">
      <c r="A839" s="347">
        <f t="shared" ca="1" si="383"/>
        <v>1E-4</v>
      </c>
      <c r="B839" s="304">
        <f t="shared" ca="1" si="384"/>
        <v>37.932200000001302</v>
      </c>
      <c r="D839" s="306">
        <f t="shared" ca="1" si="385"/>
        <v>-0.33141819878079321</v>
      </c>
      <c r="E839" s="307">
        <f t="shared" ca="1" si="386"/>
        <v>-0.46194118682811691</v>
      </c>
      <c r="F839" s="304">
        <f t="shared" ca="1" si="387"/>
        <v>0.56853116235724011</v>
      </c>
      <c r="G839" s="306">
        <f t="shared" ca="1" si="388"/>
        <v>3.7119962547983167</v>
      </c>
      <c r="H839" s="307">
        <f t="shared" ca="1" si="389"/>
        <v>-104.70241089063735</v>
      </c>
      <c r="I839" s="304">
        <f t="shared" ca="1" si="390"/>
        <v>104.76819060434084</v>
      </c>
      <c r="J839" s="306">
        <f t="shared" ca="1" si="391"/>
        <v>438.67107671397167</v>
      </c>
      <c r="K839" s="307">
        <f t="shared" ca="1" si="392"/>
        <v>-10.530148697267812</v>
      </c>
      <c r="L839" s="304">
        <f t="shared" ca="1" si="377"/>
        <v>438.79744481592166</v>
      </c>
      <c r="M839" s="306">
        <f t="shared" ca="1" si="393"/>
        <v>-1.535358344146136</v>
      </c>
      <c r="N839" s="304">
        <f t="shared" ca="1" si="394"/>
        <v>-87.969553159768182</v>
      </c>
      <c r="P839" s="310">
        <f t="shared" ca="1" si="395"/>
        <v>23</v>
      </c>
      <c r="Q839" s="304">
        <f t="shared" ca="1" si="396"/>
        <v>0</v>
      </c>
      <c r="R839" s="306">
        <f t="shared" ca="1" si="397"/>
        <v>0</v>
      </c>
      <c r="S839" s="307">
        <f t="shared" ca="1" si="398"/>
        <v>2.9362999999999984</v>
      </c>
      <c r="T839" s="304">
        <f t="shared" ca="1" si="378"/>
        <v>28.805102999999985</v>
      </c>
      <c r="U839" s="311">
        <f t="shared" ca="1" si="379"/>
        <v>0</v>
      </c>
      <c r="V839" s="306">
        <f t="shared" ca="1" si="380"/>
        <v>1.2262906227378825</v>
      </c>
      <c r="W839" s="304">
        <f t="shared" ca="1" si="381"/>
        <v>27.466002523429736</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0.4499087030620661</v>
      </c>
      <c r="AH839" s="304">
        <f t="shared" ca="1" si="405"/>
        <v>-9.3539318790016655</v>
      </c>
    </row>
    <row r="840" spans="1:34" x14ac:dyDescent="0.2">
      <c r="A840" s="347">
        <f t="shared" ca="1" si="383"/>
        <v>1E-4</v>
      </c>
      <c r="B840" s="304">
        <f t="shared" ca="1" si="384"/>
        <v>37.932300000001305</v>
      </c>
      <c r="D840" s="306">
        <f t="shared" ca="1" si="385"/>
        <v>-0.33141572912644024</v>
      </c>
      <c r="E840" s="307">
        <f t="shared" ca="1" si="386"/>
        <v>-0.46192326049317067</v>
      </c>
      <c r="F840" s="304">
        <f t="shared" ca="1" si="387"/>
        <v>0.56851515731513402</v>
      </c>
      <c r="G840" s="306">
        <f t="shared" ca="1" si="388"/>
        <v>3.7119631132254041</v>
      </c>
      <c r="H840" s="307">
        <f t="shared" ca="1" si="389"/>
        <v>-104.70245708296341</v>
      </c>
      <c r="I840" s="304">
        <f t="shared" ca="1" si="390"/>
        <v>104.76823559344568</v>
      </c>
      <c r="J840" s="306">
        <f t="shared" ca="1" si="391"/>
        <v>438.67107671397167</v>
      </c>
      <c r="K840" s="307">
        <f t="shared" ca="1" si="392"/>
        <v>-10.540618940666493</v>
      </c>
      <c r="L840" s="304">
        <f t="shared" ca="1" si="377"/>
        <v>438.79769620298549</v>
      </c>
      <c r="M840" s="306">
        <f t="shared" ca="1" si="393"/>
        <v>-1.5353586759011257</v>
      </c>
      <c r="N840" s="304">
        <f t="shared" ca="1" si="394"/>
        <v>-87.969572167928916</v>
      </c>
      <c r="P840" s="310">
        <f t="shared" ca="1" si="395"/>
        <v>23</v>
      </c>
      <c r="Q840" s="304">
        <f t="shared" ca="1" si="396"/>
        <v>0</v>
      </c>
      <c r="R840" s="306">
        <f t="shared" ca="1" si="397"/>
        <v>0</v>
      </c>
      <c r="S840" s="307">
        <f t="shared" ca="1" si="398"/>
        <v>2.9362999999999984</v>
      </c>
      <c r="T840" s="304">
        <f t="shared" ca="1" si="378"/>
        <v>28.805102999999985</v>
      </c>
      <c r="U840" s="311">
        <f t="shared" ca="1" si="379"/>
        <v>0</v>
      </c>
      <c r="V840" s="306">
        <f t="shared" ca="1" si="380"/>
        <v>1.2262919066950408</v>
      </c>
      <c r="W840" s="304">
        <f t="shared" ca="1" si="381"/>
        <v>27.46605486972053</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0.44989099079513295</v>
      </c>
      <c r="AH840" s="304">
        <f t="shared" ca="1" si="405"/>
        <v>-9.3539497065796251</v>
      </c>
    </row>
    <row r="841" spans="1:34" x14ac:dyDescent="0.2">
      <c r="A841" s="347">
        <f t="shared" ca="1" si="383"/>
        <v>1E-4</v>
      </c>
      <c r="B841" s="304">
        <f t="shared" ca="1" si="384"/>
        <v>37.932400000001309</v>
      </c>
      <c r="D841" s="306">
        <f t="shared" ca="1" si="385"/>
        <v>-0.33141325948060879</v>
      </c>
      <c r="E841" s="307">
        <f t="shared" ca="1" si="386"/>
        <v>-0.4619053344411661</v>
      </c>
      <c r="F841" s="304">
        <f t="shared" ca="1" si="387"/>
        <v>0.56849915263328832</v>
      </c>
      <c r="G841" s="306">
        <f t="shared" ca="1" si="388"/>
        <v>3.7119299718994561</v>
      </c>
      <c r="H841" s="307">
        <f t="shared" ca="1" si="389"/>
        <v>-104.70250327349684</v>
      </c>
      <c r="I841" s="304">
        <f t="shared" ca="1" si="390"/>
        <v>104.76828058077933</v>
      </c>
      <c r="J841" s="306">
        <f t="shared" ca="1" si="391"/>
        <v>438.67107671397167</v>
      </c>
      <c r="K841" s="307">
        <f t="shared" ca="1" si="392"/>
        <v>-10.551089188684315</v>
      </c>
      <c r="L841" s="304">
        <f t="shared" ca="1" si="377"/>
        <v>438.79794783984892</v>
      </c>
      <c r="M841" s="306">
        <f t="shared" ca="1" si="393"/>
        <v>-1.5353590076528683</v>
      </c>
      <c r="N841" s="304">
        <f t="shared" ca="1" si="394"/>
        <v>-87.969591175903616</v>
      </c>
      <c r="P841" s="310">
        <f t="shared" ca="1" si="395"/>
        <v>23</v>
      </c>
      <c r="Q841" s="304">
        <f t="shared" ca="1" si="396"/>
        <v>0</v>
      </c>
      <c r="R841" s="306">
        <f t="shared" ca="1" si="397"/>
        <v>0</v>
      </c>
      <c r="S841" s="307">
        <f t="shared" ca="1" si="398"/>
        <v>2.9362999999999984</v>
      </c>
      <c r="T841" s="304">
        <f t="shared" ca="1" si="378"/>
        <v>28.805102999999985</v>
      </c>
      <c r="U841" s="311">
        <f t="shared" ca="1" si="379"/>
        <v>0</v>
      </c>
      <c r="V841" s="306">
        <f t="shared" ca="1" si="380"/>
        <v>1.2262931906541104</v>
      </c>
      <c r="W841" s="304">
        <f t="shared" ca="1" si="381"/>
        <v>27.466107215184998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0.44987327880742534</v>
      </c>
      <c r="AH841" s="304">
        <f t="shared" ca="1" si="405"/>
        <v>-9.3539675338761512</v>
      </c>
    </row>
    <row r="842" spans="1:34" x14ac:dyDescent="0.2">
      <c r="A842" s="347">
        <f t="shared" ca="1" si="383"/>
        <v>1E-4</v>
      </c>
      <c r="B842" s="304">
        <f t="shared" ca="1" si="384"/>
        <v>37.932500000001312</v>
      </c>
      <c r="D842" s="306">
        <f t="shared" ca="1" si="385"/>
        <v>-0.33141078984330419</v>
      </c>
      <c r="E842" s="307">
        <f t="shared" ca="1" si="386"/>
        <v>-0.46188740867208722</v>
      </c>
      <c r="F842" s="304">
        <f t="shared" ca="1" si="387"/>
        <v>0.56848314831169655</v>
      </c>
      <c r="G842" s="306">
        <f t="shared" ca="1" si="388"/>
        <v>3.7118968308204718</v>
      </c>
      <c r="H842" s="307">
        <f t="shared" ca="1" si="389"/>
        <v>-104.70254946223771</v>
      </c>
      <c r="I842" s="304">
        <f t="shared" ca="1" si="390"/>
        <v>104.7683255663418</v>
      </c>
      <c r="J842" s="306">
        <f t="shared" ca="1" si="391"/>
        <v>438.67107671397167</v>
      </c>
      <c r="K842" s="307">
        <f t="shared" ca="1" si="392"/>
        <v>-10.561559441321101</v>
      </c>
      <c r="L842" s="304">
        <f t="shared" ca="1" si="377"/>
        <v>438.79819972651183</v>
      </c>
      <c r="M842" s="306">
        <f t="shared" ca="1" si="393"/>
        <v>-1.535359339401364</v>
      </c>
      <c r="N842" s="304">
        <f t="shared" ca="1" si="394"/>
        <v>-87.969610183692282</v>
      </c>
      <c r="P842" s="310">
        <f t="shared" ca="1" si="395"/>
        <v>23</v>
      </c>
      <c r="Q842" s="304">
        <f t="shared" ca="1" si="396"/>
        <v>0</v>
      </c>
      <c r="R842" s="306">
        <f t="shared" ca="1" si="397"/>
        <v>0</v>
      </c>
      <c r="S842" s="307">
        <f t="shared" ca="1" si="398"/>
        <v>2.9362999999999984</v>
      </c>
      <c r="T842" s="304">
        <f t="shared" ca="1" si="378"/>
        <v>28.805102999999985</v>
      </c>
      <c r="U842" s="311">
        <f t="shared" ca="1" si="379"/>
        <v>0</v>
      </c>
      <c r="V842" s="306">
        <f t="shared" ca="1" si="380"/>
        <v>1.2262944746150917</v>
      </c>
      <c r="W842" s="304">
        <f t="shared" ca="1" si="381"/>
        <v>27.466159559823126</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0.44985556709892727</v>
      </c>
      <c r="AH842" s="304">
        <f t="shared" ca="1" si="405"/>
        <v>-9.3539853608912615</v>
      </c>
    </row>
    <row r="843" spans="1:34" x14ac:dyDescent="0.2">
      <c r="A843" s="347">
        <f t="shared" ca="1" si="383"/>
        <v>1E-4</v>
      </c>
      <c r="B843" s="304">
        <f t="shared" ca="1" si="384"/>
        <v>37.932600000001315</v>
      </c>
      <c r="D843" s="306">
        <f t="shared" ca="1" si="385"/>
        <v>-0.3314083202145226</v>
      </c>
      <c r="E843" s="307">
        <f t="shared" ca="1" si="386"/>
        <v>-0.46186948318593934</v>
      </c>
      <c r="F843" s="304">
        <f t="shared" ca="1" si="387"/>
        <v>0.56846714435036461</v>
      </c>
      <c r="G843" s="306">
        <f t="shared" ca="1" si="388"/>
        <v>3.7118636899884505</v>
      </c>
      <c r="H843" s="307">
        <f t="shared" ca="1" si="389"/>
        <v>-104.70259564918604</v>
      </c>
      <c r="I843" s="304">
        <f t="shared" ca="1" si="390"/>
        <v>104.76837055013314</v>
      </c>
      <c r="J843" s="306">
        <f t="shared" ca="1" si="391"/>
        <v>438.67107671397167</v>
      </c>
      <c r="K843" s="307">
        <f t="shared" ca="1" si="392"/>
        <v>-10.572029698576673</v>
      </c>
      <c r="L843" s="304">
        <f t="shared" ca="1" si="377"/>
        <v>438.7984518629741</v>
      </c>
      <c r="M843" s="306">
        <f t="shared" ca="1" si="393"/>
        <v>-1.5353596711466129</v>
      </c>
      <c r="N843" s="304">
        <f t="shared" ca="1" si="394"/>
        <v>-87.969629191294914</v>
      </c>
      <c r="P843" s="310">
        <f t="shared" ca="1" si="395"/>
        <v>23</v>
      </c>
      <c r="Q843" s="304">
        <f t="shared" ca="1" si="396"/>
        <v>0</v>
      </c>
      <c r="R843" s="306">
        <f t="shared" ca="1" si="397"/>
        <v>0</v>
      </c>
      <c r="S843" s="307">
        <f t="shared" ca="1" si="398"/>
        <v>2.9362999999999984</v>
      </c>
      <c r="T843" s="304">
        <f t="shared" ca="1" si="378"/>
        <v>28.805102999999985</v>
      </c>
      <c r="U843" s="311">
        <f t="shared" ca="1" si="379"/>
        <v>0</v>
      </c>
      <c r="V843" s="306">
        <f t="shared" ca="1" si="380"/>
        <v>1.2262957585779843</v>
      </c>
      <c r="W843" s="304">
        <f t="shared" ca="1" si="381"/>
        <v>27.466211903634949</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0.44983785566964052</v>
      </c>
      <c r="AH843" s="304">
        <f t="shared" ca="1" si="405"/>
        <v>-9.3540031876249508</v>
      </c>
    </row>
    <row r="844" spans="1:34" x14ac:dyDescent="0.2">
      <c r="A844" s="347">
        <f t="shared" ca="1" si="383"/>
        <v>1E-4</v>
      </c>
      <c r="B844" s="304">
        <f t="shared" ca="1" si="384"/>
        <v>37.932700000001319</v>
      </c>
      <c r="D844" s="306">
        <f t="shared" ca="1" si="385"/>
        <v>-0.33140585059426675</v>
      </c>
      <c r="E844" s="307">
        <f t="shared" ca="1" si="386"/>
        <v>-0.46185155798271182</v>
      </c>
      <c r="F844" s="304">
        <f t="shared" ca="1" si="387"/>
        <v>0.56845114074928871</v>
      </c>
      <c r="G844" s="306">
        <f t="shared" ca="1" si="388"/>
        <v>3.7118305494033912</v>
      </c>
      <c r="H844" s="307">
        <f t="shared" ca="1" si="389"/>
        <v>-104.70264183434183</v>
      </c>
      <c r="I844" s="304">
        <f t="shared" ca="1" si="390"/>
        <v>104.76841553215336</v>
      </c>
      <c r="J844" s="306">
        <f t="shared" ca="1" si="391"/>
        <v>438.67107671397167</v>
      </c>
      <c r="K844" s="307">
        <f t="shared" ca="1" si="392"/>
        <v>-10.58249996045085</v>
      </c>
      <c r="L844" s="304">
        <f t="shared" ca="1" si="377"/>
        <v>438.79870424923564</v>
      </c>
      <c r="M844" s="306">
        <f t="shared" ca="1" si="393"/>
        <v>-1.535360002888615</v>
      </c>
      <c r="N844" s="304">
        <f t="shared" ca="1" si="394"/>
        <v>-87.969648198711525</v>
      </c>
      <c r="P844" s="310">
        <f t="shared" ca="1" si="395"/>
        <v>23</v>
      </c>
      <c r="Q844" s="304">
        <f t="shared" ca="1" si="396"/>
        <v>0</v>
      </c>
      <c r="R844" s="306">
        <f t="shared" ca="1" si="397"/>
        <v>0</v>
      </c>
      <c r="S844" s="307">
        <f t="shared" ca="1" si="398"/>
        <v>2.9362999999999984</v>
      </c>
      <c r="T844" s="304">
        <f t="shared" ca="1" si="378"/>
        <v>28.805102999999985</v>
      </c>
      <c r="U844" s="311">
        <f t="shared" ca="1" si="379"/>
        <v>0</v>
      </c>
      <c r="V844" s="306">
        <f t="shared" ca="1" si="380"/>
        <v>1.2262970425427884</v>
      </c>
      <c r="W844" s="304">
        <f t="shared" ca="1" si="381"/>
        <v>27.466264246620462</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0.44982014451956154</v>
      </c>
      <c r="AH844" s="304">
        <f t="shared" ca="1" si="405"/>
        <v>-9.3540210140772277</v>
      </c>
    </row>
    <row r="845" spans="1:34" x14ac:dyDescent="0.2">
      <c r="A845" s="347">
        <f t="shared" ca="1" si="383"/>
        <v>1E-4</v>
      </c>
      <c r="B845" s="304">
        <f t="shared" ca="1" si="384"/>
        <v>37.932800000001322</v>
      </c>
      <c r="D845" s="306">
        <f t="shared" ca="1" si="385"/>
        <v>-0.33140338098253513</v>
      </c>
      <c r="E845" s="307">
        <f t="shared" ca="1" si="386"/>
        <v>-0.46183363306240288</v>
      </c>
      <c r="F845" s="304">
        <f t="shared" ca="1" si="387"/>
        <v>0.5684351375084703</v>
      </c>
      <c r="G845" s="306">
        <f t="shared" ca="1" si="388"/>
        <v>3.711797409065293</v>
      </c>
      <c r="H845" s="307">
        <f t="shared" ca="1" si="389"/>
        <v>-104.70268801770514</v>
      </c>
      <c r="I845" s="304">
        <f t="shared" ca="1" si="390"/>
        <v>104.7684605124025</v>
      </c>
      <c r="J845" s="306">
        <f t="shared" ca="1" si="391"/>
        <v>438.67107671397167</v>
      </c>
      <c r="K845" s="307">
        <f t="shared" ca="1" si="392"/>
        <v>-10.592970226943452</v>
      </c>
      <c r="L845" s="304">
        <f t="shared" ca="1" si="377"/>
        <v>438.79895688529632</v>
      </c>
      <c r="M845" s="306">
        <f t="shared" ca="1" si="393"/>
        <v>-1.5353603346273703</v>
      </c>
      <c r="N845" s="304">
        <f t="shared" ca="1" si="394"/>
        <v>-87.969667205942102</v>
      </c>
      <c r="P845" s="310">
        <f t="shared" ca="1" si="395"/>
        <v>23</v>
      </c>
      <c r="Q845" s="304">
        <f t="shared" ca="1" si="396"/>
        <v>0</v>
      </c>
      <c r="R845" s="306">
        <f t="shared" ca="1" si="397"/>
        <v>0</v>
      </c>
      <c r="S845" s="307">
        <f t="shared" ca="1" si="398"/>
        <v>2.9362999999999984</v>
      </c>
      <c r="T845" s="304">
        <f t="shared" ca="1" si="378"/>
        <v>28.805102999999985</v>
      </c>
      <c r="U845" s="311">
        <f t="shared" ca="1" si="379"/>
        <v>0</v>
      </c>
      <c r="V845" s="306">
        <f t="shared" ca="1" si="380"/>
        <v>1.2262983265095035</v>
      </c>
      <c r="W845" s="304">
        <f t="shared" ca="1" si="381"/>
        <v>27.466316588779669</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0.449802433648685</v>
      </c>
      <c r="AH845" s="304">
        <f t="shared" ca="1" si="405"/>
        <v>-9.3540388402480943</v>
      </c>
    </row>
    <row r="846" spans="1:34" x14ac:dyDescent="0.2">
      <c r="A846" s="347">
        <f t="shared" ca="1" si="383"/>
        <v>1E-4</v>
      </c>
      <c r="B846" s="304">
        <f t="shared" ca="1" si="384"/>
        <v>37.932900000001325</v>
      </c>
      <c r="D846" s="306">
        <f t="shared" ca="1" si="385"/>
        <v>-0.3314009113793282</v>
      </c>
      <c r="E846" s="307">
        <f t="shared" ca="1" si="386"/>
        <v>-0.46181570842501785</v>
      </c>
      <c r="F846" s="304">
        <f t="shared" ca="1" si="387"/>
        <v>0.56841913462791738</v>
      </c>
      <c r="G846" s="306">
        <f t="shared" ca="1" si="388"/>
        <v>3.711764268974155</v>
      </c>
      <c r="H846" s="307">
        <f t="shared" ca="1" si="389"/>
        <v>-104.70273419927598</v>
      </c>
      <c r="I846" s="304">
        <f t="shared" ca="1" si="390"/>
        <v>104.76850549088056</v>
      </c>
      <c r="J846" s="306">
        <f t="shared" ca="1" si="391"/>
        <v>438.67107671397167</v>
      </c>
      <c r="K846" s="307">
        <f t="shared" ca="1" si="392"/>
        <v>-10.603440498054301</v>
      </c>
      <c r="L846" s="304">
        <f t="shared" ca="1" si="377"/>
        <v>438.79920977115603</v>
      </c>
      <c r="M846" s="306">
        <f t="shared" ca="1" si="393"/>
        <v>-1.5353606663628792</v>
      </c>
      <c r="N846" s="304">
        <f t="shared" ca="1" si="394"/>
        <v>-87.969686212986673</v>
      </c>
      <c r="P846" s="310">
        <f t="shared" ca="1" si="395"/>
        <v>23</v>
      </c>
      <c r="Q846" s="304">
        <f t="shared" ca="1" si="396"/>
        <v>0</v>
      </c>
      <c r="R846" s="306">
        <f t="shared" ca="1" si="397"/>
        <v>0</v>
      </c>
      <c r="S846" s="307">
        <f t="shared" ca="1" si="398"/>
        <v>2.9362999999999984</v>
      </c>
      <c r="T846" s="304">
        <f t="shared" ca="1" si="378"/>
        <v>28.805102999999985</v>
      </c>
      <c r="U846" s="311">
        <f t="shared" ca="1" si="379"/>
        <v>0</v>
      </c>
      <c r="V846" s="306">
        <f t="shared" ca="1" si="380"/>
        <v>1.2262996104781303</v>
      </c>
      <c r="W846" s="304">
        <f t="shared" ca="1" si="381"/>
        <v>27.466368930112576</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0.44978472305701267</v>
      </c>
      <c r="AH846" s="304">
        <f t="shared" ca="1" si="405"/>
        <v>-9.3540566661375486</v>
      </c>
    </row>
    <row r="847" spans="1:34" x14ac:dyDescent="0.2">
      <c r="A847" s="347">
        <f t="shared" ca="1" si="383"/>
        <v>1E-4</v>
      </c>
      <c r="B847" s="304">
        <f t="shared" ca="1" si="384"/>
        <v>37.933000000001329</v>
      </c>
      <c r="D847" s="306">
        <f t="shared" ca="1" si="385"/>
        <v>-0.33139844178464439</v>
      </c>
      <c r="E847" s="307">
        <f t="shared" ca="1" si="386"/>
        <v>-0.46179778407054783</v>
      </c>
      <c r="F847" s="304">
        <f t="shared" ca="1" si="387"/>
        <v>0.56840313210762539</v>
      </c>
      <c r="G847" s="306">
        <f t="shared" ca="1" si="388"/>
        <v>3.7117311291299764</v>
      </c>
      <c r="H847" s="307">
        <f t="shared" ca="1" si="389"/>
        <v>-104.70278037905439</v>
      </c>
      <c r="I847" s="304">
        <f t="shared" ca="1" si="390"/>
        <v>104.7685504675876</v>
      </c>
      <c r="J847" s="306">
        <f t="shared" ca="1" si="391"/>
        <v>438.67107671397167</v>
      </c>
      <c r="K847" s="307">
        <f t="shared" ca="1" si="392"/>
        <v>-10.613910773783218</v>
      </c>
      <c r="L847" s="304">
        <f t="shared" ca="1" si="377"/>
        <v>438.79946290681471</v>
      </c>
      <c r="M847" s="306">
        <f t="shared" ca="1" si="393"/>
        <v>-1.535360998095141</v>
      </c>
      <c r="N847" s="304">
        <f t="shared" ca="1" si="394"/>
        <v>-87.96970521984521</v>
      </c>
      <c r="P847" s="310">
        <f t="shared" ca="1" si="395"/>
        <v>23</v>
      </c>
      <c r="Q847" s="304">
        <f t="shared" ca="1" si="396"/>
        <v>0</v>
      </c>
      <c r="R847" s="306">
        <f t="shared" ca="1" si="397"/>
        <v>0</v>
      </c>
      <c r="S847" s="307">
        <f t="shared" ca="1" si="398"/>
        <v>2.9362999999999984</v>
      </c>
      <c r="T847" s="304">
        <f t="shared" ca="1" si="378"/>
        <v>28.805102999999985</v>
      </c>
      <c r="U847" s="311">
        <f t="shared" ca="1" si="379"/>
        <v>0</v>
      </c>
      <c r="V847" s="306">
        <f t="shared" ca="1" si="380"/>
        <v>1.2263008944486689</v>
      </c>
      <c r="W847" s="304">
        <f t="shared" ca="1" si="381"/>
        <v>27.466421270619236</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0.44976701274453923</v>
      </c>
      <c r="AH847" s="304">
        <f t="shared" ca="1" si="405"/>
        <v>-9.354074491745596</v>
      </c>
    </row>
    <row r="848" spans="1:34" x14ac:dyDescent="0.2">
      <c r="A848" s="347">
        <f t="shared" ca="1" si="383"/>
        <v>1E-4</v>
      </c>
      <c r="B848" s="304">
        <f t="shared" ca="1" si="384"/>
        <v>37.933100000001332</v>
      </c>
      <c r="D848" s="306">
        <f t="shared" ca="1" si="385"/>
        <v>-0.33139597219848893</v>
      </c>
      <c r="E848" s="307">
        <f t="shared" ca="1" si="386"/>
        <v>-0.46177985999897864</v>
      </c>
      <c r="F848" s="304">
        <f t="shared" ca="1" si="387"/>
        <v>0.56838712994758944</v>
      </c>
      <c r="G848" s="306">
        <f t="shared" ca="1" si="388"/>
        <v>3.7116979895327566</v>
      </c>
      <c r="H848" s="307">
        <f t="shared" ca="1" si="389"/>
        <v>-104.70282655704038</v>
      </c>
      <c r="I848" s="304">
        <f t="shared" ca="1" si="390"/>
        <v>104.76859544252362</v>
      </c>
      <c r="J848" s="306">
        <f t="shared" ca="1" si="391"/>
        <v>438.67107671397167</v>
      </c>
      <c r="K848" s="307">
        <f t="shared" ca="1" si="392"/>
        <v>-10.624381054130023</v>
      </c>
      <c r="L848" s="304">
        <f t="shared" ca="1" si="377"/>
        <v>438.79971629227219</v>
      </c>
      <c r="M848" s="306">
        <f t="shared" ca="1" si="393"/>
        <v>-1.5353613298241564</v>
      </c>
      <c r="N848" s="304">
        <f t="shared" ca="1" si="394"/>
        <v>-87.969724226517727</v>
      </c>
      <c r="P848" s="310">
        <f t="shared" ca="1" si="395"/>
        <v>23</v>
      </c>
      <c r="Q848" s="304">
        <f t="shared" ca="1" si="396"/>
        <v>0</v>
      </c>
      <c r="R848" s="306">
        <f t="shared" ca="1" si="397"/>
        <v>0</v>
      </c>
      <c r="S848" s="307">
        <f t="shared" ca="1" si="398"/>
        <v>2.9362999999999984</v>
      </c>
      <c r="T848" s="304">
        <f t="shared" ca="1" si="378"/>
        <v>28.805102999999985</v>
      </c>
      <c r="U848" s="311">
        <f t="shared" ca="1" si="379"/>
        <v>0</v>
      </c>
      <c r="V848" s="306">
        <f t="shared" ca="1" si="380"/>
        <v>1.2263021784211185</v>
      </c>
      <c r="W848" s="304">
        <f t="shared" ca="1" si="381"/>
        <v>27.466473610299605</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0.44974930271125224</v>
      </c>
      <c r="AH848" s="304">
        <f t="shared" ca="1" si="405"/>
        <v>-9.3540923170722508</v>
      </c>
    </row>
    <row r="849" spans="1:34" x14ac:dyDescent="0.2">
      <c r="A849" s="347">
        <f t="shared" ca="1" si="383"/>
        <v>1E-4</v>
      </c>
      <c r="B849" s="304">
        <f t="shared" ca="1" si="384"/>
        <v>37.933200000001335</v>
      </c>
      <c r="D849" s="306">
        <f t="shared" ca="1" si="385"/>
        <v>-0.33139350262085771</v>
      </c>
      <c r="E849" s="307">
        <f t="shared" ca="1" si="386"/>
        <v>-0.46176193621032091</v>
      </c>
      <c r="F849" s="304">
        <f t="shared" ca="1" si="387"/>
        <v>0.56837112814781932</v>
      </c>
      <c r="G849" s="306">
        <f t="shared" ca="1" si="388"/>
        <v>3.7116648501824945</v>
      </c>
      <c r="H849" s="307">
        <f t="shared" ca="1" si="389"/>
        <v>-104.702872733234</v>
      </c>
      <c r="I849" s="304">
        <f t="shared" ca="1" si="390"/>
        <v>104.76864041568868</v>
      </c>
      <c r="J849" s="306">
        <f t="shared" ca="1" si="391"/>
        <v>438.67107671397167</v>
      </c>
      <c r="K849" s="307">
        <f t="shared" ca="1" si="392"/>
        <v>-10.634851339094537</v>
      </c>
      <c r="L849" s="304">
        <f t="shared" ca="1" si="377"/>
        <v>438.79996992752842</v>
      </c>
      <c r="M849" s="306">
        <f t="shared" ca="1" si="393"/>
        <v>-1.5353616615499253</v>
      </c>
      <c r="N849" s="304">
        <f t="shared" ca="1" si="394"/>
        <v>-87.969743233004237</v>
      </c>
      <c r="P849" s="310">
        <f t="shared" ca="1" si="395"/>
        <v>23</v>
      </c>
      <c r="Q849" s="304">
        <f t="shared" ca="1" si="396"/>
        <v>0</v>
      </c>
      <c r="R849" s="306">
        <f t="shared" ca="1" si="397"/>
        <v>0</v>
      </c>
      <c r="S849" s="307">
        <f t="shared" ca="1" si="398"/>
        <v>2.9362999999999984</v>
      </c>
      <c r="T849" s="304">
        <f t="shared" ca="1" si="378"/>
        <v>28.805102999999985</v>
      </c>
      <c r="U849" s="311">
        <f t="shared" ca="1" si="379"/>
        <v>0</v>
      </c>
      <c r="V849" s="306">
        <f t="shared" ca="1" si="380"/>
        <v>1.2263034623954792</v>
      </c>
      <c r="W849" s="304">
        <f t="shared" ca="1" si="381"/>
        <v>27.466525949153727</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0.44973159295716059</v>
      </c>
      <c r="AH849" s="304">
        <f t="shared" ca="1" si="405"/>
        <v>-9.3541101421175021</v>
      </c>
    </row>
    <row r="850" spans="1:34" x14ac:dyDescent="0.2">
      <c r="A850" s="347">
        <f t="shared" ca="1" si="383"/>
        <v>1E-4</v>
      </c>
      <c r="B850" s="304">
        <f t="shared" ca="1" si="384"/>
        <v>37.933300000001339</v>
      </c>
      <c r="D850" s="306">
        <f t="shared" ca="1" si="385"/>
        <v>-0.33139103305175155</v>
      </c>
      <c r="E850" s="307">
        <f t="shared" ca="1" si="386"/>
        <v>-0.46174401270456755</v>
      </c>
      <c r="F850" s="304">
        <f t="shared" ca="1" si="387"/>
        <v>0.56835512670831334</v>
      </c>
      <c r="G850" s="306">
        <f t="shared" ca="1" si="388"/>
        <v>3.7116317110791894</v>
      </c>
      <c r="H850" s="307">
        <f t="shared" ca="1" si="389"/>
        <v>-104.70291890763528</v>
      </c>
      <c r="I850" s="304">
        <f t="shared" ca="1" si="390"/>
        <v>104.7686853870828</v>
      </c>
      <c r="J850" s="306">
        <f t="shared" ca="1" si="391"/>
        <v>438.67107671397167</v>
      </c>
      <c r="K850" s="307">
        <f t="shared" ca="1" si="392"/>
        <v>-10.64532162867658</v>
      </c>
      <c r="L850" s="304">
        <f t="shared" ca="1" si="377"/>
        <v>438.80022381258328</v>
      </c>
      <c r="M850" s="306">
        <f t="shared" ca="1" si="393"/>
        <v>-1.5353619932724474</v>
      </c>
      <c r="N850" s="304">
        <f t="shared" ca="1" si="394"/>
        <v>-87.969762239304728</v>
      </c>
      <c r="P850" s="310">
        <f t="shared" ca="1" si="395"/>
        <v>23</v>
      </c>
      <c r="Q850" s="304">
        <f t="shared" ca="1" si="396"/>
        <v>0</v>
      </c>
      <c r="R850" s="306">
        <f t="shared" ca="1" si="397"/>
        <v>0</v>
      </c>
      <c r="S850" s="307">
        <f t="shared" ca="1" si="398"/>
        <v>2.9362999999999984</v>
      </c>
      <c r="T850" s="304">
        <f t="shared" ca="1" si="378"/>
        <v>28.805102999999985</v>
      </c>
      <c r="U850" s="311">
        <f t="shared" ca="1" si="379"/>
        <v>0</v>
      </c>
      <c r="V850" s="306">
        <f t="shared" ca="1" si="380"/>
        <v>1.2263047463717514</v>
      </c>
      <c r="W850" s="304">
        <f t="shared" ca="1" si="381"/>
        <v>27.466578287181601</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0.44971388348225361</v>
      </c>
      <c r="AH850" s="304">
        <f t="shared" ca="1" si="405"/>
        <v>-9.3541279668813608</v>
      </c>
    </row>
    <row r="851" spans="1:34" x14ac:dyDescent="0.2">
      <c r="A851" s="347">
        <f t="shared" ca="1" si="383"/>
        <v>1E-4</v>
      </c>
      <c r="B851" s="304">
        <f t="shared" ca="1" si="384"/>
        <v>37.933400000001342</v>
      </c>
      <c r="D851" s="306">
        <f t="shared" ca="1" si="385"/>
        <v>-0.33138856349117307</v>
      </c>
      <c r="E851" s="307">
        <f t="shared" ca="1" si="386"/>
        <v>-0.46172608948171145</v>
      </c>
      <c r="F851" s="304">
        <f t="shared" ca="1" si="387"/>
        <v>0.56833912562907074</v>
      </c>
      <c r="G851" s="306">
        <f t="shared" ca="1" si="388"/>
        <v>3.7115985722228402</v>
      </c>
      <c r="H851" s="307">
        <f t="shared" ca="1" si="389"/>
        <v>-104.70296508024423</v>
      </c>
      <c r="I851" s="304">
        <f t="shared" ca="1" si="390"/>
        <v>104.76873035670599</v>
      </c>
      <c r="J851" s="306">
        <f t="shared" ca="1" si="391"/>
        <v>438.67107671397167</v>
      </c>
      <c r="K851" s="307">
        <f t="shared" ca="1" si="392"/>
        <v>-10.655791922875974</v>
      </c>
      <c r="L851" s="304">
        <f t="shared" ca="1" si="377"/>
        <v>438.80047794743666</v>
      </c>
      <c r="M851" s="306">
        <f t="shared" ca="1" si="393"/>
        <v>-1.5353623249917232</v>
      </c>
      <c r="N851" s="304">
        <f t="shared" ca="1" si="394"/>
        <v>-87.969781245419213</v>
      </c>
      <c r="P851" s="310">
        <f t="shared" ca="1" si="395"/>
        <v>23</v>
      </c>
      <c r="Q851" s="304">
        <f t="shared" ca="1" si="396"/>
        <v>0</v>
      </c>
      <c r="R851" s="306">
        <f t="shared" ca="1" si="397"/>
        <v>0</v>
      </c>
      <c r="S851" s="307">
        <f t="shared" ca="1" si="398"/>
        <v>2.9362999999999984</v>
      </c>
      <c r="T851" s="304">
        <f t="shared" ca="1" si="378"/>
        <v>28.805102999999985</v>
      </c>
      <c r="U851" s="311">
        <f t="shared" ca="1" si="379"/>
        <v>0</v>
      </c>
      <c r="V851" s="306">
        <f t="shared" ca="1" si="380"/>
        <v>1.2263060303499351</v>
      </c>
      <c r="W851" s="304">
        <f t="shared" ca="1" si="381"/>
        <v>27.466630624383242</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0.44969617428652953</v>
      </c>
      <c r="AH851" s="304">
        <f t="shared" ca="1" si="405"/>
        <v>-9.3541457913638304</v>
      </c>
    </row>
    <row r="852" spans="1:34" x14ac:dyDescent="0.2">
      <c r="A852" s="347">
        <f t="shared" ca="1" si="383"/>
        <v>1E-4</v>
      </c>
      <c r="B852" s="304">
        <f t="shared" ca="1" si="384"/>
        <v>37.933500000001345</v>
      </c>
      <c r="D852" s="306">
        <f t="shared" ca="1" si="385"/>
        <v>-0.33138609393911878</v>
      </c>
      <c r="E852" s="307">
        <f t="shared" ca="1" si="386"/>
        <v>-0.46170816654174907</v>
      </c>
      <c r="F852" s="304">
        <f t="shared" ca="1" si="387"/>
        <v>0.56832312491009018</v>
      </c>
      <c r="G852" s="306">
        <f t="shared" ca="1" si="388"/>
        <v>3.7115654336134463</v>
      </c>
      <c r="H852" s="307">
        <f t="shared" ca="1" si="389"/>
        <v>-104.70301125106089</v>
      </c>
      <c r="I852" s="304">
        <f t="shared" ca="1" si="390"/>
        <v>104.76877532455831</v>
      </c>
      <c r="J852" s="306">
        <f t="shared" ca="1" si="391"/>
        <v>438.67107671397167</v>
      </c>
      <c r="K852" s="307">
        <f t="shared" ca="1" si="392"/>
        <v>-10.66626222169254</v>
      </c>
      <c r="L852" s="304">
        <f t="shared" ca="1" si="377"/>
        <v>438.80073233208844</v>
      </c>
      <c r="M852" s="306">
        <f t="shared" ca="1" si="393"/>
        <v>-1.5353626567077525</v>
      </c>
      <c r="N852" s="304">
        <f t="shared" ca="1" si="394"/>
        <v>-87.969800251347692</v>
      </c>
      <c r="P852" s="310">
        <f t="shared" ca="1" si="395"/>
        <v>23</v>
      </c>
      <c r="Q852" s="304">
        <f t="shared" ca="1" si="396"/>
        <v>0</v>
      </c>
      <c r="R852" s="306">
        <f t="shared" ca="1" si="397"/>
        <v>0</v>
      </c>
      <c r="S852" s="307">
        <f t="shared" ca="1" si="398"/>
        <v>2.9362999999999984</v>
      </c>
      <c r="T852" s="304">
        <f t="shared" ca="1" si="378"/>
        <v>28.805102999999985</v>
      </c>
      <c r="U852" s="311">
        <f t="shared" ca="1" si="379"/>
        <v>0</v>
      </c>
      <c r="V852" s="306">
        <f t="shared" ca="1" si="380"/>
        <v>1.22630731433003</v>
      </c>
      <c r="W852" s="304">
        <f t="shared" ca="1" si="381"/>
        <v>27.466682960758661</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0.44967846536998657</v>
      </c>
      <c r="AH852" s="304">
        <f t="shared" ca="1" si="405"/>
        <v>-9.3541636155649144</v>
      </c>
    </row>
    <row r="853" spans="1:34" x14ac:dyDescent="0.2">
      <c r="A853" s="347">
        <f t="shared" ca="1" si="383"/>
        <v>1E-4</v>
      </c>
      <c r="B853" s="304">
        <f t="shared" ca="1" si="384"/>
        <v>37.933600000001348</v>
      </c>
      <c r="D853" s="306">
        <f t="shared" ca="1" si="385"/>
        <v>-0.33138362439559121</v>
      </c>
      <c r="E853" s="307">
        <f t="shared" ca="1" si="386"/>
        <v>-0.46169024388467861</v>
      </c>
      <c r="F853" s="304">
        <f t="shared" ca="1" si="387"/>
        <v>0.56830712455137522</v>
      </c>
      <c r="G853" s="306">
        <f t="shared" ca="1" si="388"/>
        <v>3.7115322952510068</v>
      </c>
      <c r="H853" s="307">
        <f t="shared" ca="1" si="389"/>
        <v>-104.70305742008527</v>
      </c>
      <c r="I853" s="304">
        <f t="shared" ca="1" si="390"/>
        <v>104.76882029063974</v>
      </c>
      <c r="J853" s="306">
        <f t="shared" ca="1" si="391"/>
        <v>438.67107671397167</v>
      </c>
      <c r="K853" s="307">
        <f t="shared" ca="1" si="392"/>
        <v>-10.676732525126097</v>
      </c>
      <c r="L853" s="304">
        <f t="shared" ca="1" si="377"/>
        <v>438.80098696653852</v>
      </c>
      <c r="M853" s="306">
        <f t="shared" ca="1" si="393"/>
        <v>-1.5353629884205353</v>
      </c>
      <c r="N853" s="304">
        <f t="shared" ca="1" si="394"/>
        <v>-87.969819257090165</v>
      </c>
      <c r="P853" s="310">
        <f t="shared" ca="1" si="395"/>
        <v>23</v>
      </c>
      <c r="Q853" s="304">
        <f t="shared" ca="1" si="396"/>
        <v>0</v>
      </c>
      <c r="R853" s="306">
        <f t="shared" ca="1" si="397"/>
        <v>0</v>
      </c>
      <c r="S853" s="307">
        <f t="shared" ca="1" si="398"/>
        <v>2.9362999999999984</v>
      </c>
      <c r="T853" s="304">
        <f t="shared" ca="1" si="378"/>
        <v>28.805102999999985</v>
      </c>
      <c r="U853" s="311">
        <f t="shared" ca="1" si="379"/>
        <v>0</v>
      </c>
      <c r="V853" s="306">
        <f t="shared" ca="1" si="380"/>
        <v>1.2263085983120363</v>
      </c>
      <c r="W853" s="304">
        <f t="shared" ca="1" si="381"/>
        <v>27.46673529630786</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0.44966075673261763</v>
      </c>
      <c r="AH853" s="304">
        <f t="shared" ca="1" si="405"/>
        <v>-9.3541814394846146</v>
      </c>
    </row>
    <row r="854" spans="1:34" x14ac:dyDescent="0.2">
      <c r="A854" s="347">
        <f t="shared" ca="1" si="383"/>
        <v>1E-4</v>
      </c>
      <c r="B854" s="304">
        <f t="shared" ca="1" si="384"/>
        <v>37.933700000001352</v>
      </c>
      <c r="D854" s="306">
        <f t="shared" ca="1" si="385"/>
        <v>-0.33138115486059105</v>
      </c>
      <c r="E854" s="307">
        <f t="shared" ca="1" si="386"/>
        <v>-0.46167232151049831</v>
      </c>
      <c r="F854" s="304">
        <f t="shared" ca="1" si="387"/>
        <v>0.56829112455292841</v>
      </c>
      <c r="G854" s="306">
        <f t="shared" ca="1" si="388"/>
        <v>3.7114991571355209</v>
      </c>
      <c r="H854" s="307">
        <f t="shared" ca="1" si="389"/>
        <v>-104.70310358731743</v>
      </c>
      <c r="I854" s="304">
        <f t="shared" ca="1" si="390"/>
        <v>104.76886525495034</v>
      </c>
      <c r="J854" s="306">
        <f t="shared" ca="1" si="391"/>
        <v>438.67107671397167</v>
      </c>
      <c r="K854" s="307">
        <f t="shared" ca="1" si="392"/>
        <v>-10.687202833176467</v>
      </c>
      <c r="L854" s="304">
        <f t="shared" ca="1" si="377"/>
        <v>438.80124185078677</v>
      </c>
      <c r="M854" s="306">
        <f t="shared" ca="1" si="393"/>
        <v>-1.5353633201300716</v>
      </c>
      <c r="N854" s="304">
        <f t="shared" ca="1" si="394"/>
        <v>-87.969838262646618</v>
      </c>
      <c r="P854" s="310">
        <f t="shared" ca="1" si="395"/>
        <v>23</v>
      </c>
      <c r="Q854" s="304">
        <f t="shared" ca="1" si="396"/>
        <v>0</v>
      </c>
      <c r="R854" s="306">
        <f t="shared" ca="1" si="397"/>
        <v>0</v>
      </c>
      <c r="S854" s="307">
        <f t="shared" ca="1" si="398"/>
        <v>2.9362999999999984</v>
      </c>
      <c r="T854" s="304">
        <f t="shared" ca="1" si="378"/>
        <v>28.805102999999985</v>
      </c>
      <c r="U854" s="311">
        <f t="shared" ca="1" si="379"/>
        <v>0</v>
      </c>
      <c r="V854" s="306">
        <f t="shared" ca="1" si="380"/>
        <v>1.2263098822959535</v>
      </c>
      <c r="W854" s="304">
        <f t="shared" ca="1" si="381"/>
        <v>27.466787631030858</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0.44964304837441915</v>
      </c>
      <c r="AH854" s="304">
        <f t="shared" ca="1" si="405"/>
        <v>-9.3541992631229363</v>
      </c>
    </row>
    <row r="855" spans="1:34" x14ac:dyDescent="0.2">
      <c r="A855" s="347">
        <f t="shared" ca="1" si="383"/>
        <v>1E-4</v>
      </c>
      <c r="B855" s="304">
        <f t="shared" ca="1" si="384"/>
        <v>37.933800000001355</v>
      </c>
      <c r="D855" s="306">
        <f t="shared" ca="1" si="385"/>
        <v>-0.33137868533411874</v>
      </c>
      <c r="E855" s="307">
        <f t="shared" ca="1" si="386"/>
        <v>-0.46165439941920106</v>
      </c>
      <c r="F855" s="304">
        <f t="shared" ca="1" si="387"/>
        <v>0.56827512491474774</v>
      </c>
      <c r="G855" s="306">
        <f t="shared" ca="1" si="388"/>
        <v>3.7114660192669877</v>
      </c>
      <c r="H855" s="307">
        <f t="shared" ca="1" si="389"/>
        <v>-104.70314975275737</v>
      </c>
      <c r="I855" s="304">
        <f t="shared" ca="1" si="390"/>
        <v>104.76891021749013</v>
      </c>
      <c r="J855" s="306">
        <f t="shared" ca="1" si="391"/>
        <v>438.67107671397167</v>
      </c>
      <c r="K855" s="307">
        <f t="shared" ca="1" si="392"/>
        <v>-10.697673145843471</v>
      </c>
      <c r="L855" s="304">
        <f t="shared" ca="1" si="377"/>
        <v>438.80149698483314</v>
      </c>
      <c r="M855" s="306">
        <f t="shared" ca="1" si="393"/>
        <v>-1.5353636518363618</v>
      </c>
      <c r="N855" s="304">
        <f t="shared" ca="1" si="394"/>
        <v>-87.96985726801708</v>
      </c>
      <c r="P855" s="310">
        <f t="shared" ca="1" si="395"/>
        <v>23</v>
      </c>
      <c r="Q855" s="304">
        <f t="shared" ca="1" si="396"/>
        <v>0</v>
      </c>
      <c r="R855" s="306">
        <f t="shared" ca="1" si="397"/>
        <v>0</v>
      </c>
      <c r="S855" s="307">
        <f t="shared" ca="1" si="398"/>
        <v>2.9362999999999984</v>
      </c>
      <c r="T855" s="304">
        <f t="shared" ca="1" si="378"/>
        <v>28.805102999999985</v>
      </c>
      <c r="U855" s="311">
        <f t="shared" ca="1" si="379"/>
        <v>0</v>
      </c>
      <c r="V855" s="306">
        <f t="shared" ca="1" si="380"/>
        <v>1.2263111662817818</v>
      </c>
      <c r="W855" s="304">
        <f t="shared" ca="1" si="381"/>
        <v>27.46683996492764</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0.44962534029539292</v>
      </c>
      <c r="AH855" s="304">
        <f t="shared" ca="1" si="405"/>
        <v>-9.3542170864798813</v>
      </c>
    </row>
    <row r="856" spans="1:34" x14ac:dyDescent="0.2">
      <c r="A856" s="347">
        <f t="shared" ca="1" si="383"/>
        <v>1E-4</v>
      </c>
      <c r="B856" s="304">
        <f t="shared" ca="1" si="384"/>
        <v>37.933900000001358</v>
      </c>
      <c r="D856" s="306">
        <f t="shared" ca="1" si="385"/>
        <v>-0.33137621581617055</v>
      </c>
      <c r="E856" s="307">
        <f t="shared" ca="1" si="386"/>
        <v>-0.46163647761079396</v>
      </c>
      <c r="F856" s="304">
        <f t="shared" ca="1" si="387"/>
        <v>0.56825912563684033</v>
      </c>
      <c r="G856" s="306">
        <f t="shared" ca="1" si="388"/>
        <v>3.7114328816454063</v>
      </c>
      <c r="H856" s="307">
        <f t="shared" ca="1" si="389"/>
        <v>-104.70319591640514</v>
      </c>
      <c r="I856" s="304">
        <f t="shared" ca="1" si="390"/>
        <v>104.76895517825915</v>
      </c>
      <c r="J856" s="306">
        <f t="shared" ca="1" si="391"/>
        <v>438.67107671397167</v>
      </c>
      <c r="K856" s="307">
        <f t="shared" ca="1" si="392"/>
        <v>-10.708143463126929</v>
      </c>
      <c r="L856" s="304">
        <f t="shared" ca="1" si="377"/>
        <v>438.80175236867746</v>
      </c>
      <c r="M856" s="306">
        <f t="shared" ca="1" si="393"/>
        <v>-1.5353639835394055</v>
      </c>
      <c r="N856" s="304">
        <f t="shared" ca="1" si="394"/>
        <v>-87.969876273201535</v>
      </c>
      <c r="P856" s="310">
        <f t="shared" ca="1" si="395"/>
        <v>23</v>
      </c>
      <c r="Q856" s="304">
        <f t="shared" ca="1" si="396"/>
        <v>0</v>
      </c>
      <c r="R856" s="306">
        <f t="shared" ca="1" si="397"/>
        <v>0</v>
      </c>
      <c r="S856" s="307">
        <f t="shared" ca="1" si="398"/>
        <v>2.9362999999999984</v>
      </c>
      <c r="T856" s="304">
        <f t="shared" ca="1" si="378"/>
        <v>28.805102999999985</v>
      </c>
      <c r="U856" s="311">
        <f t="shared" ca="1" si="379"/>
        <v>0</v>
      </c>
      <c r="V856" s="306">
        <f t="shared" ca="1" si="380"/>
        <v>1.2263124502695215</v>
      </c>
      <c r="W856" s="304">
        <f t="shared" ca="1" si="381"/>
        <v>27.466892297998253</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0.44960763249553892</v>
      </c>
      <c r="AH856" s="304">
        <f t="shared" ca="1" si="405"/>
        <v>-9.354234909555446</v>
      </c>
    </row>
    <row r="857" spans="1:34" x14ac:dyDescent="0.2">
      <c r="A857" s="347">
        <f t="shared" ca="1" si="383"/>
        <v>1E-4</v>
      </c>
      <c r="B857" s="304">
        <f t="shared" ca="1" si="384"/>
        <v>37.934000000001362</v>
      </c>
      <c r="D857" s="306">
        <f t="shared" ca="1" si="385"/>
        <v>-0.33137374630675159</v>
      </c>
      <c r="E857" s="307">
        <f t="shared" ca="1" si="386"/>
        <v>-0.46161855608525926</v>
      </c>
      <c r="F857" s="304">
        <f t="shared" ca="1" si="387"/>
        <v>0.56824312671919841</v>
      </c>
      <c r="G857" s="306">
        <f t="shared" ca="1" si="388"/>
        <v>3.7113997442707758</v>
      </c>
      <c r="H857" s="307">
        <f t="shared" ca="1" si="389"/>
        <v>-104.70324207826074</v>
      </c>
      <c r="I857" s="304">
        <f t="shared" ca="1" si="390"/>
        <v>104.76900013725742</v>
      </c>
      <c r="J857" s="306">
        <f t="shared" ca="1" si="391"/>
        <v>438.67107671397167</v>
      </c>
      <c r="K857" s="307">
        <f t="shared" ca="1" si="392"/>
        <v>-10.718613785026662</v>
      </c>
      <c r="L857" s="304">
        <f t="shared" ca="1" si="377"/>
        <v>438.80200800231961</v>
      </c>
      <c r="M857" s="306">
        <f t="shared" ca="1" si="393"/>
        <v>-1.5353643152392029</v>
      </c>
      <c r="N857" s="304">
        <f t="shared" ca="1" si="394"/>
        <v>-87.969895278199985</v>
      </c>
      <c r="P857" s="310">
        <f t="shared" ca="1" si="395"/>
        <v>23</v>
      </c>
      <c r="Q857" s="304">
        <f t="shared" ca="1" si="396"/>
        <v>0</v>
      </c>
      <c r="R857" s="306">
        <f t="shared" ca="1" si="397"/>
        <v>0</v>
      </c>
      <c r="S857" s="307">
        <f t="shared" ca="1" si="398"/>
        <v>2.9362999999999984</v>
      </c>
      <c r="T857" s="304">
        <f t="shared" ca="1" si="378"/>
        <v>28.805102999999985</v>
      </c>
      <c r="U857" s="311">
        <f t="shared" ca="1" si="379"/>
        <v>0</v>
      </c>
      <c r="V857" s="306">
        <f t="shared" ca="1" si="380"/>
        <v>1.2263137342591728</v>
      </c>
      <c r="W857" s="304">
        <f t="shared" ca="1" si="381"/>
        <v>27.466944630242704</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0.44958992497484296</v>
      </c>
      <c r="AH857" s="304">
        <f t="shared" ca="1" si="405"/>
        <v>-9.3542527323496465</v>
      </c>
    </row>
    <row r="858" spans="1:34" x14ac:dyDescent="0.2">
      <c r="A858" s="347">
        <f t="shared" ca="1" si="383"/>
        <v>1E-4</v>
      </c>
      <c r="B858" s="304">
        <f t="shared" ca="1" si="384"/>
        <v>37.934100000001365</v>
      </c>
      <c r="D858" s="306">
        <f t="shared" ca="1" si="385"/>
        <v>-0.33137127680586037</v>
      </c>
      <c r="E858" s="307">
        <f t="shared" ca="1" si="386"/>
        <v>-0.46160063484259517</v>
      </c>
      <c r="F858" s="304">
        <f t="shared" ca="1" si="387"/>
        <v>0.56822712816182319</v>
      </c>
      <c r="G858" s="306">
        <f t="shared" ca="1" si="388"/>
        <v>3.7113666071430953</v>
      </c>
      <c r="H858" s="307">
        <f t="shared" ca="1" si="389"/>
        <v>-104.70328823832423</v>
      </c>
      <c r="I858" s="304">
        <f t="shared" ca="1" si="390"/>
        <v>104.76904509448495</v>
      </c>
      <c r="J858" s="306">
        <f t="shared" ca="1" si="391"/>
        <v>438.67107671397167</v>
      </c>
      <c r="K858" s="307">
        <f t="shared" ca="1" si="392"/>
        <v>-10.729084111542491</v>
      </c>
      <c r="L858" s="304">
        <f t="shared" ca="1" si="377"/>
        <v>438.80226388575954</v>
      </c>
      <c r="M858" s="306">
        <f t="shared" ca="1" si="393"/>
        <v>-1.5353646469357543</v>
      </c>
      <c r="N858" s="304">
        <f t="shared" ca="1" si="394"/>
        <v>-87.969914283012457</v>
      </c>
      <c r="P858" s="310">
        <f t="shared" ca="1" si="395"/>
        <v>23</v>
      </c>
      <c r="Q858" s="304">
        <f t="shared" ca="1" si="396"/>
        <v>0</v>
      </c>
      <c r="R858" s="306">
        <f t="shared" ca="1" si="397"/>
        <v>0</v>
      </c>
      <c r="S858" s="307">
        <f t="shared" ca="1" si="398"/>
        <v>2.9362999999999984</v>
      </c>
      <c r="T858" s="304">
        <f t="shared" ca="1" si="378"/>
        <v>28.805102999999985</v>
      </c>
      <c r="U858" s="311">
        <f t="shared" ca="1" si="379"/>
        <v>0</v>
      </c>
      <c r="V858" s="306">
        <f t="shared" ca="1" si="380"/>
        <v>1.2263150182507352</v>
      </c>
      <c r="W858" s="304">
        <f t="shared" ca="1" si="381"/>
        <v>27.466996961660982</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0.44957221773329969</v>
      </c>
      <c r="AH858" s="304">
        <f t="shared" ca="1" si="405"/>
        <v>-9.3542705548624863</v>
      </c>
    </row>
    <row r="859" spans="1:34" x14ac:dyDescent="0.2">
      <c r="A859" s="347">
        <f t="shared" ca="1" si="383"/>
        <v>1E-4</v>
      </c>
      <c r="B859" s="304">
        <f t="shared" ca="1" si="384"/>
        <v>37.934200000001368</v>
      </c>
      <c r="D859" s="306">
        <f t="shared" ca="1" si="385"/>
        <v>-0.33136880731349516</v>
      </c>
      <c r="E859" s="307">
        <f t="shared" ca="1" si="386"/>
        <v>-0.46158271388280525</v>
      </c>
      <c r="F859" s="304">
        <f t="shared" ca="1" si="387"/>
        <v>0.56821112996472001</v>
      </c>
      <c r="G859" s="306">
        <f t="shared" ca="1" si="388"/>
        <v>3.7113334702623639</v>
      </c>
      <c r="H859" s="307">
        <f t="shared" ca="1" si="389"/>
        <v>-104.70333439659562</v>
      </c>
      <c r="I859" s="304">
        <f t="shared" ca="1" si="390"/>
        <v>104.76909004994179</v>
      </c>
      <c r="J859" s="306">
        <f t="shared" ca="1" si="391"/>
        <v>438.67107671397167</v>
      </c>
      <c r="K859" s="307">
        <f t="shared" ca="1" si="392"/>
        <v>-10.739554442674237</v>
      </c>
      <c r="L859" s="304">
        <f t="shared" ca="1" si="377"/>
        <v>438.80252001899714</v>
      </c>
      <c r="M859" s="306">
        <f t="shared" ca="1" si="393"/>
        <v>-1.5353649786290593</v>
      </c>
      <c r="N859" s="304">
        <f t="shared" ca="1" si="394"/>
        <v>-87.969933287638938</v>
      </c>
      <c r="P859" s="310">
        <f t="shared" ca="1" si="395"/>
        <v>23</v>
      </c>
      <c r="Q859" s="304">
        <f t="shared" ca="1" si="396"/>
        <v>0</v>
      </c>
      <c r="R859" s="306">
        <f t="shared" ca="1" si="397"/>
        <v>0</v>
      </c>
      <c r="S859" s="307">
        <f t="shared" ca="1" si="398"/>
        <v>2.9362999999999984</v>
      </c>
      <c r="T859" s="304">
        <f t="shared" ca="1" si="378"/>
        <v>28.805102999999985</v>
      </c>
      <c r="U859" s="311">
        <f t="shared" ca="1" si="379"/>
        <v>0</v>
      </c>
      <c r="V859" s="306">
        <f t="shared" ca="1" si="380"/>
        <v>1.2263163022442083</v>
      </c>
      <c r="W859" s="304">
        <f t="shared" ca="1" si="381"/>
        <v>27.467049292253094</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0.44955451077091624</v>
      </c>
      <c r="AH859" s="304">
        <f t="shared" ca="1" si="405"/>
        <v>-9.35428837709396</v>
      </c>
    </row>
    <row r="860" spans="1:34" x14ac:dyDescent="0.2">
      <c r="A860" s="347">
        <f t="shared" ca="1" si="383"/>
        <v>1E-4</v>
      </c>
      <c r="B860" s="304">
        <f t="shared" ca="1" si="384"/>
        <v>37.934300000001372</v>
      </c>
      <c r="D860" s="306">
        <f t="shared" ca="1" si="385"/>
        <v>-0.33136633782965857</v>
      </c>
      <c r="E860" s="307">
        <f t="shared" ca="1" si="386"/>
        <v>-0.46156479320588595</v>
      </c>
      <c r="F860" s="304">
        <f t="shared" ca="1" si="387"/>
        <v>0.56819513212789119</v>
      </c>
      <c r="G860" s="306">
        <f t="shared" ca="1" si="388"/>
        <v>3.7113003336285808</v>
      </c>
      <c r="H860" s="307">
        <f t="shared" ca="1" si="389"/>
        <v>-104.70338055307494</v>
      </c>
      <c r="I860" s="304">
        <f t="shared" ca="1" si="390"/>
        <v>104.76913500362797</v>
      </c>
      <c r="J860" s="306">
        <f t="shared" ca="1" si="391"/>
        <v>438.67107671397167</v>
      </c>
      <c r="K860" s="307">
        <f t="shared" ca="1" si="392"/>
        <v>-10.75002477842172</v>
      </c>
      <c r="L860" s="304">
        <f t="shared" ca="1" si="377"/>
        <v>438.80277640203224</v>
      </c>
      <c r="M860" s="306">
        <f t="shared" ca="1" si="393"/>
        <v>-1.535365310319118</v>
      </c>
      <c r="N860" s="304">
        <f t="shared" ca="1" si="394"/>
        <v>-87.969952292079412</v>
      </c>
      <c r="P860" s="310">
        <f t="shared" ca="1" si="395"/>
        <v>23</v>
      </c>
      <c r="Q860" s="304">
        <f t="shared" ca="1" si="396"/>
        <v>0</v>
      </c>
      <c r="R860" s="306">
        <f t="shared" ca="1" si="397"/>
        <v>0</v>
      </c>
      <c r="S860" s="307">
        <f t="shared" ca="1" si="398"/>
        <v>2.9362999999999984</v>
      </c>
      <c r="T860" s="304">
        <f t="shared" ca="1" si="378"/>
        <v>28.805102999999985</v>
      </c>
      <c r="U860" s="311">
        <f t="shared" ca="1" si="379"/>
        <v>0</v>
      </c>
      <c r="V860" s="306">
        <f t="shared" ca="1" si="380"/>
        <v>1.2263175862395932</v>
      </c>
      <c r="W860" s="304">
        <f t="shared" ca="1" si="381"/>
        <v>27.467101622019083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0.44953680408768548</v>
      </c>
      <c r="AH860" s="304">
        <f t="shared" ca="1" si="405"/>
        <v>-9.354306199044073</v>
      </c>
    </row>
    <row r="861" spans="1:34" x14ac:dyDescent="0.2">
      <c r="A861" s="347">
        <f t="shared" ca="1" si="383"/>
        <v>1E-4</v>
      </c>
      <c r="B861" s="304">
        <f t="shared" ca="1" si="384"/>
        <v>37.934400000001375</v>
      </c>
      <c r="D861" s="306">
        <f t="shared" ca="1" si="385"/>
        <v>-0.33136386835435155</v>
      </c>
      <c r="E861" s="307">
        <f t="shared" ca="1" si="386"/>
        <v>-0.46154687281182305</v>
      </c>
      <c r="F861" s="304">
        <f t="shared" ca="1" si="387"/>
        <v>0.56817913465132908</v>
      </c>
      <c r="G861" s="306">
        <f t="shared" ca="1" si="388"/>
        <v>3.7112671972417455</v>
      </c>
      <c r="H861" s="307">
        <f t="shared" ca="1" si="389"/>
        <v>-104.70342670776222</v>
      </c>
      <c r="I861" s="304">
        <f t="shared" ca="1" si="390"/>
        <v>104.76917995554349</v>
      </c>
      <c r="J861" s="306">
        <f t="shared" ca="1" si="391"/>
        <v>438.67107671397167</v>
      </c>
      <c r="K861" s="307">
        <f t="shared" ca="1" si="392"/>
        <v>-10.760495118784762</v>
      </c>
      <c r="L861" s="304">
        <f t="shared" ca="1" si="377"/>
        <v>438.80303303486477</v>
      </c>
      <c r="M861" s="306">
        <f t="shared" ca="1" si="393"/>
        <v>-1.535365642005931</v>
      </c>
      <c r="N861" s="304">
        <f t="shared" ca="1" si="394"/>
        <v>-87.96997129633391</v>
      </c>
      <c r="P861" s="310">
        <f t="shared" ca="1" si="395"/>
        <v>23</v>
      </c>
      <c r="Q861" s="304">
        <f t="shared" ca="1" si="396"/>
        <v>0</v>
      </c>
      <c r="R861" s="306">
        <f t="shared" ca="1" si="397"/>
        <v>0</v>
      </c>
      <c r="S861" s="307">
        <f t="shared" ca="1" si="398"/>
        <v>2.9362999999999984</v>
      </c>
      <c r="T861" s="304">
        <f t="shared" ca="1" si="378"/>
        <v>28.805102999999985</v>
      </c>
      <c r="U861" s="311">
        <f t="shared" ca="1" si="379"/>
        <v>0</v>
      </c>
      <c r="V861" s="306">
        <f t="shared" ca="1" si="380"/>
        <v>1.2263188702368886</v>
      </c>
      <c r="W861" s="304">
        <f t="shared" ca="1" si="381"/>
        <v>27.467153950958913</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0.44951909768360032</v>
      </c>
      <c r="AH861" s="304">
        <f t="shared" ca="1" si="405"/>
        <v>-9.354324020712836</v>
      </c>
    </row>
    <row r="862" spans="1:34" x14ac:dyDescent="0.2">
      <c r="A862" s="347">
        <f t="shared" ca="1" si="383"/>
        <v>1E-4</v>
      </c>
      <c r="B862" s="304">
        <f t="shared" ca="1" si="384"/>
        <v>37.934500000001378</v>
      </c>
      <c r="D862" s="306">
        <f t="shared" ca="1" si="385"/>
        <v>-0.33136139888756988</v>
      </c>
      <c r="E862" s="307">
        <f t="shared" ca="1" si="386"/>
        <v>-0.46152895270063254</v>
      </c>
      <c r="F862" s="304">
        <f t="shared" ca="1" si="387"/>
        <v>0.56816313753504799</v>
      </c>
      <c r="G862" s="306">
        <f t="shared" ca="1" si="388"/>
        <v>3.7112340611018566</v>
      </c>
      <c r="H862" s="307">
        <f t="shared" ca="1" si="389"/>
        <v>-104.70347286065748</v>
      </c>
      <c r="I862" s="304">
        <f t="shared" ca="1" si="390"/>
        <v>104.7692249056884</v>
      </c>
      <c r="J862" s="306">
        <f t="shared" ca="1" si="391"/>
        <v>438.67107671397167</v>
      </c>
      <c r="K862" s="307">
        <f t="shared" ca="1" si="392"/>
        <v>-10.770965463763183</v>
      </c>
      <c r="L862" s="304">
        <f t="shared" ca="1" si="377"/>
        <v>438.80328991749457</v>
      </c>
      <c r="M862" s="306">
        <f t="shared" ca="1" si="393"/>
        <v>-1.5353659736894976</v>
      </c>
      <c r="N862" s="304">
        <f t="shared" ca="1" si="394"/>
        <v>-87.969990300402401</v>
      </c>
      <c r="P862" s="310">
        <f t="shared" ca="1" si="395"/>
        <v>23</v>
      </c>
      <c r="Q862" s="304">
        <f t="shared" ca="1" si="396"/>
        <v>0</v>
      </c>
      <c r="R862" s="306">
        <f t="shared" ca="1" si="397"/>
        <v>0</v>
      </c>
      <c r="S862" s="307">
        <f t="shared" ca="1" si="398"/>
        <v>2.9362999999999984</v>
      </c>
      <c r="T862" s="304">
        <f t="shared" ca="1" si="378"/>
        <v>28.805102999999985</v>
      </c>
      <c r="U862" s="311">
        <f t="shared" ca="1" si="379"/>
        <v>0</v>
      </c>
      <c r="V862" s="306">
        <f t="shared" ca="1" si="380"/>
        <v>1.2263201542360951</v>
      </c>
      <c r="W862" s="304">
        <f t="shared" ca="1" si="381"/>
        <v>27.467206279072627</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0.44950139155866786</v>
      </c>
      <c r="AH862" s="304">
        <f t="shared" ca="1" si="405"/>
        <v>-9.3543418421002382</v>
      </c>
    </row>
    <row r="863" spans="1:34" x14ac:dyDescent="0.2">
      <c r="A863" s="347">
        <f t="shared" ca="1" si="383"/>
        <v>1E-4</v>
      </c>
      <c r="B863" s="304">
        <f t="shared" ca="1" si="384"/>
        <v>37.934600000001382</v>
      </c>
      <c r="D863" s="306">
        <f t="shared" ca="1" si="385"/>
        <v>-0.33135892942931872</v>
      </c>
      <c r="E863" s="307">
        <f t="shared" ca="1" si="386"/>
        <v>-0.46151103287229489</v>
      </c>
      <c r="F863" s="304">
        <f t="shared" ca="1" si="387"/>
        <v>0.56814714077903861</v>
      </c>
      <c r="G863" s="306">
        <f t="shared" ca="1" si="388"/>
        <v>3.7112009252089138</v>
      </c>
      <c r="H863" s="307">
        <f t="shared" ca="1" si="389"/>
        <v>-104.70351901176078</v>
      </c>
      <c r="I863" s="304">
        <f t="shared" ca="1" si="390"/>
        <v>104.76926985406274</v>
      </c>
      <c r="J863" s="306">
        <f t="shared" ca="1" si="391"/>
        <v>438.67107671397167</v>
      </c>
      <c r="K863" s="307">
        <f t="shared" ca="1" si="392"/>
        <v>-10.781435813356804</v>
      </c>
      <c r="L863" s="304">
        <f t="shared" ca="1" si="377"/>
        <v>438.80354704992158</v>
      </c>
      <c r="M863" s="306">
        <f t="shared" ca="1" si="393"/>
        <v>-1.5353663053698181</v>
      </c>
      <c r="N863" s="304">
        <f t="shared" ca="1" si="394"/>
        <v>-87.970009304284929</v>
      </c>
      <c r="P863" s="310">
        <f t="shared" ca="1" si="395"/>
        <v>23</v>
      </c>
      <c r="Q863" s="304">
        <f t="shared" ca="1" si="396"/>
        <v>0</v>
      </c>
      <c r="R863" s="306">
        <f t="shared" ca="1" si="397"/>
        <v>0</v>
      </c>
      <c r="S863" s="307">
        <f t="shared" ca="1" si="398"/>
        <v>2.9362999999999984</v>
      </c>
      <c r="T863" s="304">
        <f t="shared" ca="1" si="378"/>
        <v>28.805102999999985</v>
      </c>
      <c r="U863" s="311">
        <f t="shared" ca="1" si="379"/>
        <v>0</v>
      </c>
      <c r="V863" s="306">
        <f t="shared" ca="1" si="380"/>
        <v>1.2263214382372134</v>
      </c>
      <c r="W863" s="304">
        <f t="shared" ca="1" si="381"/>
        <v>27.467258606360243</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0.44948368571287567</v>
      </c>
      <c r="AH863" s="304">
        <f t="shared" ca="1" si="405"/>
        <v>-9.354359663206294</v>
      </c>
    </row>
    <row r="864" spans="1:34" x14ac:dyDescent="0.2">
      <c r="A864" s="347">
        <f t="shared" ca="1" si="383"/>
        <v>1E-4</v>
      </c>
      <c r="B864" s="304">
        <f t="shared" ca="1" si="384"/>
        <v>37.934700000001385</v>
      </c>
      <c r="D864" s="306">
        <f t="shared" ca="1" si="385"/>
        <v>-0.33135645997959684</v>
      </c>
      <c r="E864" s="307">
        <f t="shared" ca="1" si="386"/>
        <v>-0.46149311332680476</v>
      </c>
      <c r="F864" s="304">
        <f t="shared" ca="1" si="387"/>
        <v>0.56813114438329926</v>
      </c>
      <c r="G864" s="306">
        <f t="shared" ca="1" si="388"/>
        <v>3.7111677895629156</v>
      </c>
      <c r="H864" s="307">
        <f t="shared" ca="1" si="389"/>
        <v>-104.70356516107211</v>
      </c>
      <c r="I864" s="304">
        <f t="shared" ca="1" si="390"/>
        <v>104.76931480066652</v>
      </c>
      <c r="J864" s="306">
        <f t="shared" ca="1" si="391"/>
        <v>438.67107671397167</v>
      </c>
      <c r="K864" s="307">
        <f t="shared" ca="1" si="392"/>
        <v>-10.791906167565445</v>
      </c>
      <c r="L864" s="304">
        <f t="shared" ca="1" si="377"/>
        <v>438.80380443214568</v>
      </c>
      <c r="M864" s="306">
        <f t="shared" ca="1" si="393"/>
        <v>-1.5353666370468928</v>
      </c>
      <c r="N864" s="304">
        <f t="shared" ca="1" si="394"/>
        <v>-87.970028307981465</v>
      </c>
      <c r="P864" s="310">
        <f t="shared" ca="1" si="395"/>
        <v>23</v>
      </c>
      <c r="Q864" s="304">
        <f t="shared" ca="1" si="396"/>
        <v>0</v>
      </c>
      <c r="R864" s="306">
        <f t="shared" ca="1" si="397"/>
        <v>0</v>
      </c>
      <c r="S864" s="307">
        <f t="shared" ca="1" si="398"/>
        <v>2.9362999999999984</v>
      </c>
      <c r="T864" s="304">
        <f t="shared" ca="1" si="378"/>
        <v>28.805102999999985</v>
      </c>
      <c r="U864" s="311">
        <f t="shared" ca="1" si="379"/>
        <v>0</v>
      </c>
      <c r="V864" s="306">
        <f t="shared" ca="1" si="380"/>
        <v>1.226322722240242</v>
      </c>
      <c r="W864" s="304">
        <f t="shared" ca="1" si="381"/>
        <v>27.467310932821746</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0.44946598014621308</v>
      </c>
      <c r="AH864" s="304">
        <f t="shared" ca="1" si="405"/>
        <v>-9.3543774840310121</v>
      </c>
    </row>
    <row r="865" spans="1:34" x14ac:dyDescent="0.2">
      <c r="A865" s="347">
        <f t="shared" ca="1" si="383"/>
        <v>1E-4</v>
      </c>
      <c r="B865" s="304">
        <f t="shared" ca="1" si="384"/>
        <v>37.934800000001388</v>
      </c>
      <c r="D865" s="306">
        <f t="shared" ca="1" si="385"/>
        <v>-0.3313539905384022</v>
      </c>
      <c r="E865" s="307">
        <f t="shared" ca="1" si="386"/>
        <v>-0.46147519406417103</v>
      </c>
      <c r="F865" s="304">
        <f t="shared" ca="1" si="387"/>
        <v>0.56811514834783972</v>
      </c>
      <c r="G865" s="306">
        <f t="shared" ca="1" si="388"/>
        <v>3.7111346541638617</v>
      </c>
      <c r="H865" s="307">
        <f t="shared" ca="1" si="389"/>
        <v>-104.70361130859152</v>
      </c>
      <c r="I865" s="304">
        <f t="shared" ca="1" si="390"/>
        <v>104.76935974549978</v>
      </c>
      <c r="J865" s="306">
        <f t="shared" ca="1" si="391"/>
        <v>438.67107671397167</v>
      </c>
      <c r="K865" s="307">
        <f t="shared" ca="1" si="392"/>
        <v>-10.802376526388928</v>
      </c>
      <c r="L865" s="304">
        <f t="shared" ca="1" si="377"/>
        <v>438.80406206416671</v>
      </c>
      <c r="M865" s="306">
        <f t="shared" ca="1" si="393"/>
        <v>-1.5353669687207214</v>
      </c>
      <c r="N865" s="304">
        <f t="shared" ca="1" si="394"/>
        <v>-87.970047311492024</v>
      </c>
      <c r="P865" s="310">
        <f t="shared" ca="1" si="395"/>
        <v>23</v>
      </c>
      <c r="Q865" s="304">
        <f t="shared" ca="1" si="396"/>
        <v>0</v>
      </c>
      <c r="R865" s="306">
        <f t="shared" ca="1" si="397"/>
        <v>0</v>
      </c>
      <c r="S865" s="307">
        <f t="shared" ca="1" si="398"/>
        <v>2.9362999999999984</v>
      </c>
      <c r="T865" s="304">
        <f t="shared" ca="1" si="378"/>
        <v>28.805102999999985</v>
      </c>
      <c r="U865" s="311">
        <f t="shared" ca="1" si="379"/>
        <v>0</v>
      </c>
      <c r="V865" s="306">
        <f t="shared" ca="1" si="380"/>
        <v>1.2263240062451819</v>
      </c>
      <c r="W865" s="304">
        <f t="shared" ca="1" si="381"/>
        <v>27.467363258457162</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0.44944827485869432</v>
      </c>
      <c r="AH865" s="304">
        <f t="shared" ca="1" si="405"/>
        <v>-9.3543953045743837</v>
      </c>
    </row>
    <row r="866" spans="1:34" x14ac:dyDescent="0.2">
      <c r="A866" s="347">
        <f t="shared" ca="1" si="383"/>
        <v>1E-4</v>
      </c>
      <c r="B866" s="304">
        <f t="shared" ca="1" si="384"/>
        <v>37.934900000001392</v>
      </c>
      <c r="D866" s="306">
        <f t="shared" ca="1" si="385"/>
        <v>-0.33135152110573779</v>
      </c>
      <c r="E866" s="307">
        <f t="shared" ca="1" si="386"/>
        <v>-0.4614572750843795</v>
      </c>
      <c r="F866" s="304">
        <f t="shared" ca="1" si="387"/>
        <v>0.56809915267265354</v>
      </c>
      <c r="G866" s="306">
        <f t="shared" ca="1" si="388"/>
        <v>3.7111015190117511</v>
      </c>
      <c r="H866" s="307">
        <f t="shared" ca="1" si="389"/>
        <v>-104.70365745431903</v>
      </c>
      <c r="I866" s="304">
        <f t="shared" ca="1" si="390"/>
        <v>104.76940468856253</v>
      </c>
      <c r="J866" s="306">
        <f t="shared" ca="1" si="391"/>
        <v>438.67107671397167</v>
      </c>
      <c r="K866" s="307">
        <f t="shared" ca="1" si="392"/>
        <v>-10.812846889827073</v>
      </c>
      <c r="L866" s="304">
        <f t="shared" ca="1" si="377"/>
        <v>438.80431994598467</v>
      </c>
      <c r="M866" s="306">
        <f t="shared" ca="1" si="393"/>
        <v>-1.535367300391304</v>
      </c>
      <c r="N866" s="304">
        <f t="shared" ca="1" si="394"/>
        <v>-87.970066314816592</v>
      </c>
      <c r="P866" s="310">
        <f t="shared" ca="1" si="395"/>
        <v>23</v>
      </c>
      <c r="Q866" s="304">
        <f t="shared" ca="1" si="396"/>
        <v>0</v>
      </c>
      <c r="R866" s="306">
        <f t="shared" ca="1" si="397"/>
        <v>0</v>
      </c>
      <c r="S866" s="307">
        <f t="shared" ca="1" si="398"/>
        <v>2.9362999999999984</v>
      </c>
      <c r="T866" s="304">
        <f t="shared" ca="1" si="378"/>
        <v>28.805102999999985</v>
      </c>
      <c r="U866" s="311">
        <f t="shared" ca="1" si="379"/>
        <v>0</v>
      </c>
      <c r="V866" s="306">
        <f t="shared" ca="1" si="380"/>
        <v>1.226325290252033</v>
      </c>
      <c r="W866" s="304">
        <f t="shared" ca="1" si="381"/>
        <v>27.467415583266494</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0.44943056985030339</v>
      </c>
      <c r="AH866" s="304">
        <f t="shared" ca="1" si="405"/>
        <v>-9.3544131248364195</v>
      </c>
    </row>
    <row r="867" spans="1:34" x14ac:dyDescent="0.2">
      <c r="A867" s="347">
        <f t="shared" ca="1" si="383"/>
        <v>1E-4</v>
      </c>
      <c r="B867" s="304">
        <f t="shared" ca="1" si="384"/>
        <v>37.935000000001395</v>
      </c>
      <c r="D867" s="306">
        <f t="shared" ca="1" si="385"/>
        <v>-0.331349051681604</v>
      </c>
      <c r="E867" s="307">
        <f t="shared" ca="1" si="386"/>
        <v>-0.46143935638743372</v>
      </c>
      <c r="F867" s="304">
        <f t="shared" ca="1" si="387"/>
        <v>0.5680831573577475</v>
      </c>
      <c r="G867" s="306">
        <f t="shared" ca="1" si="388"/>
        <v>3.711068384106583</v>
      </c>
      <c r="H867" s="307">
        <f t="shared" ca="1" si="389"/>
        <v>-104.70370359825466</v>
      </c>
      <c r="I867" s="304">
        <f t="shared" ca="1" si="390"/>
        <v>104.76944962985479</v>
      </c>
      <c r="J867" s="306">
        <f t="shared" ca="1" si="391"/>
        <v>438.67107671397167</v>
      </c>
      <c r="K867" s="307">
        <f t="shared" ca="1" si="392"/>
        <v>-10.823317257879701</v>
      </c>
      <c r="L867" s="304">
        <f t="shared" ca="1" si="377"/>
        <v>438.80457807759927</v>
      </c>
      <c r="M867" s="306">
        <f t="shared" ca="1" si="393"/>
        <v>-1.5353676320586409</v>
      </c>
      <c r="N867" s="304">
        <f t="shared" ca="1" si="394"/>
        <v>-87.970085317955196</v>
      </c>
      <c r="P867" s="310">
        <f t="shared" ca="1" si="395"/>
        <v>23</v>
      </c>
      <c r="Q867" s="304">
        <f t="shared" ca="1" si="396"/>
        <v>0</v>
      </c>
      <c r="R867" s="306">
        <f t="shared" ca="1" si="397"/>
        <v>0</v>
      </c>
      <c r="S867" s="307">
        <f t="shared" ca="1" si="398"/>
        <v>2.9362999999999984</v>
      </c>
      <c r="T867" s="304">
        <f t="shared" ca="1" si="378"/>
        <v>28.805102999999985</v>
      </c>
      <c r="U867" s="311">
        <f t="shared" ca="1" si="379"/>
        <v>0</v>
      </c>
      <c r="V867" s="306">
        <f t="shared" ca="1" si="380"/>
        <v>1.2263265742607949</v>
      </c>
      <c r="W867" s="304">
        <f t="shared" ca="1" si="381"/>
        <v>27.467467907249741</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0.44941286512103851</v>
      </c>
      <c r="AH867" s="304">
        <f t="shared" ca="1" si="405"/>
        <v>-9.3544309448171195</v>
      </c>
    </row>
    <row r="868" spans="1:34" x14ac:dyDescent="0.2">
      <c r="A868" s="347">
        <f t="shared" ca="1" si="383"/>
        <v>1E-4</v>
      </c>
      <c r="B868" s="304">
        <f t="shared" ca="1" si="384"/>
        <v>37.935100000001398</v>
      </c>
      <c r="D868" s="306">
        <f t="shared" ca="1" si="385"/>
        <v>-0.33134658226599722</v>
      </c>
      <c r="E868" s="307">
        <f t="shared" ca="1" si="386"/>
        <v>-0.46142143797333013</v>
      </c>
      <c r="F868" s="304">
        <f t="shared" ca="1" si="387"/>
        <v>0.56806716240312027</v>
      </c>
      <c r="G868" s="306">
        <f t="shared" ca="1" si="388"/>
        <v>3.7110352494483565</v>
      </c>
      <c r="H868" s="307">
        <f t="shared" ca="1" si="389"/>
        <v>-104.70374974039846</v>
      </c>
      <c r="I868" s="304">
        <f t="shared" ca="1" si="390"/>
        <v>104.76949456937665</v>
      </c>
      <c r="J868" s="306">
        <f t="shared" ca="1" si="391"/>
        <v>438.67107671397167</v>
      </c>
      <c r="K868" s="307">
        <f t="shared" ca="1" si="392"/>
        <v>-10.833787630546635</v>
      </c>
      <c r="L868" s="304">
        <f t="shared" ca="1" si="377"/>
        <v>438.80483645901057</v>
      </c>
      <c r="M868" s="306">
        <f t="shared" ca="1" si="393"/>
        <v>-1.5353679637227318</v>
      </c>
      <c r="N868" s="304">
        <f t="shared" ca="1" si="394"/>
        <v>-87.970104320907822</v>
      </c>
      <c r="P868" s="310">
        <f t="shared" ca="1" si="395"/>
        <v>23</v>
      </c>
      <c r="Q868" s="304">
        <f t="shared" ca="1" si="396"/>
        <v>0</v>
      </c>
      <c r="R868" s="306">
        <f t="shared" ca="1" si="397"/>
        <v>0</v>
      </c>
      <c r="S868" s="307">
        <f t="shared" ca="1" si="398"/>
        <v>2.9362999999999984</v>
      </c>
      <c r="T868" s="304">
        <f t="shared" ca="1" si="378"/>
        <v>28.805102999999985</v>
      </c>
      <c r="U868" s="311">
        <f t="shared" ca="1" si="379"/>
        <v>0</v>
      </c>
      <c r="V868" s="306">
        <f t="shared" ca="1" si="380"/>
        <v>1.2263278582714676</v>
      </c>
      <c r="W868" s="304">
        <f t="shared" ca="1" si="381"/>
        <v>27.467520230406937</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0.44939516067090501</v>
      </c>
      <c r="AH868" s="304">
        <f t="shared" ca="1" si="405"/>
        <v>-9.3544487645164853</v>
      </c>
    </row>
    <row r="869" spans="1:34" x14ac:dyDescent="0.2">
      <c r="A869" s="347">
        <f t="shared" ca="1" si="383"/>
        <v>1E-4</v>
      </c>
      <c r="B869" s="304">
        <f t="shared" ca="1" si="384"/>
        <v>37.935200000001402</v>
      </c>
      <c r="D869" s="306">
        <f t="shared" ca="1" si="385"/>
        <v>-0.33134411285892251</v>
      </c>
      <c r="E869" s="307">
        <f t="shared" ca="1" si="386"/>
        <v>-0.46140351984205807</v>
      </c>
      <c r="F869" s="304">
        <f t="shared" ca="1" si="387"/>
        <v>0.56805116780876952</v>
      </c>
      <c r="G869" s="306">
        <f t="shared" ca="1" si="388"/>
        <v>3.7110021150370707</v>
      </c>
      <c r="H869" s="307">
        <f t="shared" ca="1" si="389"/>
        <v>-104.70379588075045</v>
      </c>
      <c r="I869" s="304">
        <f t="shared" ca="1" si="390"/>
        <v>104.76953950712804</v>
      </c>
      <c r="J869" s="306">
        <f t="shared" ca="1" si="391"/>
        <v>438.67107671397167</v>
      </c>
      <c r="K869" s="307">
        <f t="shared" ca="1" si="392"/>
        <v>-10.844258007827692</v>
      </c>
      <c r="L869" s="304">
        <f t="shared" ca="1" si="377"/>
        <v>438.80509509021834</v>
      </c>
      <c r="M869" s="306">
        <f t="shared" ca="1" si="393"/>
        <v>-1.535368295383577</v>
      </c>
      <c r="N869" s="304">
        <f t="shared" ca="1" si="394"/>
        <v>-87.970123323674486</v>
      </c>
      <c r="P869" s="310">
        <f t="shared" ca="1" si="395"/>
        <v>23</v>
      </c>
      <c r="Q869" s="304">
        <f t="shared" ca="1" si="396"/>
        <v>0</v>
      </c>
      <c r="R869" s="306">
        <f t="shared" ca="1" si="397"/>
        <v>0</v>
      </c>
      <c r="S869" s="307">
        <f t="shared" ca="1" si="398"/>
        <v>2.9362999999999984</v>
      </c>
      <c r="T869" s="304">
        <f t="shared" ca="1" si="378"/>
        <v>28.805102999999985</v>
      </c>
      <c r="U869" s="311">
        <f t="shared" ca="1" si="379"/>
        <v>0</v>
      </c>
      <c r="V869" s="306">
        <f t="shared" ca="1" si="380"/>
        <v>1.2263291422840517</v>
      </c>
      <c r="W869" s="304">
        <f t="shared" ca="1" si="381"/>
        <v>27.467572552738076</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0.44937745649988869</v>
      </c>
      <c r="AH869" s="304">
        <f t="shared" ca="1" si="405"/>
        <v>-9.3544665839345278</v>
      </c>
    </row>
    <row r="870" spans="1:34" x14ac:dyDescent="0.2">
      <c r="A870" s="347">
        <f t="shared" ca="1" si="383"/>
        <v>1E-4</v>
      </c>
      <c r="B870" s="304">
        <f t="shared" ca="1" si="384"/>
        <v>37.935300000001405</v>
      </c>
      <c r="D870" s="306">
        <f t="shared" ca="1" si="385"/>
        <v>-0.33134164346037592</v>
      </c>
      <c r="E870" s="307">
        <f t="shared" ca="1" si="386"/>
        <v>-0.46138560199362288</v>
      </c>
      <c r="F870" s="304">
        <f t="shared" ca="1" si="387"/>
        <v>0.56803517357470101</v>
      </c>
      <c r="G870" s="306">
        <f t="shared" ca="1" si="388"/>
        <v>3.7109689808727246</v>
      </c>
      <c r="H870" s="307">
        <f t="shared" ca="1" si="389"/>
        <v>-104.70384201931064</v>
      </c>
      <c r="I870" s="304">
        <f t="shared" ca="1" si="390"/>
        <v>104.76958444310907</v>
      </c>
      <c r="J870" s="306">
        <f t="shared" ca="1" si="391"/>
        <v>438.67107671397167</v>
      </c>
      <c r="K870" s="307">
        <f t="shared" ca="1" si="392"/>
        <v>-10.854728389722695</v>
      </c>
      <c r="L870" s="304">
        <f t="shared" ca="1" si="377"/>
        <v>438.80535397122247</v>
      </c>
      <c r="M870" s="306">
        <f t="shared" ca="1" si="393"/>
        <v>-1.5353686270411762</v>
      </c>
      <c r="N870" s="304">
        <f t="shared" ca="1" si="394"/>
        <v>-87.970142326255157</v>
      </c>
      <c r="P870" s="310">
        <f t="shared" ca="1" si="395"/>
        <v>23</v>
      </c>
      <c r="Q870" s="304">
        <f t="shared" ca="1" si="396"/>
        <v>0</v>
      </c>
      <c r="R870" s="306">
        <f t="shared" ca="1" si="397"/>
        <v>0</v>
      </c>
      <c r="S870" s="307">
        <f t="shared" ca="1" si="398"/>
        <v>2.9362999999999984</v>
      </c>
      <c r="T870" s="304">
        <f t="shared" ca="1" si="378"/>
        <v>28.805102999999985</v>
      </c>
      <c r="U870" s="311">
        <f t="shared" ca="1" si="379"/>
        <v>0</v>
      </c>
      <c r="V870" s="306">
        <f t="shared" ca="1" si="380"/>
        <v>1.2263304262985468</v>
      </c>
      <c r="W870" s="304">
        <f t="shared" ca="1" si="381"/>
        <v>27.467624874243189</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0.44935975260799133</v>
      </c>
      <c r="AH870" s="304">
        <f t="shared" ca="1" si="405"/>
        <v>-9.3544844030712433</v>
      </c>
    </row>
    <row r="871" spans="1:34" x14ac:dyDescent="0.2">
      <c r="A871" s="347">
        <f t="shared" ca="1" si="383"/>
        <v>1E-4</v>
      </c>
      <c r="B871" s="304">
        <f t="shared" ca="1" si="384"/>
        <v>37.935400000001408</v>
      </c>
      <c r="D871" s="306">
        <f t="shared" ca="1" si="385"/>
        <v>-0.33133917407036256</v>
      </c>
      <c r="E871" s="307">
        <f t="shared" ca="1" si="386"/>
        <v>-0.46136768442801213</v>
      </c>
      <c r="F871" s="304">
        <f t="shared" ca="1" si="387"/>
        <v>0.56801917970091098</v>
      </c>
      <c r="G871" s="306">
        <f t="shared" ca="1" si="388"/>
        <v>3.7109358469553175</v>
      </c>
      <c r="H871" s="307">
        <f t="shared" ca="1" si="389"/>
        <v>-104.70388815607909</v>
      </c>
      <c r="I871" s="304">
        <f t="shared" ca="1" si="390"/>
        <v>104.76962937731973</v>
      </c>
      <c r="J871" s="306">
        <f t="shared" ca="1" si="391"/>
        <v>438.67107671397167</v>
      </c>
      <c r="K871" s="307">
        <f t="shared" ca="1" si="392"/>
        <v>-10.865198776231464</v>
      </c>
      <c r="L871" s="304">
        <f t="shared" ca="1" si="377"/>
        <v>438.8056131020229</v>
      </c>
      <c r="M871" s="306">
        <f t="shared" ca="1" si="393"/>
        <v>-1.5353689586955299</v>
      </c>
      <c r="N871" s="304">
        <f t="shared" ca="1" si="394"/>
        <v>-87.97016132864988</v>
      </c>
      <c r="P871" s="310">
        <f t="shared" ca="1" si="395"/>
        <v>23</v>
      </c>
      <c r="Q871" s="304">
        <f t="shared" ca="1" si="396"/>
        <v>0</v>
      </c>
      <c r="R871" s="306">
        <f t="shared" ca="1" si="397"/>
        <v>0</v>
      </c>
      <c r="S871" s="307">
        <f t="shared" ca="1" si="398"/>
        <v>2.9362999999999984</v>
      </c>
      <c r="T871" s="304">
        <f t="shared" ca="1" si="378"/>
        <v>28.805102999999985</v>
      </c>
      <c r="U871" s="311">
        <f t="shared" ca="1" si="379"/>
        <v>0</v>
      </c>
      <c r="V871" s="306">
        <f t="shared" ca="1" si="380"/>
        <v>1.2263317103149527</v>
      </c>
      <c r="W871" s="304">
        <f t="shared" ca="1" si="381"/>
        <v>27.46767719492226</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0.44934204899520225</v>
      </c>
      <c r="AH871" s="304">
        <f t="shared" ca="1" si="405"/>
        <v>-9.3545022219266443</v>
      </c>
    </row>
    <row r="872" spans="1:34" x14ac:dyDescent="0.2">
      <c r="A872" s="347">
        <f t="shared" ca="1" si="383"/>
        <v>1E-4</v>
      </c>
      <c r="B872" s="304">
        <f t="shared" ca="1" si="384"/>
        <v>37.935500000001412</v>
      </c>
      <c r="D872" s="306">
        <f t="shared" ca="1" si="385"/>
        <v>-0.33133670468887638</v>
      </c>
      <c r="E872" s="307">
        <f t="shared" ca="1" si="386"/>
        <v>-0.46134976714522935</v>
      </c>
      <c r="F872" s="304">
        <f t="shared" ca="1" si="387"/>
        <v>0.56800318618740253</v>
      </c>
      <c r="G872" s="306">
        <f t="shared" ca="1" si="388"/>
        <v>3.7109027132848484</v>
      </c>
      <c r="H872" s="307">
        <f t="shared" ca="1" si="389"/>
        <v>-104.7039342910558</v>
      </c>
      <c r="I872" s="304">
        <f t="shared" ca="1" si="390"/>
        <v>104.76967430976006</v>
      </c>
      <c r="J872" s="306">
        <f t="shared" ca="1" si="391"/>
        <v>438.67107671397167</v>
      </c>
      <c r="K872" s="307">
        <f t="shared" ca="1" si="392"/>
        <v>-10.875669167353822</v>
      </c>
      <c r="L872" s="304">
        <f t="shared" ca="1" si="377"/>
        <v>438.80587248261952</v>
      </c>
      <c r="M872" s="306">
        <f t="shared" ca="1" si="393"/>
        <v>-1.5353692903466378</v>
      </c>
      <c r="N872" s="304">
        <f t="shared" ca="1" si="394"/>
        <v>-87.970180330858639</v>
      </c>
      <c r="P872" s="310">
        <f t="shared" ca="1" si="395"/>
        <v>23</v>
      </c>
      <c r="Q872" s="304">
        <f t="shared" ca="1" si="396"/>
        <v>0</v>
      </c>
      <c r="R872" s="306">
        <f t="shared" ca="1" si="397"/>
        <v>0</v>
      </c>
      <c r="S872" s="307">
        <f t="shared" ca="1" si="398"/>
        <v>2.9362999999999984</v>
      </c>
      <c r="T872" s="304">
        <f t="shared" ca="1" si="378"/>
        <v>28.805102999999985</v>
      </c>
      <c r="U872" s="311">
        <f t="shared" ca="1" si="379"/>
        <v>0</v>
      </c>
      <c r="V872" s="306">
        <f t="shared" ca="1" si="380"/>
        <v>1.2263329943332697</v>
      </c>
      <c r="W872" s="304">
        <f t="shared" ca="1" si="381"/>
        <v>27.467729514775314</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0.44932434566152857</v>
      </c>
      <c r="AH872" s="304">
        <f t="shared" ca="1" si="405"/>
        <v>-9.3545200405007236</v>
      </c>
    </row>
    <row r="873" spans="1:34" x14ac:dyDescent="0.2">
      <c r="A873" s="347">
        <f t="shared" ca="1" si="383"/>
        <v>1E-4</v>
      </c>
      <c r="B873" s="304">
        <f t="shared" ca="1" si="384"/>
        <v>37.935600000001415</v>
      </c>
      <c r="D873" s="306">
        <f t="shared" ca="1" si="385"/>
        <v>-0.33133423531592249</v>
      </c>
      <c r="E873" s="307">
        <f t="shared" ca="1" si="386"/>
        <v>-0.46133185014526568</v>
      </c>
      <c r="F873" s="304">
        <f t="shared" ca="1" si="387"/>
        <v>0.56798719303417478</v>
      </c>
      <c r="G873" s="306">
        <f t="shared" ca="1" si="388"/>
        <v>3.7108695798613169</v>
      </c>
      <c r="H873" s="307">
        <f t="shared" ca="1" si="389"/>
        <v>-104.70398042424081</v>
      </c>
      <c r="I873" s="304">
        <f t="shared" ca="1" si="390"/>
        <v>104.76971924043006</v>
      </c>
      <c r="J873" s="306">
        <f t="shared" ca="1" si="391"/>
        <v>438.67107671397167</v>
      </c>
      <c r="K873" s="307">
        <f t="shared" ca="1" si="392"/>
        <v>-10.886139563089587</v>
      </c>
      <c r="L873" s="304">
        <f t="shared" ca="1" si="377"/>
        <v>438.80613211301215</v>
      </c>
      <c r="M873" s="306">
        <f t="shared" ca="1" si="393"/>
        <v>-1.5353696219945001</v>
      </c>
      <c r="N873" s="304">
        <f t="shared" ca="1" si="394"/>
        <v>-87.970199332881435</v>
      </c>
      <c r="P873" s="310">
        <f t="shared" ca="1" si="395"/>
        <v>23</v>
      </c>
      <c r="Q873" s="304">
        <f t="shared" ca="1" si="396"/>
        <v>0</v>
      </c>
      <c r="R873" s="306">
        <f t="shared" ca="1" si="397"/>
        <v>0</v>
      </c>
      <c r="S873" s="307">
        <f t="shared" ca="1" si="398"/>
        <v>2.9362999999999984</v>
      </c>
      <c r="T873" s="304">
        <f t="shared" ca="1" si="378"/>
        <v>28.805102999999985</v>
      </c>
      <c r="U873" s="311">
        <f t="shared" ca="1" si="379"/>
        <v>0</v>
      </c>
      <c r="V873" s="306">
        <f t="shared" ca="1" si="380"/>
        <v>1.226334278353497</v>
      </c>
      <c r="W873" s="304">
        <f t="shared" ca="1" si="381"/>
        <v>27.467781833802338</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0.4493066426069614</v>
      </c>
      <c r="AH873" s="304">
        <f t="shared" ca="1" si="405"/>
        <v>-9.354537858793492</v>
      </c>
    </row>
    <row r="874" spans="1:34" x14ac:dyDescent="0.2">
      <c r="A874" s="347">
        <f t="shared" ca="1" si="383"/>
        <v>1E-4</v>
      </c>
      <c r="B874" s="304">
        <f t="shared" ca="1" si="384"/>
        <v>37.935700000001418</v>
      </c>
      <c r="D874" s="306">
        <f t="shared" ca="1" si="385"/>
        <v>-0.33133176595149882</v>
      </c>
      <c r="E874" s="307">
        <f t="shared" ca="1" si="386"/>
        <v>-0.46131393342812999</v>
      </c>
      <c r="F874" s="304">
        <f t="shared" ca="1" si="387"/>
        <v>0.56797120024123748</v>
      </c>
      <c r="G874" s="306">
        <f t="shared" ca="1" si="388"/>
        <v>3.7108364466847217</v>
      </c>
      <c r="H874" s="307">
        <f t="shared" ca="1" si="389"/>
        <v>-104.70402655563416</v>
      </c>
      <c r="I874" s="304">
        <f t="shared" ca="1" si="390"/>
        <v>104.76976416932982</v>
      </c>
      <c r="J874" s="306">
        <f t="shared" ca="1" si="391"/>
        <v>438.67107671397167</v>
      </c>
      <c r="K874" s="307">
        <f t="shared" ca="1" si="392"/>
        <v>-10.896609963438582</v>
      </c>
      <c r="L874" s="304">
        <f t="shared" ca="1" si="377"/>
        <v>438.80639199320069</v>
      </c>
      <c r="M874" s="306">
        <f t="shared" ca="1" si="393"/>
        <v>-1.5353699536391168</v>
      </c>
      <c r="N874" s="304">
        <f t="shared" ca="1" si="394"/>
        <v>-87.970218334718268</v>
      </c>
      <c r="P874" s="310">
        <f t="shared" ca="1" si="395"/>
        <v>23</v>
      </c>
      <c r="Q874" s="304">
        <f t="shared" ca="1" si="396"/>
        <v>0</v>
      </c>
      <c r="R874" s="306">
        <f t="shared" ca="1" si="397"/>
        <v>0</v>
      </c>
      <c r="S874" s="307">
        <f t="shared" ca="1" si="398"/>
        <v>2.9362999999999984</v>
      </c>
      <c r="T874" s="304">
        <f t="shared" ca="1" si="378"/>
        <v>28.805102999999985</v>
      </c>
      <c r="U874" s="311">
        <f t="shared" ca="1" si="379"/>
        <v>0</v>
      </c>
      <c r="V874" s="306">
        <f t="shared" ca="1" si="380"/>
        <v>1.2263355623756358</v>
      </c>
      <c r="W874" s="304">
        <f t="shared" ca="1" si="381"/>
        <v>27.467834152003384</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0.44928893983150608</v>
      </c>
      <c r="AH874" s="304">
        <f t="shared" ca="1" si="405"/>
        <v>-9.3545556768049423</v>
      </c>
    </row>
    <row r="875" spans="1:34" x14ac:dyDescent="0.2">
      <c r="A875" s="347">
        <f t="shared" ca="1" si="383"/>
        <v>1E-4</v>
      </c>
      <c r="B875" s="304">
        <f t="shared" ca="1" si="384"/>
        <v>37.935800000001421</v>
      </c>
      <c r="D875" s="306">
        <f t="shared" ca="1" si="385"/>
        <v>-0.33132929659560667</v>
      </c>
      <c r="E875" s="307">
        <f t="shared" ca="1" si="386"/>
        <v>-0.46129601699379919</v>
      </c>
      <c r="F875" s="304">
        <f t="shared" ca="1" si="387"/>
        <v>0.56795520780857611</v>
      </c>
      <c r="G875" s="306">
        <f t="shared" ca="1" si="388"/>
        <v>3.7108033137550622</v>
      </c>
      <c r="H875" s="307">
        <f t="shared" ca="1" si="389"/>
        <v>-104.70407268523586</v>
      </c>
      <c r="I875" s="304">
        <f t="shared" ca="1" si="390"/>
        <v>104.76980909645931</v>
      </c>
      <c r="J875" s="306">
        <f t="shared" ca="1" si="391"/>
        <v>438.67107671397167</v>
      </c>
      <c r="K875" s="307">
        <f t="shared" ca="1" si="392"/>
        <v>-10.907080368400626</v>
      </c>
      <c r="L875" s="304">
        <f t="shared" ca="1" si="377"/>
        <v>438.80665212318507</v>
      </c>
      <c r="M875" s="306">
        <f t="shared" ca="1" si="393"/>
        <v>-1.5353702852804878</v>
      </c>
      <c r="N875" s="304">
        <f t="shared" ca="1" si="394"/>
        <v>-87.970237336369138</v>
      </c>
      <c r="P875" s="310">
        <f t="shared" ca="1" si="395"/>
        <v>23</v>
      </c>
      <c r="Q875" s="304">
        <f t="shared" ca="1" si="396"/>
        <v>0</v>
      </c>
      <c r="R875" s="306">
        <f t="shared" ca="1" si="397"/>
        <v>0</v>
      </c>
      <c r="S875" s="307">
        <f t="shared" ca="1" si="398"/>
        <v>2.9362999999999984</v>
      </c>
      <c r="T875" s="304">
        <f t="shared" ca="1" si="378"/>
        <v>28.805102999999985</v>
      </c>
      <c r="U875" s="311">
        <f t="shared" ca="1" si="379"/>
        <v>0</v>
      </c>
      <c r="V875" s="306">
        <f t="shared" ca="1" si="380"/>
        <v>1.2263368463996853</v>
      </c>
      <c r="W875" s="304">
        <f t="shared" ca="1" si="381"/>
        <v>27.467886469378435</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0.44927123733513952</v>
      </c>
      <c r="AH875" s="304">
        <f t="shared" ca="1" si="405"/>
        <v>-9.3545734945350958</v>
      </c>
    </row>
    <row r="876" spans="1:34" x14ac:dyDescent="0.2">
      <c r="A876" s="347">
        <f t="shared" ca="1" si="383"/>
        <v>1E-4</v>
      </c>
      <c r="B876" s="304">
        <f t="shared" ca="1" si="384"/>
        <v>37.935900000001425</v>
      </c>
      <c r="D876" s="306">
        <f t="shared" ca="1" si="385"/>
        <v>-0.33132682724824608</v>
      </c>
      <c r="E876" s="307">
        <f t="shared" ca="1" si="386"/>
        <v>-0.46127810084228393</v>
      </c>
      <c r="F876" s="304">
        <f t="shared" ca="1" si="387"/>
        <v>0.5679392157362031</v>
      </c>
      <c r="G876" s="306">
        <f t="shared" ca="1" si="388"/>
        <v>3.7107701810723372</v>
      </c>
      <c r="H876" s="307">
        <f t="shared" ca="1" si="389"/>
        <v>-104.70411881304594</v>
      </c>
      <c r="I876" s="304">
        <f t="shared" ca="1" si="390"/>
        <v>104.76985402181859</v>
      </c>
      <c r="J876" s="306">
        <f t="shared" ca="1" si="391"/>
        <v>438.67107671397167</v>
      </c>
      <c r="K876" s="307">
        <f t="shared" ca="1" si="392"/>
        <v>-10.91755077797554</v>
      </c>
      <c r="L876" s="304">
        <f t="shared" ca="1" si="377"/>
        <v>438.80691250296513</v>
      </c>
      <c r="M876" s="306">
        <f t="shared" ca="1" si="393"/>
        <v>-1.5353706169186132</v>
      </c>
      <c r="N876" s="304">
        <f t="shared" ca="1" si="394"/>
        <v>-87.970256337834044</v>
      </c>
      <c r="P876" s="310">
        <f t="shared" ca="1" si="395"/>
        <v>23</v>
      </c>
      <c r="Q876" s="304">
        <f t="shared" ca="1" si="396"/>
        <v>0</v>
      </c>
      <c r="R876" s="306">
        <f t="shared" ca="1" si="397"/>
        <v>0</v>
      </c>
      <c r="S876" s="307">
        <f t="shared" ca="1" si="398"/>
        <v>2.9362999999999984</v>
      </c>
      <c r="T876" s="304">
        <f t="shared" ca="1" si="378"/>
        <v>28.805102999999985</v>
      </c>
      <c r="U876" s="311">
        <f t="shared" ca="1" si="379"/>
        <v>0</v>
      </c>
      <c r="V876" s="306">
        <f t="shared" ca="1" si="380"/>
        <v>1.2263381304256458</v>
      </c>
      <c r="W876" s="304">
        <f t="shared" ca="1" si="381"/>
        <v>27.467938785927512</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0.44925353511787591</v>
      </c>
      <c r="AH876" s="304">
        <f t="shared" ca="1" si="405"/>
        <v>-9.3545913119839419</v>
      </c>
    </row>
    <row r="877" spans="1:34" x14ac:dyDescent="0.2">
      <c r="A877" s="347">
        <f t="shared" ca="1" si="383"/>
        <v>1E-4</v>
      </c>
      <c r="B877" s="304">
        <f t="shared" ca="1" si="384"/>
        <v>37.936000000001428</v>
      </c>
      <c r="D877" s="306">
        <f t="shared" ca="1" si="385"/>
        <v>-0.33132435790941811</v>
      </c>
      <c r="E877" s="307">
        <f t="shared" ca="1" si="386"/>
        <v>-0.4612601849735718</v>
      </c>
      <c r="F877" s="304">
        <f t="shared" ca="1" si="387"/>
        <v>0.56792322402411211</v>
      </c>
      <c r="G877" s="306">
        <f t="shared" ca="1" si="388"/>
        <v>3.7107370486365463</v>
      </c>
      <c r="H877" s="307">
        <f t="shared" ca="1" si="389"/>
        <v>-104.70416493906444</v>
      </c>
      <c r="I877" s="304">
        <f t="shared" ca="1" si="390"/>
        <v>104.76989894540768</v>
      </c>
      <c r="J877" s="306">
        <f t="shared" ca="1" si="391"/>
        <v>438.67107671397167</v>
      </c>
      <c r="K877" s="307">
        <f t="shared" ca="1" si="392"/>
        <v>-10.928021192163145</v>
      </c>
      <c r="L877" s="304">
        <f t="shared" ca="1" si="377"/>
        <v>438.80717313254075</v>
      </c>
      <c r="M877" s="306">
        <f t="shared" ca="1" si="393"/>
        <v>-1.5353709485534932</v>
      </c>
      <c r="N877" s="304">
        <f t="shared" ca="1" si="394"/>
        <v>-87.970275339113016</v>
      </c>
      <c r="P877" s="310">
        <f t="shared" ca="1" si="395"/>
        <v>23</v>
      </c>
      <c r="Q877" s="304">
        <f t="shared" ca="1" si="396"/>
        <v>0</v>
      </c>
      <c r="R877" s="306">
        <f t="shared" ca="1" si="397"/>
        <v>0</v>
      </c>
      <c r="S877" s="307">
        <f t="shared" ca="1" si="398"/>
        <v>2.9362999999999984</v>
      </c>
      <c r="T877" s="304">
        <f t="shared" ca="1" si="378"/>
        <v>28.805102999999985</v>
      </c>
      <c r="U877" s="311">
        <f t="shared" ca="1" si="379"/>
        <v>0</v>
      </c>
      <c r="V877" s="306">
        <f t="shared" ca="1" si="380"/>
        <v>1.2263394144535165</v>
      </c>
      <c r="W877" s="304">
        <f t="shared" ca="1" si="381"/>
        <v>27.467991101650608</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0.44923583317970106</v>
      </c>
      <c r="AH877" s="304">
        <f t="shared" ca="1" si="405"/>
        <v>-9.354609129151493</v>
      </c>
    </row>
    <row r="878" spans="1:34" x14ac:dyDescent="0.2">
      <c r="A878" s="347">
        <f t="shared" ca="1" si="383"/>
        <v>1E-4</v>
      </c>
      <c r="B878" s="304">
        <f t="shared" ca="1" si="384"/>
        <v>37.936100000001431</v>
      </c>
      <c r="D878" s="306">
        <f t="shared" ca="1" si="385"/>
        <v>-0.33132188857912059</v>
      </c>
      <c r="E878" s="307">
        <f t="shared" ca="1" si="386"/>
        <v>-0.46124226938767166</v>
      </c>
      <c r="F878" s="304">
        <f t="shared" ca="1" si="387"/>
        <v>0.56790723267231302</v>
      </c>
      <c r="G878" s="306">
        <f t="shared" ca="1" si="388"/>
        <v>3.7107039164476885</v>
      </c>
      <c r="H878" s="307">
        <f t="shared" ca="1" si="389"/>
        <v>-104.70421106329138</v>
      </c>
      <c r="I878" s="304">
        <f t="shared" ca="1" si="390"/>
        <v>104.76994386722659</v>
      </c>
      <c r="J878" s="306">
        <f t="shared" ca="1" si="391"/>
        <v>438.67107671397167</v>
      </c>
      <c r="K878" s="307">
        <f t="shared" ca="1" si="392"/>
        <v>-10.938491610963263</v>
      </c>
      <c r="L878" s="304">
        <f t="shared" ca="1" si="377"/>
        <v>438.80743401191182</v>
      </c>
      <c r="M878" s="306">
        <f t="shared" ca="1" si="393"/>
        <v>-1.5353712801851278</v>
      </c>
      <c r="N878" s="304">
        <f t="shared" ca="1" si="394"/>
        <v>-87.970294340206024</v>
      </c>
      <c r="P878" s="310">
        <f t="shared" ca="1" si="395"/>
        <v>23</v>
      </c>
      <c r="Q878" s="304">
        <f t="shared" ca="1" si="396"/>
        <v>0</v>
      </c>
      <c r="R878" s="306">
        <f t="shared" ca="1" si="397"/>
        <v>0</v>
      </c>
      <c r="S878" s="307">
        <f t="shared" ca="1" si="398"/>
        <v>2.9362999999999984</v>
      </c>
      <c r="T878" s="304">
        <f t="shared" ca="1" si="378"/>
        <v>28.805102999999985</v>
      </c>
      <c r="U878" s="311">
        <f t="shared" ca="1" si="379"/>
        <v>0</v>
      </c>
      <c r="V878" s="306">
        <f t="shared" ca="1" si="380"/>
        <v>1.2263406984832985</v>
      </c>
      <c r="W878" s="304">
        <f t="shared" ca="1" si="381"/>
        <v>27.468043416547751</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0.44921813152062029</v>
      </c>
      <c r="AH878" s="304">
        <f t="shared" ca="1" si="405"/>
        <v>-9.354626946037742</v>
      </c>
    </row>
    <row r="879" spans="1:34" x14ac:dyDescent="0.2">
      <c r="A879" s="347">
        <f t="shared" ca="1" si="383"/>
        <v>1E-4</v>
      </c>
      <c r="B879" s="304">
        <f t="shared" ca="1" si="384"/>
        <v>37.936200000001435</v>
      </c>
      <c r="D879" s="306">
        <f t="shared" ca="1" si="385"/>
        <v>-0.3313194192573547</v>
      </c>
      <c r="E879" s="307">
        <f t="shared" ca="1" si="386"/>
        <v>-0.4612243540845693</v>
      </c>
      <c r="F879" s="304">
        <f t="shared" ca="1" si="387"/>
        <v>0.5678912416807983</v>
      </c>
      <c r="G879" s="306">
        <f t="shared" ca="1" si="388"/>
        <v>3.7106707845057629</v>
      </c>
      <c r="H879" s="307">
        <f t="shared" ca="1" si="389"/>
        <v>-104.70425718572679</v>
      </c>
      <c r="I879" s="304">
        <f t="shared" ca="1" si="390"/>
        <v>104.76998878727535</v>
      </c>
      <c r="J879" s="306">
        <f t="shared" ca="1" si="391"/>
        <v>438.67107671397167</v>
      </c>
      <c r="K879" s="307">
        <f t="shared" ca="1" si="392"/>
        <v>-10.948962034375715</v>
      </c>
      <c r="L879" s="304">
        <f t="shared" ca="1" si="377"/>
        <v>438.80769514107817</v>
      </c>
      <c r="M879" s="306">
        <f t="shared" ca="1" si="393"/>
        <v>-1.535371611813517</v>
      </c>
      <c r="N879" s="304">
        <f t="shared" ca="1" si="394"/>
        <v>-87.970313341113098</v>
      </c>
      <c r="P879" s="310">
        <f t="shared" ca="1" si="395"/>
        <v>23</v>
      </c>
      <c r="Q879" s="304">
        <f t="shared" ca="1" si="396"/>
        <v>0</v>
      </c>
      <c r="R879" s="306">
        <f t="shared" ca="1" si="397"/>
        <v>0</v>
      </c>
      <c r="S879" s="307">
        <f t="shared" ca="1" si="398"/>
        <v>2.9362999999999984</v>
      </c>
      <c r="T879" s="304">
        <f t="shared" ca="1" si="378"/>
        <v>28.805102999999985</v>
      </c>
      <c r="U879" s="311">
        <f t="shared" ca="1" si="379"/>
        <v>0</v>
      </c>
      <c r="V879" s="306">
        <f t="shared" ca="1" si="380"/>
        <v>1.2263419825149917</v>
      </c>
      <c r="W879" s="304">
        <f t="shared" ca="1" si="381"/>
        <v>27.468095730618948</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0.44920043014062649</v>
      </c>
      <c r="AH879" s="304">
        <f t="shared" ca="1" si="405"/>
        <v>-9.3546447626427014</v>
      </c>
    </row>
    <row r="880" spans="1:34" x14ac:dyDescent="0.2">
      <c r="A880" s="347">
        <f t="shared" ca="1" si="383"/>
        <v>1E-4</v>
      </c>
      <c r="B880" s="304">
        <f t="shared" ca="1" si="384"/>
        <v>37.936300000001438</v>
      </c>
      <c r="D880" s="306">
        <f t="shared" ca="1" si="385"/>
        <v>-0.33131694994412086</v>
      </c>
      <c r="E880" s="307">
        <f t="shared" ca="1" si="386"/>
        <v>-0.46120643906426118</v>
      </c>
      <c r="F880" s="304">
        <f t="shared" ca="1" si="387"/>
        <v>0.56787525104956915</v>
      </c>
      <c r="G880" s="306">
        <f t="shared" ca="1" si="388"/>
        <v>3.7106376528107687</v>
      </c>
      <c r="H880" s="307">
        <f t="shared" ca="1" si="389"/>
        <v>-104.70430330637069</v>
      </c>
      <c r="I880" s="304">
        <f t="shared" ca="1" si="390"/>
        <v>104.77003370555401</v>
      </c>
      <c r="J880" s="306">
        <f t="shared" ca="1" si="391"/>
        <v>438.67107671397167</v>
      </c>
      <c r="K880" s="307">
        <f t="shared" ca="1" si="392"/>
        <v>-10.95943246240032</v>
      </c>
      <c r="L880" s="304">
        <f t="shared" ca="1" si="377"/>
        <v>438.8079565200398</v>
      </c>
      <c r="M880" s="306">
        <f t="shared" ca="1" si="393"/>
        <v>-1.5353719434386606</v>
      </c>
      <c r="N880" s="304">
        <f t="shared" ca="1" si="394"/>
        <v>-87.970332341834194</v>
      </c>
      <c r="P880" s="310">
        <f t="shared" ca="1" si="395"/>
        <v>23</v>
      </c>
      <c r="Q880" s="304">
        <f t="shared" ca="1" si="396"/>
        <v>0</v>
      </c>
      <c r="R880" s="306">
        <f t="shared" ca="1" si="397"/>
        <v>0</v>
      </c>
      <c r="S880" s="307">
        <f t="shared" ca="1" si="398"/>
        <v>2.9362999999999984</v>
      </c>
      <c r="T880" s="304">
        <f t="shared" ca="1" si="378"/>
        <v>28.805102999999985</v>
      </c>
      <c r="U880" s="311">
        <f t="shared" ca="1" si="379"/>
        <v>0</v>
      </c>
      <c r="V880" s="306">
        <f t="shared" ca="1" si="380"/>
        <v>1.2263432665485952</v>
      </c>
      <c r="W880" s="304">
        <f t="shared" ca="1" si="381"/>
        <v>27.468148043864197</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0.44918272903971079</v>
      </c>
      <c r="AH880" s="304">
        <f t="shared" ca="1" si="405"/>
        <v>-9.3546625789663747</v>
      </c>
    </row>
    <row r="881" spans="1:34" x14ac:dyDescent="0.2">
      <c r="A881" s="347">
        <f t="shared" ca="1" si="383"/>
        <v>1E-4</v>
      </c>
      <c r="B881" s="304">
        <f t="shared" ca="1" si="384"/>
        <v>37.936400000001441</v>
      </c>
      <c r="D881" s="306">
        <f t="shared" ca="1" si="385"/>
        <v>-0.33131448063942143</v>
      </c>
      <c r="E881" s="307">
        <f t="shared" ca="1" si="386"/>
        <v>-0.46118852432675261</v>
      </c>
      <c r="F881" s="304">
        <f t="shared" ca="1" si="387"/>
        <v>0.56785926077863458</v>
      </c>
      <c r="G881" s="306">
        <f t="shared" ca="1" si="388"/>
        <v>3.7106045213627046</v>
      </c>
      <c r="H881" s="307">
        <f t="shared" ca="1" si="389"/>
        <v>-104.70434942522313</v>
      </c>
      <c r="I881" s="304">
        <f t="shared" ca="1" si="390"/>
        <v>104.7700786220626</v>
      </c>
      <c r="J881" s="306">
        <f t="shared" ca="1" si="391"/>
        <v>438.67107671397167</v>
      </c>
      <c r="K881" s="307">
        <f t="shared" ca="1" si="392"/>
        <v>-10.969902895036901</v>
      </c>
      <c r="L881" s="304">
        <f t="shared" ca="1" si="377"/>
        <v>438.80821814879647</v>
      </c>
      <c r="M881" s="306">
        <f t="shared" ca="1" si="393"/>
        <v>-1.535372275060559</v>
      </c>
      <c r="N881" s="304">
        <f t="shared" ca="1" si="394"/>
        <v>-87.970351342369369</v>
      </c>
      <c r="P881" s="310">
        <f t="shared" ca="1" si="395"/>
        <v>23</v>
      </c>
      <c r="Q881" s="304">
        <f t="shared" ca="1" si="396"/>
        <v>0</v>
      </c>
      <c r="R881" s="306">
        <f t="shared" ca="1" si="397"/>
        <v>0</v>
      </c>
      <c r="S881" s="307">
        <f t="shared" ca="1" si="398"/>
        <v>2.9362999999999984</v>
      </c>
      <c r="T881" s="304">
        <f t="shared" ca="1" si="378"/>
        <v>28.805102999999985</v>
      </c>
      <c r="U881" s="311">
        <f t="shared" ca="1" si="379"/>
        <v>0</v>
      </c>
      <c r="V881" s="306">
        <f t="shared" ca="1" si="380"/>
        <v>1.2263445505841095</v>
      </c>
      <c r="W881" s="304">
        <f t="shared" ca="1" si="381"/>
        <v>27.468200356283525</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0.44916502821788207</v>
      </c>
      <c r="AH881" s="304">
        <f t="shared" ca="1" si="405"/>
        <v>-9.3546803950087565</v>
      </c>
    </row>
    <row r="882" spans="1:34" x14ac:dyDescent="0.2">
      <c r="A882" s="347">
        <f t="shared" ca="1" si="383"/>
        <v>1E-4</v>
      </c>
      <c r="B882" s="304">
        <f t="shared" ca="1" si="384"/>
        <v>37.936500000001445</v>
      </c>
      <c r="D882" s="306">
        <f t="shared" ca="1" si="385"/>
        <v>-0.33131201134325328</v>
      </c>
      <c r="E882" s="307">
        <f t="shared" ca="1" si="386"/>
        <v>-0.46117060987203118</v>
      </c>
      <c r="F882" s="304">
        <f t="shared" ca="1" si="387"/>
        <v>0.56784327086798625</v>
      </c>
      <c r="G882" s="306">
        <f t="shared" ca="1" si="388"/>
        <v>3.7105713901615704</v>
      </c>
      <c r="H882" s="307">
        <f t="shared" ca="1" si="389"/>
        <v>-104.70439554228412</v>
      </c>
      <c r="I882" s="304">
        <f t="shared" ca="1" si="390"/>
        <v>104.77012353680114</v>
      </c>
      <c r="J882" s="306">
        <f t="shared" ca="1" si="391"/>
        <v>438.67107671397167</v>
      </c>
      <c r="K882" s="307">
        <f t="shared" ca="1" si="392"/>
        <v>-10.980373332285277</v>
      </c>
      <c r="L882" s="304">
        <f t="shared" ca="1" si="377"/>
        <v>438.80848002734814</v>
      </c>
      <c r="M882" s="306">
        <f t="shared" ca="1" si="393"/>
        <v>-1.5353726066792122</v>
      </c>
      <c r="N882" s="304">
        <f t="shared" ca="1" si="394"/>
        <v>-87.97037034271861</v>
      </c>
      <c r="P882" s="310">
        <f t="shared" ca="1" si="395"/>
        <v>23</v>
      </c>
      <c r="Q882" s="304">
        <f t="shared" ca="1" si="396"/>
        <v>0</v>
      </c>
      <c r="R882" s="306">
        <f t="shared" ca="1" si="397"/>
        <v>0</v>
      </c>
      <c r="S882" s="307">
        <f t="shared" ca="1" si="398"/>
        <v>2.9362999999999984</v>
      </c>
      <c r="T882" s="304">
        <f t="shared" ca="1" si="378"/>
        <v>28.805102999999985</v>
      </c>
      <c r="U882" s="311">
        <f t="shared" ca="1" si="379"/>
        <v>0</v>
      </c>
      <c r="V882" s="306">
        <f t="shared" ca="1" si="380"/>
        <v>1.2263458346215343</v>
      </c>
      <c r="W882" s="304">
        <f t="shared" ca="1" si="381"/>
        <v>27.468252667876936</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0.44914732767512611</v>
      </c>
      <c r="AH882" s="304">
        <f t="shared" ca="1" si="405"/>
        <v>-9.3546982107698593</v>
      </c>
    </row>
    <row r="883" spans="1:34" x14ac:dyDescent="0.2">
      <c r="A883" s="347">
        <f t="shared" ca="1" si="383"/>
        <v>1E-4</v>
      </c>
      <c r="B883" s="304">
        <f t="shared" ca="1" si="384"/>
        <v>37.936600000001448</v>
      </c>
      <c r="D883" s="306">
        <f t="shared" ca="1" si="385"/>
        <v>-0.33130954205561669</v>
      </c>
      <c r="E883" s="307">
        <f t="shared" ca="1" si="386"/>
        <v>-0.46115269570009509</v>
      </c>
      <c r="F883" s="304">
        <f t="shared" ca="1" si="387"/>
        <v>0.5678272813176265</v>
      </c>
      <c r="G883" s="306">
        <f t="shared" ca="1" si="388"/>
        <v>3.710538259207365</v>
      </c>
      <c r="H883" s="307">
        <f t="shared" ca="1" si="389"/>
        <v>-104.70444165755369</v>
      </c>
      <c r="I883" s="304">
        <f t="shared" ca="1" si="390"/>
        <v>104.77016844976964</v>
      </c>
      <c r="J883" s="306">
        <f t="shared" ca="1" si="391"/>
        <v>438.67107671397167</v>
      </c>
      <c r="K883" s="307">
        <f t="shared" ca="1" si="392"/>
        <v>-10.990843774145269</v>
      </c>
      <c r="L883" s="304">
        <f t="shared" ca="1" si="377"/>
        <v>438.80874215569457</v>
      </c>
      <c r="M883" s="306">
        <f t="shared" ca="1" si="393"/>
        <v>-1.53537293829462</v>
      </c>
      <c r="N883" s="304">
        <f t="shared" ca="1" si="394"/>
        <v>-87.970389342881901</v>
      </c>
      <c r="P883" s="310">
        <f t="shared" ca="1" si="395"/>
        <v>23</v>
      </c>
      <c r="Q883" s="304">
        <f t="shared" ca="1" si="396"/>
        <v>0</v>
      </c>
      <c r="R883" s="306">
        <f t="shared" ca="1" si="397"/>
        <v>0</v>
      </c>
      <c r="S883" s="307">
        <f t="shared" ca="1" si="398"/>
        <v>2.9362999999999984</v>
      </c>
      <c r="T883" s="304">
        <f t="shared" ca="1" si="378"/>
        <v>28.805102999999985</v>
      </c>
      <c r="U883" s="311">
        <f t="shared" ca="1" si="379"/>
        <v>0</v>
      </c>
      <c r="V883" s="306">
        <f t="shared" ca="1" si="380"/>
        <v>1.2263471186608703</v>
      </c>
      <c r="W883" s="304">
        <f t="shared" ca="1" si="381"/>
        <v>27.46830497864444</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0.44912962741144291</v>
      </c>
      <c r="AH883" s="304">
        <f t="shared" ca="1" si="405"/>
        <v>-9.3547160262496849</v>
      </c>
    </row>
    <row r="884" spans="1:34" x14ac:dyDescent="0.2">
      <c r="A884" s="347">
        <f t="shared" ca="1" si="383"/>
        <v>1E-4</v>
      </c>
      <c r="B884" s="304">
        <f t="shared" ca="1" si="384"/>
        <v>37.936700000001451</v>
      </c>
      <c r="D884" s="306">
        <f t="shared" ca="1" si="385"/>
        <v>-0.3313070727765145</v>
      </c>
      <c r="E884" s="307">
        <f t="shared" ca="1" si="386"/>
        <v>-0.46113478181094258</v>
      </c>
      <c r="F884" s="304">
        <f t="shared" ca="1" si="387"/>
        <v>0.5678112921275591</v>
      </c>
      <c r="G884" s="306">
        <f t="shared" ca="1" si="388"/>
        <v>3.7105051285000874</v>
      </c>
      <c r="H884" s="307">
        <f t="shared" ca="1" si="389"/>
        <v>-104.70448777103186</v>
      </c>
      <c r="I884" s="304">
        <f t="shared" ca="1" si="390"/>
        <v>104.77021336096814</v>
      </c>
      <c r="J884" s="306">
        <f t="shared" ca="1" si="391"/>
        <v>438.67107671397167</v>
      </c>
      <c r="K884" s="307">
        <f t="shared" ca="1" si="392"/>
        <v>-11.001314220616697</v>
      </c>
      <c r="L884" s="304">
        <f t="shared" ca="1" si="377"/>
        <v>438.80900453383583</v>
      </c>
      <c r="M884" s="306">
        <f t="shared" ca="1" si="393"/>
        <v>-1.5353732699067824</v>
      </c>
      <c r="N884" s="304">
        <f t="shared" ca="1" si="394"/>
        <v>-87.97040834285923</v>
      </c>
      <c r="P884" s="310">
        <f t="shared" ca="1" si="395"/>
        <v>23</v>
      </c>
      <c r="Q884" s="304">
        <f t="shared" ca="1" si="396"/>
        <v>0</v>
      </c>
      <c r="R884" s="306">
        <f t="shared" ca="1" si="397"/>
        <v>0</v>
      </c>
      <c r="S884" s="307">
        <f t="shared" ca="1" si="398"/>
        <v>2.9362999999999984</v>
      </c>
      <c r="T884" s="304">
        <f t="shared" ca="1" si="378"/>
        <v>28.805102999999985</v>
      </c>
      <c r="U884" s="311">
        <f t="shared" ca="1" si="379"/>
        <v>0</v>
      </c>
      <c r="V884" s="306">
        <f t="shared" ca="1" si="380"/>
        <v>1.2263484027021165</v>
      </c>
      <c r="W884" s="304">
        <f t="shared" ca="1" si="381"/>
        <v>27.468357288586034</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0.44911192742682537</v>
      </c>
      <c r="AH884" s="304">
        <f t="shared" ca="1" si="405"/>
        <v>-9.3547338414482368</v>
      </c>
    </row>
    <row r="885" spans="1:34" x14ac:dyDescent="0.2">
      <c r="A885" s="347">
        <f t="shared" ca="1" si="383"/>
        <v>1E-4</v>
      </c>
      <c r="B885" s="304">
        <f t="shared" ca="1" si="384"/>
        <v>37.936800000001455</v>
      </c>
      <c r="D885" s="306">
        <f t="shared" ca="1" si="385"/>
        <v>-0.33130460350594704</v>
      </c>
      <c r="E885" s="307">
        <f t="shared" ca="1" si="386"/>
        <v>-0.46111686820457543</v>
      </c>
      <c r="F885" s="304">
        <f t="shared" ca="1" si="387"/>
        <v>0.56779530329778927</v>
      </c>
      <c r="G885" s="306">
        <f t="shared" ca="1" si="388"/>
        <v>3.7104719980397367</v>
      </c>
      <c r="H885" s="307">
        <f t="shared" ca="1" si="389"/>
        <v>-104.70453388271868</v>
      </c>
      <c r="I885" s="304">
        <f t="shared" ca="1" si="390"/>
        <v>104.77025827039667</v>
      </c>
      <c r="J885" s="306">
        <f t="shared" ca="1" si="391"/>
        <v>438.67107671397167</v>
      </c>
      <c r="K885" s="307">
        <f t="shared" ca="1" si="392"/>
        <v>-11.011784671699385</v>
      </c>
      <c r="L885" s="304">
        <f t="shared" ca="1" si="377"/>
        <v>438.80926716177163</v>
      </c>
      <c r="M885" s="306">
        <f t="shared" ca="1" si="393"/>
        <v>-1.5353736015156998</v>
      </c>
      <c r="N885" s="304">
        <f t="shared" ca="1" si="394"/>
        <v>-87.970427342650652</v>
      </c>
      <c r="P885" s="310">
        <f t="shared" ca="1" si="395"/>
        <v>23</v>
      </c>
      <c r="Q885" s="304">
        <f t="shared" ca="1" si="396"/>
        <v>0</v>
      </c>
      <c r="R885" s="306">
        <f t="shared" ca="1" si="397"/>
        <v>0</v>
      </c>
      <c r="S885" s="307">
        <f t="shared" ca="1" si="398"/>
        <v>2.9362999999999984</v>
      </c>
      <c r="T885" s="304">
        <f t="shared" ca="1" si="378"/>
        <v>28.805102999999985</v>
      </c>
      <c r="U885" s="311">
        <f t="shared" ca="1" si="379"/>
        <v>0</v>
      </c>
      <c r="V885" s="306">
        <f t="shared" ca="1" si="380"/>
        <v>1.2263496867452739</v>
      </c>
      <c r="W885" s="304">
        <f t="shared" ca="1" si="381"/>
        <v>27.468409597701751</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0.44909422772128238</v>
      </c>
      <c r="AH885" s="304">
        <f t="shared" ca="1" si="405"/>
        <v>-9.3547516563655115</v>
      </c>
    </row>
    <row r="886" spans="1:34" x14ac:dyDescent="0.2">
      <c r="A886" s="347">
        <f t="shared" ca="1" si="383"/>
        <v>1E-4</v>
      </c>
      <c r="B886" s="304">
        <f t="shared" ca="1" si="384"/>
        <v>37.936900000001458</v>
      </c>
      <c r="D886" s="306">
        <f t="shared" ca="1" si="385"/>
        <v>-0.33130213424391086</v>
      </c>
      <c r="E886" s="307">
        <f t="shared" ca="1" si="386"/>
        <v>-0.46109895488098118</v>
      </c>
      <c r="F886" s="304">
        <f t="shared" ca="1" si="387"/>
        <v>0.56777931482830846</v>
      </c>
      <c r="G886" s="306">
        <f t="shared" ca="1" si="388"/>
        <v>3.7104388678263125</v>
      </c>
      <c r="H886" s="307">
        <f t="shared" ca="1" si="389"/>
        <v>-104.70457999261417</v>
      </c>
      <c r="I886" s="304">
        <f t="shared" ca="1" si="390"/>
        <v>104.77030317805526</v>
      </c>
      <c r="J886" s="306">
        <f t="shared" ca="1" si="391"/>
        <v>438.67107671397167</v>
      </c>
      <c r="K886" s="307">
        <f t="shared" ca="1" si="392"/>
        <v>-11.022255127393151</v>
      </c>
      <c r="L886" s="304">
        <f t="shared" ca="1" si="377"/>
        <v>438.80953003950191</v>
      </c>
      <c r="M886" s="306">
        <f t="shared" ca="1" si="393"/>
        <v>-1.535373933121372</v>
      </c>
      <c r="N886" s="304">
        <f t="shared" ca="1" si="394"/>
        <v>-87.970446342256139</v>
      </c>
      <c r="P886" s="310">
        <f t="shared" ca="1" si="395"/>
        <v>23</v>
      </c>
      <c r="Q886" s="304">
        <f t="shared" ca="1" si="396"/>
        <v>0</v>
      </c>
      <c r="R886" s="306">
        <f t="shared" ca="1" si="397"/>
        <v>0</v>
      </c>
      <c r="S886" s="307">
        <f t="shared" ca="1" si="398"/>
        <v>2.9362999999999984</v>
      </c>
      <c r="T886" s="304">
        <f t="shared" ca="1" si="378"/>
        <v>28.805102999999985</v>
      </c>
      <c r="U886" s="311">
        <f t="shared" ca="1" si="379"/>
        <v>0</v>
      </c>
      <c r="V886" s="306">
        <f t="shared" ca="1" si="380"/>
        <v>1.2263509707903419</v>
      </c>
      <c r="W886" s="304">
        <f t="shared" ca="1" si="381"/>
        <v>27.468461905991596</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0.44907652829479439</v>
      </c>
      <c r="AH886" s="304">
        <f t="shared" ca="1" si="405"/>
        <v>-9.3547694710015215</v>
      </c>
    </row>
    <row r="887" spans="1:34" x14ac:dyDescent="0.2">
      <c r="A887" s="347">
        <f t="shared" ca="1" si="383"/>
        <v>1E-4</v>
      </c>
      <c r="B887" s="304">
        <f t="shared" ca="1" si="384"/>
        <v>37.937000000001461</v>
      </c>
      <c r="D887" s="306">
        <f t="shared" ca="1" si="385"/>
        <v>-0.3312996649904088</v>
      </c>
      <c r="E887" s="307">
        <f t="shared" ca="1" si="386"/>
        <v>-0.4610810418401563</v>
      </c>
      <c r="F887" s="304">
        <f t="shared" ca="1" si="387"/>
        <v>0.567763326719119</v>
      </c>
      <c r="G887" s="306">
        <f t="shared" ca="1" si="388"/>
        <v>3.7104057378598134</v>
      </c>
      <c r="H887" s="307">
        <f t="shared" ca="1" si="389"/>
        <v>-104.70462610071836</v>
      </c>
      <c r="I887" s="304">
        <f t="shared" ca="1" si="390"/>
        <v>104.77034808394394</v>
      </c>
      <c r="J887" s="306">
        <f t="shared" ca="1" si="391"/>
        <v>438.67107671397167</v>
      </c>
      <c r="K887" s="307">
        <f t="shared" ca="1" si="392"/>
        <v>-11.032725587697819</v>
      </c>
      <c r="L887" s="304">
        <f t="shared" ca="1" si="377"/>
        <v>438.80979316702661</v>
      </c>
      <c r="M887" s="306">
        <f t="shared" ca="1" si="393"/>
        <v>-1.5353742647237991</v>
      </c>
      <c r="N887" s="304">
        <f t="shared" ca="1" si="394"/>
        <v>-87.970465341675691</v>
      </c>
      <c r="P887" s="310">
        <f t="shared" ca="1" si="395"/>
        <v>23</v>
      </c>
      <c r="Q887" s="304">
        <f t="shared" ca="1" si="396"/>
        <v>0</v>
      </c>
      <c r="R887" s="306">
        <f t="shared" ca="1" si="397"/>
        <v>0</v>
      </c>
      <c r="S887" s="307">
        <f t="shared" ca="1" si="398"/>
        <v>2.9362999999999984</v>
      </c>
      <c r="T887" s="304">
        <f t="shared" ca="1" si="378"/>
        <v>28.805102999999985</v>
      </c>
      <c r="U887" s="311">
        <f t="shared" ca="1" si="379"/>
        <v>0</v>
      </c>
      <c r="V887" s="306">
        <f t="shared" ca="1" si="380"/>
        <v>1.2263522548373202</v>
      </c>
      <c r="W887" s="304">
        <f t="shared" ca="1" si="381"/>
        <v>27.46851421345557</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0.4490588291473685</v>
      </c>
      <c r="AH887" s="304">
        <f t="shared" ca="1" si="405"/>
        <v>-9.3547872853562684</v>
      </c>
    </row>
    <row r="888" spans="1:34" x14ac:dyDescent="0.2">
      <c r="A888" s="347">
        <f t="shared" ca="1" si="383"/>
        <v>1E-4</v>
      </c>
      <c r="B888" s="304">
        <f t="shared" ca="1" si="384"/>
        <v>37.937100000001465</v>
      </c>
      <c r="D888" s="306">
        <f t="shared" ca="1" si="385"/>
        <v>-0.33129719574544131</v>
      </c>
      <c r="E888" s="307">
        <f t="shared" ca="1" si="386"/>
        <v>-0.46106312908210256</v>
      </c>
      <c r="F888" s="304">
        <f t="shared" ca="1" si="387"/>
        <v>0.56774733897022611</v>
      </c>
      <c r="G888" s="306">
        <f t="shared" ca="1" si="388"/>
        <v>3.7103726081402391</v>
      </c>
      <c r="H888" s="307">
        <f t="shared" ca="1" si="389"/>
        <v>-104.70467220703127</v>
      </c>
      <c r="I888" s="304">
        <f t="shared" ca="1" si="390"/>
        <v>104.77039298806272</v>
      </c>
      <c r="J888" s="306">
        <f t="shared" ca="1" si="391"/>
        <v>438.67107671397167</v>
      </c>
      <c r="K888" s="307">
        <f t="shared" ca="1" si="392"/>
        <v>-11.043196052613206</v>
      </c>
      <c r="L888" s="304">
        <f t="shared" ca="1" si="377"/>
        <v>438.81005654434546</v>
      </c>
      <c r="M888" s="306">
        <f t="shared" ca="1" si="393"/>
        <v>-1.535374596322981</v>
      </c>
      <c r="N888" s="304">
        <f t="shared" ca="1" si="394"/>
        <v>-87.970484340909294</v>
      </c>
      <c r="P888" s="310">
        <f t="shared" ca="1" si="395"/>
        <v>23</v>
      </c>
      <c r="Q888" s="304">
        <f t="shared" ca="1" si="396"/>
        <v>0</v>
      </c>
      <c r="R888" s="306">
        <f t="shared" ca="1" si="397"/>
        <v>0</v>
      </c>
      <c r="S888" s="307">
        <f t="shared" ca="1" si="398"/>
        <v>2.9362999999999984</v>
      </c>
      <c r="T888" s="304">
        <f t="shared" ca="1" si="378"/>
        <v>28.805102999999985</v>
      </c>
      <c r="U888" s="311">
        <f t="shared" ca="1" si="379"/>
        <v>0</v>
      </c>
      <c r="V888" s="306">
        <f t="shared" ca="1" si="380"/>
        <v>1.2263535388862097</v>
      </c>
      <c r="W888" s="304">
        <f t="shared" ca="1" si="381"/>
        <v>27.468566520093692</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0.44904113027899761</v>
      </c>
      <c r="AH888" s="304">
        <f t="shared" ca="1" si="405"/>
        <v>-9.354805099429754</v>
      </c>
    </row>
    <row r="889" spans="1:34" x14ac:dyDescent="0.2">
      <c r="A889" s="347">
        <f t="shared" ca="1" si="383"/>
        <v>1E-4</v>
      </c>
      <c r="B889" s="304">
        <f t="shared" ca="1" si="384"/>
        <v>37.937200000001468</v>
      </c>
      <c r="D889" s="306">
        <f t="shared" ca="1" si="385"/>
        <v>-0.33129472650900887</v>
      </c>
      <c r="E889" s="307">
        <f t="shared" ca="1" si="386"/>
        <v>-0.46104521660681463</v>
      </c>
      <c r="F889" s="304">
        <f t="shared" ca="1" si="387"/>
        <v>0.56773135158162935</v>
      </c>
      <c r="G889" s="306">
        <f t="shared" ca="1" si="388"/>
        <v>3.7103394786675881</v>
      </c>
      <c r="H889" s="307">
        <f t="shared" ca="1" si="389"/>
        <v>-104.70471831155292</v>
      </c>
      <c r="I889" s="304">
        <f t="shared" ca="1" si="390"/>
        <v>104.77043789041166</v>
      </c>
      <c r="J889" s="306">
        <f t="shared" ca="1" si="391"/>
        <v>438.67107671397167</v>
      </c>
      <c r="K889" s="307">
        <f t="shared" ca="1" si="392"/>
        <v>-11.053666522139135</v>
      </c>
      <c r="L889" s="304">
        <f t="shared" ca="1" si="377"/>
        <v>438.81032017145844</v>
      </c>
      <c r="M889" s="306">
        <f t="shared" ca="1" si="393"/>
        <v>-1.5353749279189182</v>
      </c>
      <c r="N889" s="304">
        <f t="shared" ca="1" si="394"/>
        <v>-87.970503339957006</v>
      </c>
      <c r="P889" s="310">
        <f t="shared" ca="1" si="395"/>
        <v>23</v>
      </c>
      <c r="Q889" s="304">
        <f t="shared" ca="1" si="396"/>
        <v>0</v>
      </c>
      <c r="R889" s="306">
        <f t="shared" ca="1" si="397"/>
        <v>0</v>
      </c>
      <c r="S889" s="307">
        <f t="shared" ca="1" si="398"/>
        <v>2.9362999999999984</v>
      </c>
      <c r="T889" s="304">
        <f t="shared" ca="1" si="378"/>
        <v>28.805102999999985</v>
      </c>
      <c r="U889" s="311">
        <f t="shared" ca="1" si="379"/>
        <v>0</v>
      </c>
      <c r="V889" s="306">
        <f t="shared" ca="1" si="380"/>
        <v>1.2263548229370096</v>
      </c>
      <c r="W889" s="304">
        <f t="shared" ca="1" si="381"/>
        <v>27.46861882590596</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0.4490234316896764</v>
      </c>
      <c r="AH889" s="304">
        <f t="shared" ca="1" si="405"/>
        <v>-9.354822913221982</v>
      </c>
    </row>
    <row r="890" spans="1:34" x14ac:dyDescent="0.2">
      <c r="A890" s="347">
        <f t="shared" ca="1" si="383"/>
        <v>1E-4</v>
      </c>
      <c r="B890" s="304">
        <f t="shared" ca="1" si="384"/>
        <v>37.937300000001471</v>
      </c>
      <c r="D890" s="306">
        <f t="shared" ca="1" si="385"/>
        <v>-0.33129225728110789</v>
      </c>
      <c r="E890" s="307">
        <f t="shared" ca="1" si="386"/>
        <v>-0.46102730441429074</v>
      </c>
      <c r="F890" s="304">
        <f t="shared" ca="1" si="387"/>
        <v>0.56771536455332861</v>
      </c>
      <c r="G890" s="306">
        <f t="shared" ca="1" si="388"/>
        <v>3.71030634944186</v>
      </c>
      <c r="H890" s="307">
        <f t="shared" ca="1" si="389"/>
        <v>-104.70476441428336</v>
      </c>
      <c r="I890" s="304">
        <f t="shared" ca="1" si="390"/>
        <v>104.77048279099074</v>
      </c>
      <c r="J890" s="306">
        <f t="shared" ca="1" si="391"/>
        <v>438.67107671397167</v>
      </c>
      <c r="K890" s="307">
        <f t="shared" ca="1" si="392"/>
        <v>-11.064136996275428</v>
      </c>
      <c r="L890" s="304">
        <f t="shared" ca="1" si="377"/>
        <v>438.8105840483654</v>
      </c>
      <c r="M890" s="306">
        <f t="shared" ca="1" si="393"/>
        <v>-1.5353752595116101</v>
      </c>
      <c r="N890" s="304">
        <f t="shared" ca="1" si="394"/>
        <v>-87.970522338818768</v>
      </c>
      <c r="P890" s="310">
        <f t="shared" ca="1" si="395"/>
        <v>23</v>
      </c>
      <c r="Q890" s="304">
        <f t="shared" ca="1" si="396"/>
        <v>0</v>
      </c>
      <c r="R890" s="306">
        <f t="shared" ca="1" si="397"/>
        <v>0</v>
      </c>
      <c r="S890" s="307">
        <f t="shared" ca="1" si="398"/>
        <v>2.9362999999999984</v>
      </c>
      <c r="T890" s="304">
        <f t="shared" ca="1" si="378"/>
        <v>28.805102999999985</v>
      </c>
      <c r="U890" s="311">
        <f t="shared" ca="1" si="379"/>
        <v>0</v>
      </c>
      <c r="V890" s="306">
        <f t="shared" ca="1" si="380"/>
        <v>1.2263561069897198</v>
      </c>
      <c r="W890" s="304">
        <f t="shared" ca="1" si="381"/>
        <v>27.468671130892382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0.44900573337940664</v>
      </c>
      <c r="AH890" s="304">
        <f t="shared" ca="1" si="405"/>
        <v>-9.3548407267329541</v>
      </c>
    </row>
    <row r="891" spans="1:34" x14ac:dyDescent="0.2">
      <c r="A891" s="347">
        <f t="shared" ca="1" si="383"/>
        <v>1E-4</v>
      </c>
      <c r="B891" s="304">
        <f t="shared" ca="1" si="384"/>
        <v>37.937400000001475</v>
      </c>
      <c r="D891" s="306">
        <f t="shared" ca="1" si="385"/>
        <v>-0.33128978806174314</v>
      </c>
      <c r="E891" s="307">
        <f t="shared" ca="1" si="386"/>
        <v>-0.46100939250452733</v>
      </c>
      <c r="F891" s="304">
        <f t="shared" ca="1" si="387"/>
        <v>0.56769937788532765</v>
      </c>
      <c r="G891" s="306">
        <f t="shared" ca="1" si="388"/>
        <v>3.710273220463054</v>
      </c>
      <c r="H891" s="307">
        <f t="shared" ca="1" si="389"/>
        <v>-104.7048105152226</v>
      </c>
      <c r="I891" s="304">
        <f t="shared" ca="1" si="390"/>
        <v>104.77052768980003</v>
      </c>
      <c r="J891" s="306">
        <f t="shared" ca="1" si="391"/>
        <v>438.67107671397167</v>
      </c>
      <c r="K891" s="307">
        <f t="shared" ca="1" si="392"/>
        <v>-11.074607475021903</v>
      </c>
      <c r="L891" s="304">
        <f t="shared" ca="1" si="377"/>
        <v>438.81084817506621</v>
      </c>
      <c r="M891" s="306">
        <f t="shared" ca="1" si="393"/>
        <v>-1.5353755911010571</v>
      </c>
      <c r="N891" s="304">
        <f t="shared" ca="1" si="394"/>
        <v>-87.970541337494609</v>
      </c>
      <c r="P891" s="310">
        <f t="shared" ca="1" si="395"/>
        <v>23</v>
      </c>
      <c r="Q891" s="304">
        <f t="shared" ca="1" si="396"/>
        <v>0</v>
      </c>
      <c r="R891" s="306">
        <f t="shared" ca="1" si="397"/>
        <v>0</v>
      </c>
      <c r="S891" s="307">
        <f t="shared" ca="1" si="398"/>
        <v>2.9362999999999984</v>
      </c>
      <c r="T891" s="304">
        <f t="shared" ca="1" si="378"/>
        <v>28.805102999999985</v>
      </c>
      <c r="U891" s="311">
        <f t="shared" ca="1" si="379"/>
        <v>0</v>
      </c>
      <c r="V891" s="306">
        <f t="shared" ca="1" si="380"/>
        <v>1.2263573910443404</v>
      </c>
      <c r="W891" s="304">
        <f t="shared" ca="1" si="381"/>
        <v>27.468723435052986</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0.44898803534818477</v>
      </c>
      <c r="AH891" s="304">
        <f t="shared" ca="1" si="405"/>
        <v>-9.3548585399626738</v>
      </c>
    </row>
    <row r="892" spans="1:34" x14ac:dyDescent="0.2">
      <c r="A892" s="347">
        <f t="shared" ca="1" si="383"/>
        <v>1E-4</v>
      </c>
      <c r="B892" s="304">
        <f t="shared" ca="1" si="384"/>
        <v>37.937500000001478</v>
      </c>
      <c r="D892" s="306">
        <f t="shared" ca="1" si="385"/>
        <v>-0.33128731885091312</v>
      </c>
      <c r="E892" s="307">
        <f t="shared" ca="1" si="386"/>
        <v>-0.46099148087751907</v>
      </c>
      <c r="F892" s="304">
        <f t="shared" ca="1" si="387"/>
        <v>0.5676833915776246</v>
      </c>
      <c r="G892" s="306">
        <f t="shared" ca="1" si="388"/>
        <v>3.7102400917311691</v>
      </c>
      <c r="H892" s="307">
        <f t="shared" ca="1" si="389"/>
        <v>-104.7048566143707</v>
      </c>
      <c r="I892" s="304">
        <f t="shared" ca="1" si="390"/>
        <v>104.77057258683956</v>
      </c>
      <c r="J892" s="306">
        <f t="shared" ca="1" si="391"/>
        <v>438.67107671397167</v>
      </c>
      <c r="K892" s="307">
        <f t="shared" ca="1" si="392"/>
        <v>-11.085077958378383</v>
      </c>
      <c r="L892" s="304">
        <f t="shared" ca="1" si="377"/>
        <v>438.81111255156077</v>
      </c>
      <c r="M892" s="306">
        <f t="shared" ca="1" si="393"/>
        <v>-1.5353759226872592</v>
      </c>
      <c r="N892" s="304">
        <f t="shared" ca="1" si="394"/>
        <v>-87.97056033598453</v>
      </c>
      <c r="P892" s="310">
        <f t="shared" ca="1" si="395"/>
        <v>23</v>
      </c>
      <c r="Q892" s="304">
        <f t="shared" ca="1" si="396"/>
        <v>0</v>
      </c>
      <c r="R892" s="306">
        <f t="shared" ca="1" si="397"/>
        <v>0</v>
      </c>
      <c r="S892" s="307">
        <f t="shared" ca="1" si="398"/>
        <v>2.9362999999999984</v>
      </c>
      <c r="T892" s="304">
        <f t="shared" ca="1" si="378"/>
        <v>28.805102999999985</v>
      </c>
      <c r="U892" s="311">
        <f t="shared" ca="1" si="379"/>
        <v>0</v>
      </c>
      <c r="V892" s="306">
        <f t="shared" ca="1" si="380"/>
        <v>1.2263586751008719</v>
      </c>
      <c r="W892" s="304">
        <f t="shared" ca="1" si="381"/>
        <v>27.468775738387784</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0.44897033759600369</v>
      </c>
      <c r="AH892" s="304">
        <f t="shared" ca="1" si="405"/>
        <v>-9.3548763529111465</v>
      </c>
    </row>
    <row r="893" spans="1:34" x14ac:dyDescent="0.2">
      <c r="A893" s="347">
        <f t="shared" ca="1" si="383"/>
        <v>1E-4</v>
      </c>
      <c r="B893" s="304">
        <f t="shared" ca="1" si="384"/>
        <v>37.937600000001481</v>
      </c>
      <c r="D893" s="306">
        <f t="shared" ca="1" si="385"/>
        <v>-0.33128484964861871</v>
      </c>
      <c r="E893" s="307">
        <f t="shared" ca="1" si="386"/>
        <v>-0.46097356953325708</v>
      </c>
      <c r="F893" s="304">
        <f t="shared" ca="1" si="387"/>
        <v>0.56766740563021623</v>
      </c>
      <c r="G893" s="306">
        <f t="shared" ca="1" si="388"/>
        <v>3.710206963246204</v>
      </c>
      <c r="H893" s="307">
        <f t="shared" ca="1" si="389"/>
        <v>-104.70490271172766</v>
      </c>
      <c r="I893" s="304">
        <f t="shared" ca="1" si="390"/>
        <v>104.77061748210933</v>
      </c>
      <c r="J893" s="306">
        <f t="shared" ca="1" si="391"/>
        <v>438.67107671397167</v>
      </c>
      <c r="K893" s="307">
        <f t="shared" ca="1" si="392"/>
        <v>-11.095548446344688</v>
      </c>
      <c r="L893" s="304">
        <f t="shared" ca="1" si="377"/>
        <v>438.81137717784895</v>
      </c>
      <c r="M893" s="306">
        <f t="shared" ca="1" si="393"/>
        <v>-1.5353762542702163</v>
      </c>
      <c r="N893" s="304">
        <f t="shared" ca="1" si="394"/>
        <v>-87.97057933428853</v>
      </c>
      <c r="P893" s="310">
        <f t="shared" ca="1" si="395"/>
        <v>23</v>
      </c>
      <c r="Q893" s="304">
        <f t="shared" ca="1" si="396"/>
        <v>0</v>
      </c>
      <c r="R893" s="306">
        <f t="shared" ca="1" si="397"/>
        <v>0</v>
      </c>
      <c r="S893" s="307">
        <f t="shared" ca="1" si="398"/>
        <v>2.9362999999999984</v>
      </c>
      <c r="T893" s="304">
        <f t="shared" ca="1" si="378"/>
        <v>28.805102999999985</v>
      </c>
      <c r="U893" s="311">
        <f t="shared" ca="1" si="379"/>
        <v>0</v>
      </c>
      <c r="V893" s="306">
        <f t="shared" ca="1" si="380"/>
        <v>1.2263599591593142</v>
      </c>
      <c r="W893" s="304">
        <f t="shared" ca="1" si="381"/>
        <v>27.468828040896771</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0.44895264012285629</v>
      </c>
      <c r="AH893" s="304">
        <f t="shared" ca="1" si="405"/>
        <v>-9.354894165578381</v>
      </c>
    </row>
    <row r="894" spans="1:34" x14ac:dyDescent="0.2">
      <c r="A894" s="347">
        <f t="shared" ca="1" si="383"/>
        <v>1E-4</v>
      </c>
      <c r="B894" s="304">
        <f t="shared" ca="1" si="384"/>
        <v>37.937700000001485</v>
      </c>
      <c r="D894" s="306">
        <f t="shared" ca="1" si="385"/>
        <v>-0.33128238045486008</v>
      </c>
      <c r="E894" s="307">
        <f t="shared" ca="1" si="386"/>
        <v>-0.46095565847174846</v>
      </c>
      <c r="F894" s="304">
        <f t="shared" ca="1" si="387"/>
        <v>0.56765142004311231</v>
      </c>
      <c r="G894" s="306">
        <f t="shared" ca="1" si="388"/>
        <v>3.7101738350081583</v>
      </c>
      <c r="H894" s="307">
        <f t="shared" ca="1" si="389"/>
        <v>-104.7049488072935</v>
      </c>
      <c r="I894" s="304">
        <f t="shared" ca="1" si="390"/>
        <v>104.77066237560939</v>
      </c>
      <c r="J894" s="306">
        <f t="shared" ca="1" si="391"/>
        <v>438.67107671397167</v>
      </c>
      <c r="K894" s="307">
        <f t="shared" ca="1" si="392"/>
        <v>-11.10601893892064</v>
      </c>
      <c r="L894" s="304">
        <f t="shared" ca="1" si="377"/>
        <v>438.81164205393054</v>
      </c>
      <c r="M894" s="306">
        <f t="shared" ca="1" si="393"/>
        <v>-1.5353765858499286</v>
      </c>
      <c r="N894" s="304">
        <f t="shared" ca="1" si="394"/>
        <v>-87.970598332406624</v>
      </c>
      <c r="P894" s="310">
        <f t="shared" ca="1" si="395"/>
        <v>23</v>
      </c>
      <c r="Q894" s="304">
        <f t="shared" ca="1" si="396"/>
        <v>0</v>
      </c>
      <c r="R894" s="306">
        <f t="shared" ca="1" si="397"/>
        <v>0</v>
      </c>
      <c r="S894" s="307">
        <f t="shared" ca="1" si="398"/>
        <v>2.9362999999999984</v>
      </c>
      <c r="T894" s="304">
        <f t="shared" ca="1" si="378"/>
        <v>28.805102999999985</v>
      </c>
      <c r="U894" s="311">
        <f t="shared" ca="1" si="379"/>
        <v>0</v>
      </c>
      <c r="V894" s="306">
        <f t="shared" ca="1" si="380"/>
        <v>1.2263612432196669</v>
      </c>
      <c r="W894" s="304">
        <f t="shared" ca="1" si="381"/>
        <v>27.468880342579975</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0.44893494292874614</v>
      </c>
      <c r="AH894" s="304">
        <f t="shared" ca="1" si="405"/>
        <v>-9.3549119779643721</v>
      </c>
    </row>
    <row r="895" spans="1:34" x14ac:dyDescent="0.2">
      <c r="A895" s="347">
        <f t="shared" ca="1" si="383"/>
        <v>1E-4</v>
      </c>
      <c r="B895" s="304">
        <f t="shared" ca="1" si="384"/>
        <v>37.937800000001488</v>
      </c>
      <c r="D895" s="306">
        <f t="shared" ca="1" si="385"/>
        <v>-0.33127991126963607</v>
      </c>
      <c r="E895" s="307">
        <f t="shared" ca="1" si="386"/>
        <v>-0.46093774769297546</v>
      </c>
      <c r="F895" s="304">
        <f t="shared" ca="1" si="387"/>
        <v>0.56763543481630097</v>
      </c>
      <c r="G895" s="306">
        <f t="shared" ca="1" si="388"/>
        <v>3.7101407070170316</v>
      </c>
      <c r="H895" s="307">
        <f t="shared" ca="1" si="389"/>
        <v>-104.70499490106828</v>
      </c>
      <c r="I895" s="304">
        <f t="shared" ca="1" si="390"/>
        <v>104.77070726733974</v>
      </c>
      <c r="J895" s="306">
        <f t="shared" ca="1" si="391"/>
        <v>438.67107671397167</v>
      </c>
      <c r="K895" s="307">
        <f t="shared" ca="1" si="392"/>
        <v>-11.116489436106058</v>
      </c>
      <c r="L895" s="304">
        <f t="shared" ca="1" si="377"/>
        <v>438.81190717980553</v>
      </c>
      <c r="M895" s="306">
        <f t="shared" ca="1" si="393"/>
        <v>-1.5353769174263963</v>
      </c>
      <c r="N895" s="304">
        <f t="shared" ca="1" si="394"/>
        <v>-87.970617330338797</v>
      </c>
      <c r="P895" s="310">
        <f t="shared" ca="1" si="395"/>
        <v>23</v>
      </c>
      <c r="Q895" s="304">
        <f t="shared" ca="1" si="396"/>
        <v>0</v>
      </c>
      <c r="R895" s="306">
        <f t="shared" ca="1" si="397"/>
        <v>0</v>
      </c>
      <c r="S895" s="307">
        <f t="shared" ca="1" si="398"/>
        <v>2.9362999999999984</v>
      </c>
      <c r="T895" s="304">
        <f t="shared" ca="1" si="378"/>
        <v>28.805102999999985</v>
      </c>
      <c r="U895" s="311">
        <f t="shared" ca="1" si="379"/>
        <v>0</v>
      </c>
      <c r="V895" s="306">
        <f t="shared" ca="1" si="380"/>
        <v>1.2263625272819298</v>
      </c>
      <c r="W895" s="304">
        <f t="shared" ca="1" si="381"/>
        <v>27.46893264343737</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0.44891724601366256</v>
      </c>
      <c r="AH895" s="304">
        <f t="shared" ca="1" si="405"/>
        <v>-9.3549297900691322</v>
      </c>
    </row>
    <row r="896" spans="1:34" x14ac:dyDescent="0.2">
      <c r="A896" s="347">
        <f t="shared" ca="1" si="383"/>
        <v>1E-4</v>
      </c>
      <c r="B896" s="304">
        <f t="shared" ca="1" si="384"/>
        <v>37.937900000001491</v>
      </c>
      <c r="D896" s="306">
        <f t="shared" ca="1" si="385"/>
        <v>-0.33127744209294668</v>
      </c>
      <c r="E896" s="307">
        <f t="shared" ca="1" si="386"/>
        <v>-0.46091983719695762</v>
      </c>
      <c r="F896" s="304">
        <f t="shared" ca="1" si="387"/>
        <v>0.56761944994980185</v>
      </c>
      <c r="G896" s="306">
        <f t="shared" ca="1" si="388"/>
        <v>3.7101075792728224</v>
      </c>
      <c r="H896" s="307">
        <f t="shared" ca="1" si="389"/>
        <v>-104.70504099305199</v>
      </c>
      <c r="I896" s="304">
        <f t="shared" ca="1" si="390"/>
        <v>104.77075215730045</v>
      </c>
      <c r="J896" s="306">
        <f t="shared" ca="1" si="391"/>
        <v>438.67107671397167</v>
      </c>
      <c r="K896" s="307">
        <f t="shared" ca="1" si="392"/>
        <v>-11.126959937900764</v>
      </c>
      <c r="L896" s="304">
        <f t="shared" ca="1" si="377"/>
        <v>438.81217255547375</v>
      </c>
      <c r="M896" s="306">
        <f t="shared" ca="1" si="393"/>
        <v>-1.5353772489996189</v>
      </c>
      <c r="N896" s="304">
        <f t="shared" ca="1" si="394"/>
        <v>-87.970636328085064</v>
      </c>
      <c r="P896" s="310">
        <f t="shared" ca="1" si="395"/>
        <v>23</v>
      </c>
      <c r="Q896" s="304">
        <f t="shared" ca="1" si="396"/>
        <v>0</v>
      </c>
      <c r="R896" s="306">
        <f t="shared" ca="1" si="397"/>
        <v>0</v>
      </c>
      <c r="S896" s="307">
        <f t="shared" ca="1" si="398"/>
        <v>2.9362999999999984</v>
      </c>
      <c r="T896" s="304">
        <f t="shared" ca="1" si="378"/>
        <v>28.805102999999985</v>
      </c>
      <c r="U896" s="311">
        <f t="shared" ca="1" si="379"/>
        <v>0</v>
      </c>
      <c r="V896" s="306">
        <f t="shared" ca="1" si="380"/>
        <v>1.2263638113461035</v>
      </c>
      <c r="W896" s="304">
        <f t="shared" ca="1" si="381"/>
        <v>27.468984943469014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0.448899549377618</v>
      </c>
      <c r="AH896" s="304">
        <f t="shared" ca="1" si="405"/>
        <v>-9.3549476018926487</v>
      </c>
    </row>
    <row r="897" spans="1:34" x14ac:dyDescent="0.2">
      <c r="A897" s="347">
        <f t="shared" ca="1" si="383"/>
        <v>1E-4</v>
      </c>
      <c r="B897" s="304">
        <f t="shared" ca="1" si="384"/>
        <v>37.938000000001495</v>
      </c>
      <c r="D897" s="306">
        <f t="shared" ca="1" si="385"/>
        <v>-0.3312749729247953</v>
      </c>
      <c r="E897" s="307">
        <f t="shared" ca="1" si="386"/>
        <v>-0.4609019269836665</v>
      </c>
      <c r="F897" s="304">
        <f t="shared" ca="1" si="387"/>
        <v>0.5676034654435973</v>
      </c>
      <c r="G897" s="306">
        <f t="shared" ca="1" si="388"/>
        <v>3.71007445177553</v>
      </c>
      <c r="H897" s="307">
        <f t="shared" ca="1" si="389"/>
        <v>-104.70508708324469</v>
      </c>
      <c r="I897" s="304">
        <f t="shared" ca="1" si="390"/>
        <v>104.77079704549151</v>
      </c>
      <c r="J897" s="306">
        <f t="shared" ca="1" si="391"/>
        <v>438.67107671397167</v>
      </c>
      <c r="K897" s="307">
        <f t="shared" ca="1" si="392"/>
        <v>-11.137430444304579</v>
      </c>
      <c r="L897" s="304">
        <f t="shared" ca="1" si="377"/>
        <v>438.81243818093503</v>
      </c>
      <c r="M897" s="306">
        <f t="shared" ca="1" si="393"/>
        <v>-1.5353775805695971</v>
      </c>
      <c r="N897" s="304">
        <f t="shared" ca="1" si="394"/>
        <v>-87.970655325645424</v>
      </c>
      <c r="P897" s="310">
        <f t="shared" ca="1" si="395"/>
        <v>23</v>
      </c>
      <c r="Q897" s="304">
        <f t="shared" ca="1" si="396"/>
        <v>0</v>
      </c>
      <c r="R897" s="306">
        <f t="shared" ca="1" si="397"/>
        <v>0</v>
      </c>
      <c r="S897" s="307">
        <f t="shared" ca="1" si="398"/>
        <v>2.9362999999999984</v>
      </c>
      <c r="T897" s="304">
        <f t="shared" ca="1" si="378"/>
        <v>28.805102999999985</v>
      </c>
      <c r="U897" s="311">
        <f t="shared" ca="1" si="379"/>
        <v>0</v>
      </c>
      <c r="V897" s="306">
        <f t="shared" ca="1" si="380"/>
        <v>1.2263650954121876</v>
      </c>
      <c r="W897" s="304">
        <f t="shared" ca="1" si="381"/>
        <v>27.469037242674879</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0.44888185302058758</v>
      </c>
      <c r="AH897" s="304">
        <f t="shared" ca="1" si="405"/>
        <v>-9.3549654134349449</v>
      </c>
    </row>
    <row r="898" spans="1:34" x14ac:dyDescent="0.2">
      <c r="A898" s="347">
        <f t="shared" ca="1" si="383"/>
        <v>1E-4</v>
      </c>
      <c r="B898" s="304">
        <f t="shared" ca="1" si="384"/>
        <v>37.938100000001498</v>
      </c>
      <c r="D898" s="306">
        <f t="shared" ca="1" si="385"/>
        <v>-0.33127250376517786</v>
      </c>
      <c r="E898" s="307">
        <f t="shared" ca="1" si="386"/>
        <v>-0.46088401705311455</v>
      </c>
      <c r="F898" s="304">
        <f t="shared" ca="1" si="387"/>
        <v>0.56758748129769865</v>
      </c>
      <c r="G898" s="306">
        <f t="shared" ca="1" si="388"/>
        <v>3.7100413245251533</v>
      </c>
      <c r="H898" s="307">
        <f t="shared" ca="1" si="389"/>
        <v>-104.70513317164639</v>
      </c>
      <c r="I898" s="304">
        <f t="shared" ca="1" si="390"/>
        <v>104.77084193191295</v>
      </c>
      <c r="J898" s="306">
        <f t="shared" ca="1" si="391"/>
        <v>438.67107671397167</v>
      </c>
      <c r="K898" s="307">
        <f t="shared" ca="1" si="392"/>
        <v>-11.147900955317324</v>
      </c>
      <c r="L898" s="304">
        <f t="shared" ca="1" si="377"/>
        <v>438.81270405618932</v>
      </c>
      <c r="M898" s="306">
        <f t="shared" ca="1" si="393"/>
        <v>-1.5353779121363302</v>
      </c>
      <c r="N898" s="304">
        <f t="shared" ca="1" si="394"/>
        <v>-87.970674323019864</v>
      </c>
      <c r="P898" s="310">
        <f t="shared" ca="1" si="395"/>
        <v>23</v>
      </c>
      <c r="Q898" s="304">
        <f t="shared" ca="1" si="396"/>
        <v>0</v>
      </c>
      <c r="R898" s="306">
        <f t="shared" ca="1" si="397"/>
        <v>0</v>
      </c>
      <c r="S898" s="307">
        <f t="shared" ca="1" si="398"/>
        <v>2.9362999999999984</v>
      </c>
      <c r="T898" s="304">
        <f t="shared" ca="1" si="378"/>
        <v>28.805102999999985</v>
      </c>
      <c r="U898" s="311">
        <f t="shared" ca="1" si="379"/>
        <v>0</v>
      </c>
      <c r="V898" s="306">
        <f t="shared" ca="1" si="380"/>
        <v>1.2263663794801822</v>
      </c>
      <c r="W898" s="304">
        <f t="shared" ca="1" si="381"/>
        <v>27.469089541054991</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0.44886415694258375</v>
      </c>
      <c r="AH898" s="304">
        <f t="shared" ca="1" si="405"/>
        <v>-9.3549832246960101</v>
      </c>
    </row>
    <row r="899" spans="1:34" x14ac:dyDescent="0.2">
      <c r="A899" s="347">
        <f t="shared" ca="1" si="383"/>
        <v>1E-4</v>
      </c>
      <c r="B899" s="304">
        <f t="shared" ca="1" si="384"/>
        <v>37.938200000001501</v>
      </c>
      <c r="D899" s="306">
        <f t="shared" ca="1" si="385"/>
        <v>-0.33127003461409926</v>
      </c>
      <c r="E899" s="307">
        <f t="shared" ca="1" si="386"/>
        <v>-0.46086610740529288</v>
      </c>
      <c r="F899" s="304">
        <f t="shared" ca="1" si="387"/>
        <v>0.56757149751210501</v>
      </c>
      <c r="G899" s="306">
        <f t="shared" ca="1" si="388"/>
        <v>3.7100081975216921</v>
      </c>
      <c r="H899" s="307">
        <f t="shared" ca="1" si="389"/>
        <v>-104.70517925825713</v>
      </c>
      <c r="I899" s="304">
        <f t="shared" ca="1" si="390"/>
        <v>104.77088681656483</v>
      </c>
      <c r="J899" s="306">
        <f t="shared" ca="1" si="391"/>
        <v>438.67107671397167</v>
      </c>
      <c r="K899" s="307">
        <f t="shared" ca="1" si="392"/>
        <v>-11.158371470938819</v>
      </c>
      <c r="L899" s="304">
        <f t="shared" ca="1" si="377"/>
        <v>438.81297018123644</v>
      </c>
      <c r="M899" s="306">
        <f t="shared" ca="1" si="393"/>
        <v>-1.5353782436998191</v>
      </c>
      <c r="N899" s="304">
        <f t="shared" ca="1" si="394"/>
        <v>-87.970693320208412</v>
      </c>
      <c r="P899" s="310">
        <f t="shared" ca="1" si="395"/>
        <v>23</v>
      </c>
      <c r="Q899" s="304">
        <f t="shared" ca="1" si="396"/>
        <v>0</v>
      </c>
      <c r="R899" s="306">
        <f t="shared" ca="1" si="397"/>
        <v>0</v>
      </c>
      <c r="S899" s="307">
        <f t="shared" ca="1" si="398"/>
        <v>2.9362999999999984</v>
      </c>
      <c r="T899" s="304">
        <f t="shared" ca="1" si="378"/>
        <v>28.805102999999985</v>
      </c>
      <c r="U899" s="311">
        <f t="shared" ca="1" si="379"/>
        <v>0</v>
      </c>
      <c r="V899" s="306">
        <f t="shared" ca="1" si="380"/>
        <v>1.2263676635500869</v>
      </c>
      <c r="W899" s="304">
        <f t="shared" ca="1" si="381"/>
        <v>27.469141838609357</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0.44884646114359761</v>
      </c>
      <c r="AH899" s="304">
        <f t="shared" ca="1" si="405"/>
        <v>-9.3550010356758531</v>
      </c>
    </row>
    <row r="900" spans="1:34" x14ac:dyDescent="0.2">
      <c r="A900" s="347">
        <f t="shared" ca="1" si="383"/>
        <v>1E-4</v>
      </c>
      <c r="B900" s="304">
        <f t="shared" ca="1" si="384"/>
        <v>37.938300000001504</v>
      </c>
      <c r="D900" s="306">
        <f t="shared" ca="1" si="385"/>
        <v>-0.33126756547155373</v>
      </c>
      <c r="E900" s="307">
        <f t="shared" ca="1" si="386"/>
        <v>-0.46084819804019972</v>
      </c>
      <c r="F900" s="304">
        <f t="shared" ca="1" si="387"/>
        <v>0.56755551408681537</v>
      </c>
      <c r="G900" s="306">
        <f t="shared" ca="1" si="388"/>
        <v>3.7099750707651449</v>
      </c>
      <c r="H900" s="307">
        <f t="shared" ca="1" si="389"/>
        <v>-104.70522534307693</v>
      </c>
      <c r="I900" s="304">
        <f t="shared" ca="1" si="390"/>
        <v>104.77093169944715</v>
      </c>
      <c r="J900" s="306">
        <f t="shared" ca="1" si="391"/>
        <v>438.67107671397167</v>
      </c>
      <c r="K900" s="307">
        <f t="shared" ca="1" si="392"/>
        <v>-11.168841991168886</v>
      </c>
      <c r="L900" s="304">
        <f t="shared" ref="L900:L963" ca="1" si="406">SQRT(pos_x^2+pos_z^2)</f>
        <v>438.81323655607622</v>
      </c>
      <c r="M900" s="306">
        <f t="shared" ca="1" si="393"/>
        <v>-1.535378575260063</v>
      </c>
      <c r="N900" s="304">
        <f t="shared" ca="1" si="394"/>
        <v>-87.970712317211053</v>
      </c>
      <c r="P900" s="310">
        <f t="shared" ca="1" si="395"/>
        <v>23</v>
      </c>
      <c r="Q900" s="304">
        <f t="shared" ca="1" si="396"/>
        <v>0</v>
      </c>
      <c r="R900" s="306">
        <f t="shared" ca="1" si="397"/>
        <v>0</v>
      </c>
      <c r="S900" s="307">
        <f t="shared" ca="1" si="398"/>
        <v>2.9362999999999984</v>
      </c>
      <c r="T900" s="304">
        <f t="shared" ref="T900:T963" ca="1" si="407">m*g</f>
        <v>28.805102999999985</v>
      </c>
      <c r="U900" s="311">
        <f t="shared" ref="U900:U963" ca="1" si="408">IF(pos_xz&lt;L_rampe,Poids*COS(Beta),0)</f>
        <v>0</v>
      </c>
      <c r="V900" s="306">
        <f t="shared" ref="V900:V963" ca="1" si="409">Rho_moyen*(20000-Alt_rampe-pos_z)/(20000+Alt_rampe+pos_z)</f>
        <v>1.2263689476219026</v>
      </c>
      <c r="W900" s="304">
        <f t="shared" ref="W900:W963" ca="1" si="410">1/2*Rho*Sref*Cx*vit_xz^2</f>
        <v>27.469194135338004</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0.44882876562362739</v>
      </c>
      <c r="AH900" s="304">
        <f t="shared" ca="1" si="405"/>
        <v>-9.3550188463744757</v>
      </c>
    </row>
    <row r="901" spans="1:34" x14ac:dyDescent="0.2">
      <c r="A901" s="347">
        <f t="shared" ref="A901:A964" ca="1" si="412">IF(B900+0.01&lt;=T_ini+ROUNDUP(Temps_fin_propu,0), 0.01, IF(K900&gt;0, 0.1, 0.0001))</f>
        <v>1E-4</v>
      </c>
      <c r="B901" s="304">
        <f t="shared" ref="B901:B964" ca="1" si="413">B900+pas</f>
        <v>37.938400000001508</v>
      </c>
      <c r="D901" s="306">
        <f t="shared" ref="D901:D964" ca="1" si="414">IF(AND(L900&lt;L_rampe,Poussee&lt;Poids*SIN(M900)),0,(-W900+Poussee)/m*COS(M900)-U900/m*SIN(M900))</f>
        <v>-0.3312650963375483</v>
      </c>
      <c r="E901" s="307">
        <f t="shared" ref="E901:E964" ca="1" si="415">IF(AND(L900&lt;L_rampe,Poussee&lt;Poids*SIN(M900)),0,(-W900+Poussee)/m*SIN(M900)+U900/m*COS(M900)-Poids/m)</f>
        <v>-0.46083028895782618</v>
      </c>
      <c r="F901" s="304">
        <f t="shared" ref="F901:F964" ca="1" si="416">SQRT(acc_x^2+acc_z^2)</f>
        <v>0.56753953102182997</v>
      </c>
      <c r="G901" s="306">
        <f t="shared" ref="G901:G964" ca="1" si="417">G900+acc_x*pas</f>
        <v>3.7099419442555113</v>
      </c>
      <c r="H901" s="307">
        <f t="shared" ref="H901:H964" ca="1" si="418">H900+acc_z*pas</f>
        <v>-104.70527142610582</v>
      </c>
      <c r="I901" s="304">
        <f t="shared" ref="I901:I964" ca="1" si="419">SQRT(vit_x^2+vit_z^2)</f>
        <v>104.77097658055993</v>
      </c>
      <c r="J901" s="306">
        <f t="shared" ref="J901:J964" ca="1" si="420">J900+0.5*(vit_x+G900)*pas*(K900&gt;=0)</f>
        <v>438.67107671397167</v>
      </c>
      <c r="K901" s="307">
        <f t="shared" ref="K901:K964" ca="1" si="421">K900+0.5*(vit_z+H900)*pas</f>
        <v>-11.179312516007345</v>
      </c>
      <c r="L901" s="304">
        <f t="shared" ca="1" si="406"/>
        <v>438.81350318070861</v>
      </c>
      <c r="M901" s="306">
        <f t="shared" ref="M901:M964" ca="1" si="422">IF(AND(L900&gt;L_rampe,G901&gt;0),ATAN2(G901,H901),$M$4)</f>
        <v>-1.5353789068170627</v>
      </c>
      <c r="N901" s="304">
        <f t="shared" ref="N901:N964" ca="1" si="423">DEGREES(Beta)</f>
        <v>-87.970731314027788</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2.9362999999999984</v>
      </c>
      <c r="T901" s="304">
        <f t="shared" ca="1" si="407"/>
        <v>28.805102999999985</v>
      </c>
      <c r="U901" s="311">
        <f t="shared" ca="1" si="408"/>
        <v>0</v>
      </c>
      <c r="V901" s="306">
        <f t="shared" ca="1" si="409"/>
        <v>1.2263702316956282</v>
      </c>
      <c r="W901" s="304">
        <f t="shared" ca="1" si="410"/>
        <v>27.469246431240904</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0.44881107038266244</v>
      </c>
      <c r="AH901" s="304">
        <f t="shared" ref="AH901:AH964" ca="1" si="434">IF(AND(L900&lt;L_rampe,Poussee&lt;Poids*SIN(M900)), g*SIN(M900), (-W900+Poussee)/m)</f>
        <v>-9.3550366567918868</v>
      </c>
    </row>
    <row r="902" spans="1:34" x14ac:dyDescent="0.2">
      <c r="A902" s="347">
        <f t="shared" ca="1" si="412"/>
        <v>1E-4</v>
      </c>
      <c r="B902" s="304">
        <f t="shared" ca="1" si="413"/>
        <v>37.938500000001511</v>
      </c>
      <c r="D902" s="306">
        <f t="shared" ca="1" si="414"/>
        <v>-0.33126262721207705</v>
      </c>
      <c r="E902" s="307">
        <f t="shared" ca="1" si="415"/>
        <v>-0.46081238015817938</v>
      </c>
      <c r="F902" s="304">
        <f t="shared" ca="1" si="416"/>
        <v>0.56752354831715479</v>
      </c>
      <c r="G902" s="306">
        <f t="shared" ca="1" si="417"/>
        <v>3.7099088179927899</v>
      </c>
      <c r="H902" s="307">
        <f t="shared" ca="1" si="418"/>
        <v>-104.70531750734384</v>
      </c>
      <c r="I902" s="304">
        <f t="shared" ca="1" si="419"/>
        <v>104.77102145990324</v>
      </c>
      <c r="J902" s="306">
        <f t="shared" ca="1" si="420"/>
        <v>438.67107671397167</v>
      </c>
      <c r="K902" s="307">
        <f t="shared" ca="1" si="421"/>
        <v>-11.189783045454018</v>
      </c>
      <c r="L902" s="304">
        <f t="shared" ca="1" si="406"/>
        <v>438.81377005513343</v>
      </c>
      <c r="M902" s="306">
        <f t="shared" ca="1" si="422"/>
        <v>-1.5353792383708176</v>
      </c>
      <c r="N902" s="304">
        <f t="shared" ca="1" si="423"/>
        <v>-87.97075031065863</v>
      </c>
      <c r="P902" s="310">
        <f t="shared" ca="1" si="424"/>
        <v>23</v>
      </c>
      <c r="Q902" s="304">
        <f t="shared" ca="1" si="425"/>
        <v>0</v>
      </c>
      <c r="R902" s="306">
        <f t="shared" ca="1" si="426"/>
        <v>0</v>
      </c>
      <c r="S902" s="307">
        <f t="shared" ca="1" si="427"/>
        <v>2.9362999999999984</v>
      </c>
      <c r="T902" s="304">
        <f t="shared" ca="1" si="407"/>
        <v>28.805102999999985</v>
      </c>
      <c r="U902" s="311">
        <f t="shared" ca="1" si="408"/>
        <v>0</v>
      </c>
      <c r="V902" s="306">
        <f t="shared" ca="1" si="409"/>
        <v>1.2263715157712645</v>
      </c>
      <c r="W902" s="304">
        <f t="shared" ca="1" si="410"/>
        <v>27.469298726318119</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0.44879337542071163</v>
      </c>
      <c r="AH902" s="304">
        <f t="shared" ca="1" si="434"/>
        <v>-9.3550544669280793</v>
      </c>
    </row>
    <row r="903" spans="1:34" x14ac:dyDescent="0.2">
      <c r="A903" s="347">
        <f t="shared" ca="1" si="412"/>
        <v>1E-4</v>
      </c>
      <c r="B903" s="304">
        <f t="shared" ca="1" si="413"/>
        <v>37.938600000001514</v>
      </c>
      <c r="D903" s="306">
        <f t="shared" ca="1" si="414"/>
        <v>-0.33126015809514509</v>
      </c>
      <c r="E903" s="307">
        <f t="shared" ca="1" si="415"/>
        <v>-0.46079447164123977</v>
      </c>
      <c r="F903" s="304">
        <f t="shared" ca="1" si="416"/>
        <v>0.56750756597278051</v>
      </c>
      <c r="G903" s="306">
        <f t="shared" ca="1" si="417"/>
        <v>3.7098756919769804</v>
      </c>
      <c r="H903" s="307">
        <f t="shared" ca="1" si="418"/>
        <v>-104.70536358679099</v>
      </c>
      <c r="I903" s="304">
        <f t="shared" ca="1" si="419"/>
        <v>104.77106633747707</v>
      </c>
      <c r="J903" s="306">
        <f t="shared" ca="1" si="420"/>
        <v>438.67107671397167</v>
      </c>
      <c r="K903" s="307">
        <f t="shared" ca="1" si="421"/>
        <v>-11.200253579508724</v>
      </c>
      <c r="L903" s="304">
        <f t="shared" ca="1" si="406"/>
        <v>438.81403717935063</v>
      </c>
      <c r="M903" s="306">
        <f t="shared" ca="1" si="422"/>
        <v>-1.535379569921328</v>
      </c>
      <c r="N903" s="304">
        <f t="shared" ca="1" si="423"/>
        <v>-87.970769307103566</v>
      </c>
      <c r="P903" s="310">
        <f t="shared" ca="1" si="424"/>
        <v>23</v>
      </c>
      <c r="Q903" s="304">
        <f t="shared" ca="1" si="425"/>
        <v>0</v>
      </c>
      <c r="R903" s="306">
        <f t="shared" ca="1" si="426"/>
        <v>0</v>
      </c>
      <c r="S903" s="307">
        <f t="shared" ca="1" si="427"/>
        <v>2.9362999999999984</v>
      </c>
      <c r="T903" s="304">
        <f t="shared" ca="1" si="407"/>
        <v>28.805102999999985</v>
      </c>
      <c r="U903" s="311">
        <f t="shared" ca="1" si="408"/>
        <v>0</v>
      </c>
      <c r="V903" s="306">
        <f t="shared" ca="1" si="409"/>
        <v>1.2263727998488108</v>
      </c>
      <c r="W903" s="304">
        <f t="shared" ca="1" si="410"/>
        <v>27.469351020569611</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0.44877568073775365</v>
      </c>
      <c r="AH903" s="304">
        <f t="shared" ca="1" si="434"/>
        <v>-9.3550722767830727</v>
      </c>
    </row>
    <row r="904" spans="1:34" x14ac:dyDescent="0.2">
      <c r="A904" s="347">
        <f t="shared" ca="1" si="412"/>
        <v>1E-4</v>
      </c>
      <c r="B904" s="304">
        <f t="shared" ca="1" si="413"/>
        <v>37.938700000001518</v>
      </c>
      <c r="D904" s="306">
        <f t="shared" ca="1" si="414"/>
        <v>-0.33125768898675051</v>
      </c>
      <c r="E904" s="307">
        <f t="shared" ca="1" si="415"/>
        <v>-0.46077656340702156</v>
      </c>
      <c r="F904" s="304">
        <f t="shared" ca="1" si="416"/>
        <v>0.56749158398872102</v>
      </c>
      <c r="G904" s="306">
        <f t="shared" ca="1" si="417"/>
        <v>3.7098425662080818</v>
      </c>
      <c r="H904" s="307">
        <f t="shared" ca="1" si="418"/>
        <v>-104.70540966444733</v>
      </c>
      <c r="I904" s="304">
        <f t="shared" ca="1" si="419"/>
        <v>104.77111121328144</v>
      </c>
      <c r="J904" s="306">
        <f t="shared" ca="1" si="420"/>
        <v>438.67107671397167</v>
      </c>
      <c r="K904" s="307">
        <f t="shared" ca="1" si="421"/>
        <v>-11.210724118171285</v>
      </c>
      <c r="L904" s="304">
        <f t="shared" ca="1" si="406"/>
        <v>438.81430455335999</v>
      </c>
      <c r="M904" s="306">
        <f t="shared" ca="1" si="422"/>
        <v>-1.535379901468594</v>
      </c>
      <c r="N904" s="304">
        <f t="shared" ca="1" si="423"/>
        <v>-87.970788303362625</v>
      </c>
      <c r="P904" s="310">
        <f t="shared" ca="1" si="424"/>
        <v>23</v>
      </c>
      <c r="Q904" s="304">
        <f t="shared" ca="1" si="425"/>
        <v>0</v>
      </c>
      <c r="R904" s="306">
        <f t="shared" ca="1" si="426"/>
        <v>0</v>
      </c>
      <c r="S904" s="307">
        <f t="shared" ca="1" si="427"/>
        <v>2.9362999999999984</v>
      </c>
      <c r="T904" s="304">
        <f t="shared" ca="1" si="407"/>
        <v>28.805102999999985</v>
      </c>
      <c r="U904" s="311">
        <f t="shared" ca="1" si="408"/>
        <v>0</v>
      </c>
      <c r="V904" s="306">
        <f t="shared" ca="1" si="409"/>
        <v>1.226374083928268</v>
      </c>
      <c r="W904" s="304">
        <f t="shared" ca="1" si="410"/>
        <v>27.469403313995421</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0.44875798633380626</v>
      </c>
      <c r="AH904" s="304">
        <f t="shared" ca="1" si="434"/>
        <v>-9.3550900863568529</v>
      </c>
    </row>
    <row r="905" spans="1:34" x14ac:dyDescent="0.2">
      <c r="A905" s="347">
        <f t="shared" ca="1" si="412"/>
        <v>1E-4</v>
      </c>
      <c r="B905" s="304">
        <f t="shared" ca="1" si="413"/>
        <v>37.938800000001521</v>
      </c>
      <c r="D905" s="306">
        <f t="shared" ca="1" si="414"/>
        <v>-0.33125521988689205</v>
      </c>
      <c r="E905" s="307">
        <f t="shared" ca="1" si="415"/>
        <v>-0.46075865545550876</v>
      </c>
      <c r="F905" s="304">
        <f t="shared" ca="1" si="416"/>
        <v>0.56747560236496641</v>
      </c>
      <c r="G905" s="306">
        <f t="shared" ca="1" si="417"/>
        <v>3.7098094406860933</v>
      </c>
      <c r="H905" s="307">
        <f t="shared" ca="1" si="418"/>
        <v>-104.70545574031287</v>
      </c>
      <c r="I905" s="304">
        <f t="shared" ca="1" si="419"/>
        <v>104.77115608731643</v>
      </c>
      <c r="J905" s="306">
        <f t="shared" ca="1" si="420"/>
        <v>438.67107671397167</v>
      </c>
      <c r="K905" s="307">
        <f t="shared" ca="1" si="421"/>
        <v>-11.221194661441523</v>
      </c>
      <c r="L905" s="304">
        <f t="shared" ca="1" si="406"/>
        <v>438.81457217716138</v>
      </c>
      <c r="M905" s="306">
        <f t="shared" ca="1" si="422"/>
        <v>-1.5353802330126156</v>
      </c>
      <c r="N905" s="304">
        <f t="shared" ca="1" si="423"/>
        <v>-87.970807299435791</v>
      </c>
      <c r="P905" s="310">
        <f t="shared" ca="1" si="424"/>
        <v>23</v>
      </c>
      <c r="Q905" s="304">
        <f t="shared" ca="1" si="425"/>
        <v>0</v>
      </c>
      <c r="R905" s="306">
        <f t="shared" ca="1" si="426"/>
        <v>0</v>
      </c>
      <c r="S905" s="307">
        <f t="shared" ca="1" si="427"/>
        <v>2.9362999999999984</v>
      </c>
      <c r="T905" s="304">
        <f t="shared" ca="1" si="407"/>
        <v>28.805102999999985</v>
      </c>
      <c r="U905" s="311">
        <f t="shared" ca="1" si="408"/>
        <v>0</v>
      </c>
      <c r="V905" s="306">
        <f t="shared" ca="1" si="409"/>
        <v>1.226375368009635</v>
      </c>
      <c r="W905" s="304">
        <f t="shared" ca="1" si="410"/>
        <v>27.469455606595542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0.4487402922088517</v>
      </c>
      <c r="AH905" s="304">
        <f t="shared" ca="1" si="434"/>
        <v>-9.3551078956494358</v>
      </c>
    </row>
    <row r="906" spans="1:34" x14ac:dyDescent="0.2">
      <c r="A906" s="347">
        <f t="shared" ca="1" si="412"/>
        <v>1E-4</v>
      </c>
      <c r="B906" s="304">
        <f t="shared" ca="1" si="413"/>
        <v>37.938900000001524</v>
      </c>
      <c r="D906" s="306">
        <f t="shared" ca="1" si="414"/>
        <v>-0.3312527507955722</v>
      </c>
      <c r="E906" s="307">
        <f t="shared" ca="1" si="415"/>
        <v>-0.46074074778670493</v>
      </c>
      <c r="F906" s="304">
        <f t="shared" ca="1" si="416"/>
        <v>0.56745962110152426</v>
      </c>
      <c r="G906" s="306">
        <f t="shared" ca="1" si="417"/>
        <v>3.7097763154110139</v>
      </c>
      <c r="H906" s="307">
        <f t="shared" ca="1" si="418"/>
        <v>-104.70550181438765</v>
      </c>
      <c r="I906" s="304">
        <f t="shared" ca="1" si="419"/>
        <v>104.771200959582</v>
      </c>
      <c r="J906" s="306">
        <f t="shared" ca="1" si="420"/>
        <v>438.67107671397167</v>
      </c>
      <c r="K906" s="307">
        <f t="shared" ca="1" si="421"/>
        <v>-11.231665209319258</v>
      </c>
      <c r="L906" s="304">
        <f t="shared" ca="1" si="406"/>
        <v>438.8148400507547</v>
      </c>
      <c r="M906" s="306">
        <f t="shared" ca="1" si="422"/>
        <v>-1.5353805645533929</v>
      </c>
      <c r="N906" s="304">
        <f t="shared" ca="1" si="423"/>
        <v>-87.970826295323064</v>
      </c>
      <c r="P906" s="310">
        <f t="shared" ca="1" si="424"/>
        <v>23</v>
      </c>
      <c r="Q906" s="304">
        <f t="shared" ca="1" si="425"/>
        <v>0</v>
      </c>
      <c r="R906" s="306">
        <f t="shared" ca="1" si="426"/>
        <v>0</v>
      </c>
      <c r="S906" s="307">
        <f t="shared" ca="1" si="427"/>
        <v>2.9362999999999984</v>
      </c>
      <c r="T906" s="304">
        <f t="shared" ca="1" si="407"/>
        <v>28.805102999999985</v>
      </c>
      <c r="U906" s="311">
        <f t="shared" ca="1" si="408"/>
        <v>0</v>
      </c>
      <c r="V906" s="306">
        <f t="shared" ca="1" si="409"/>
        <v>1.2263766520929125</v>
      </c>
      <c r="W906" s="304">
        <f t="shared" ca="1" si="410"/>
        <v>27.469507898369987</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0.44872259836289174</v>
      </c>
      <c r="AH906" s="304">
        <f t="shared" ca="1" si="434"/>
        <v>-9.3551257046608178</v>
      </c>
    </row>
    <row r="907" spans="1:34" x14ac:dyDescent="0.2">
      <c r="A907" s="347">
        <f t="shared" ca="1" si="412"/>
        <v>1E-4</v>
      </c>
      <c r="B907" s="304">
        <f t="shared" ca="1" si="413"/>
        <v>37.939000000001528</v>
      </c>
      <c r="D907" s="306">
        <f t="shared" ca="1" si="414"/>
        <v>-0.33125028171278953</v>
      </c>
      <c r="E907" s="307">
        <f t="shared" ca="1" si="415"/>
        <v>-0.46072284040060474</v>
      </c>
      <c r="F907" s="304">
        <f t="shared" ca="1" si="416"/>
        <v>0.56744364019839322</v>
      </c>
      <c r="G907" s="306">
        <f t="shared" ca="1" si="417"/>
        <v>3.7097431903828428</v>
      </c>
      <c r="H907" s="307">
        <f t="shared" ca="1" si="418"/>
        <v>-104.70554788667168</v>
      </c>
      <c r="I907" s="304">
        <f t="shared" ca="1" si="419"/>
        <v>104.77124583007824</v>
      </c>
      <c r="J907" s="306">
        <f t="shared" ca="1" si="420"/>
        <v>438.67107671397167</v>
      </c>
      <c r="K907" s="307">
        <f t="shared" ca="1" si="421"/>
        <v>-11.242135761804311</v>
      </c>
      <c r="L907" s="304">
        <f t="shared" ca="1" si="406"/>
        <v>438.81510817413982</v>
      </c>
      <c r="M907" s="306">
        <f t="shared" ca="1" si="422"/>
        <v>-1.5353808960909257</v>
      </c>
      <c r="N907" s="304">
        <f t="shared" ca="1" si="423"/>
        <v>-87.970845291024432</v>
      </c>
      <c r="P907" s="310">
        <f t="shared" ca="1" si="424"/>
        <v>23</v>
      </c>
      <c r="Q907" s="304">
        <f t="shared" ca="1" si="425"/>
        <v>0</v>
      </c>
      <c r="R907" s="306">
        <f t="shared" ca="1" si="426"/>
        <v>0</v>
      </c>
      <c r="S907" s="307">
        <f t="shared" ca="1" si="427"/>
        <v>2.9362999999999984</v>
      </c>
      <c r="T907" s="304">
        <f t="shared" ca="1" si="407"/>
        <v>28.805102999999985</v>
      </c>
      <c r="U907" s="311">
        <f t="shared" ca="1" si="408"/>
        <v>0</v>
      </c>
      <c r="V907" s="306">
        <f t="shared" ca="1" si="409"/>
        <v>1.2263779361781004</v>
      </c>
      <c r="W907" s="304">
        <f t="shared" ca="1" si="410"/>
        <v>27.469560189318784</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0.44870490479592462</v>
      </c>
      <c r="AH907" s="304">
        <f t="shared" ca="1" si="434"/>
        <v>-9.3551435133910026</v>
      </c>
    </row>
    <row r="908" spans="1:34" x14ac:dyDescent="0.2">
      <c r="A908" s="347">
        <f t="shared" ca="1" si="412"/>
        <v>1E-4</v>
      </c>
      <c r="B908" s="304">
        <f t="shared" ca="1" si="413"/>
        <v>37.939100000001531</v>
      </c>
      <c r="D908" s="306">
        <f t="shared" ca="1" si="414"/>
        <v>-0.33124781263854691</v>
      </c>
      <c r="E908" s="307">
        <f t="shared" ca="1" si="415"/>
        <v>-0.46070493329719753</v>
      </c>
      <c r="F908" s="304">
        <f t="shared" ca="1" si="416"/>
        <v>0.56742765965556974</v>
      </c>
      <c r="G908" s="306">
        <f t="shared" ca="1" si="417"/>
        <v>3.7097100656015791</v>
      </c>
      <c r="H908" s="307">
        <f t="shared" ca="1" si="418"/>
        <v>-104.70559395716501</v>
      </c>
      <c r="I908" s="304">
        <f t="shared" ca="1" si="419"/>
        <v>104.77129069880515</v>
      </c>
      <c r="J908" s="306">
        <f t="shared" ca="1" si="420"/>
        <v>438.67107671397167</v>
      </c>
      <c r="K908" s="307">
        <f t="shared" ca="1" si="421"/>
        <v>-11.252606318896504</v>
      </c>
      <c r="L908" s="304">
        <f t="shared" ca="1" si="406"/>
        <v>438.81537654731659</v>
      </c>
      <c r="M908" s="306">
        <f t="shared" ca="1" si="422"/>
        <v>-1.5353812276252141</v>
      </c>
      <c r="N908" s="304">
        <f t="shared" ca="1" si="423"/>
        <v>-87.970864286539936</v>
      </c>
      <c r="P908" s="310">
        <f t="shared" ca="1" si="424"/>
        <v>23</v>
      </c>
      <c r="Q908" s="304">
        <f t="shared" ca="1" si="425"/>
        <v>0</v>
      </c>
      <c r="R908" s="306">
        <f t="shared" ca="1" si="426"/>
        <v>0</v>
      </c>
      <c r="S908" s="307">
        <f t="shared" ca="1" si="427"/>
        <v>2.9362999999999984</v>
      </c>
      <c r="T908" s="304">
        <f t="shared" ca="1" si="407"/>
        <v>28.805102999999985</v>
      </c>
      <c r="U908" s="311">
        <f t="shared" ca="1" si="408"/>
        <v>0</v>
      </c>
      <c r="V908" s="306">
        <f t="shared" ca="1" si="409"/>
        <v>1.2263792202651984</v>
      </c>
      <c r="W908" s="304">
        <f t="shared" ca="1" si="410"/>
        <v>27.469612479441921</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0.44868721150793789</v>
      </c>
      <c r="AH908" s="304">
        <f t="shared" ca="1" si="434"/>
        <v>-9.3551613218400025</v>
      </c>
    </row>
    <row r="909" spans="1:34" x14ac:dyDescent="0.2">
      <c r="A909" s="347">
        <f t="shared" ca="1" si="412"/>
        <v>1E-4</v>
      </c>
      <c r="B909" s="304">
        <f t="shared" ca="1" si="413"/>
        <v>37.939200000001534</v>
      </c>
      <c r="D909" s="306">
        <f t="shared" ca="1" si="414"/>
        <v>-0.33124534357284247</v>
      </c>
      <c r="E909" s="307">
        <f t="shared" ca="1" si="415"/>
        <v>-0.4606870264764904</v>
      </c>
      <c r="F909" s="304">
        <f t="shared" ca="1" si="416"/>
        <v>0.56741167947306215</v>
      </c>
      <c r="G909" s="306">
        <f t="shared" ca="1" si="417"/>
        <v>3.7096769410672219</v>
      </c>
      <c r="H909" s="307">
        <f t="shared" ca="1" si="418"/>
        <v>-104.70564002586765</v>
      </c>
      <c r="I909" s="304">
        <f t="shared" ca="1" si="419"/>
        <v>104.77133556576275</v>
      </c>
      <c r="J909" s="306">
        <f t="shared" ca="1" si="420"/>
        <v>438.67107671397167</v>
      </c>
      <c r="K909" s="307">
        <f t="shared" ca="1" si="421"/>
        <v>-11.263076880595655</v>
      </c>
      <c r="L909" s="304">
        <f t="shared" ca="1" si="406"/>
        <v>438.81564517028494</v>
      </c>
      <c r="M909" s="306">
        <f t="shared" ca="1" si="422"/>
        <v>-1.5353815591562585</v>
      </c>
      <c r="N909" s="304">
        <f t="shared" ca="1" si="423"/>
        <v>-87.970883281869547</v>
      </c>
      <c r="P909" s="310">
        <f t="shared" ca="1" si="424"/>
        <v>23</v>
      </c>
      <c r="Q909" s="304">
        <f t="shared" ca="1" si="425"/>
        <v>0</v>
      </c>
      <c r="R909" s="306">
        <f t="shared" ca="1" si="426"/>
        <v>0</v>
      </c>
      <c r="S909" s="307">
        <f t="shared" ca="1" si="427"/>
        <v>2.9362999999999984</v>
      </c>
      <c r="T909" s="304">
        <f t="shared" ca="1" si="407"/>
        <v>28.805102999999985</v>
      </c>
      <c r="U909" s="311">
        <f t="shared" ca="1" si="408"/>
        <v>0</v>
      </c>
      <c r="V909" s="306">
        <f t="shared" ca="1" si="409"/>
        <v>1.2263805043542066</v>
      </c>
      <c r="W909" s="304">
        <f t="shared" ca="1" si="410"/>
        <v>27.46966476873942</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0.44866951849894043</v>
      </c>
      <c r="AH909" s="304">
        <f t="shared" ca="1" si="434"/>
        <v>-9.3551791300078104</v>
      </c>
    </row>
    <row r="910" spans="1:34" x14ac:dyDescent="0.2">
      <c r="A910" s="347">
        <f t="shared" ca="1" si="412"/>
        <v>1E-4</v>
      </c>
      <c r="B910" s="304">
        <f t="shared" ca="1" si="413"/>
        <v>37.939300000001538</v>
      </c>
      <c r="D910" s="306">
        <f t="shared" ca="1" si="414"/>
        <v>-0.33124287451567508</v>
      </c>
      <c r="E910" s="307">
        <f t="shared" ca="1" si="415"/>
        <v>-0.4606691199384727</v>
      </c>
      <c r="F910" s="304">
        <f t="shared" ca="1" si="416"/>
        <v>0.56739569965086467</v>
      </c>
      <c r="G910" s="306">
        <f t="shared" ca="1" si="417"/>
        <v>3.7096438167797703</v>
      </c>
      <c r="H910" s="307">
        <f t="shared" ca="1" si="418"/>
        <v>-104.70568609277964</v>
      </c>
      <c r="I910" s="304">
        <f t="shared" ca="1" si="419"/>
        <v>104.77138043095108</v>
      </c>
      <c r="J910" s="306">
        <f t="shared" ca="1" si="420"/>
        <v>438.67107671397167</v>
      </c>
      <c r="K910" s="307">
        <f t="shared" ca="1" si="421"/>
        <v>-11.273547446901587</v>
      </c>
      <c r="L910" s="304">
        <f t="shared" ca="1" si="406"/>
        <v>438.81591404304464</v>
      </c>
      <c r="M910" s="306">
        <f t="shared" ca="1" si="422"/>
        <v>-1.5353818906840586</v>
      </c>
      <c r="N910" s="304">
        <f t="shared" ca="1" si="423"/>
        <v>-87.970902277013295</v>
      </c>
      <c r="P910" s="310">
        <f t="shared" ca="1" si="424"/>
        <v>23</v>
      </c>
      <c r="Q910" s="304">
        <f t="shared" ca="1" si="425"/>
        <v>0</v>
      </c>
      <c r="R910" s="306">
        <f t="shared" ca="1" si="426"/>
        <v>0</v>
      </c>
      <c r="S910" s="307">
        <f t="shared" ca="1" si="427"/>
        <v>2.9362999999999984</v>
      </c>
      <c r="T910" s="304">
        <f t="shared" ca="1" si="407"/>
        <v>28.805102999999985</v>
      </c>
      <c r="U910" s="311">
        <f t="shared" ca="1" si="408"/>
        <v>0</v>
      </c>
      <c r="V910" s="306">
        <f t="shared" ca="1" si="409"/>
        <v>1.2263817884451254</v>
      </c>
      <c r="W910" s="304">
        <f t="shared" ca="1" si="410"/>
        <v>27.469717057211284</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0.44865182576891804</v>
      </c>
      <c r="AH910" s="304">
        <f t="shared" ca="1" si="434"/>
        <v>-9.3551969378944371</v>
      </c>
    </row>
    <row r="911" spans="1:34" x14ac:dyDescent="0.2">
      <c r="A911" s="347">
        <f t="shared" ca="1" si="412"/>
        <v>1E-4</v>
      </c>
      <c r="B911" s="304">
        <f t="shared" ca="1" si="413"/>
        <v>37.939400000001541</v>
      </c>
      <c r="D911" s="306">
        <f t="shared" ca="1" si="414"/>
        <v>-0.33124040546704708</v>
      </c>
      <c r="E911" s="307">
        <f t="shared" ca="1" si="415"/>
        <v>-0.46065121368314621</v>
      </c>
      <c r="F911" s="304">
        <f t="shared" ca="1" si="416"/>
        <v>0.56737972018898364</v>
      </c>
      <c r="G911" s="306">
        <f t="shared" ca="1" si="417"/>
        <v>3.7096106927392234</v>
      </c>
      <c r="H911" s="307">
        <f t="shared" ca="1" si="418"/>
        <v>-104.70573215790101</v>
      </c>
      <c r="I911" s="304">
        <f t="shared" ca="1" si="419"/>
        <v>104.77142529437018</v>
      </c>
      <c r="J911" s="306">
        <f t="shared" ca="1" si="420"/>
        <v>438.67107671397167</v>
      </c>
      <c r="K911" s="307">
        <f t="shared" ca="1" si="421"/>
        <v>-11.284018017814121</v>
      </c>
      <c r="L911" s="304">
        <f t="shared" ca="1" si="406"/>
        <v>438.81618316559559</v>
      </c>
      <c r="M911" s="306">
        <f t="shared" ca="1" si="422"/>
        <v>-1.5353822222086144</v>
      </c>
      <c r="N911" s="304">
        <f t="shared" ca="1" si="423"/>
        <v>-87.970921271971136</v>
      </c>
      <c r="P911" s="310">
        <f t="shared" ca="1" si="424"/>
        <v>23</v>
      </c>
      <c r="Q911" s="304">
        <f t="shared" ca="1" si="425"/>
        <v>0</v>
      </c>
      <c r="R911" s="306">
        <f t="shared" ca="1" si="426"/>
        <v>0</v>
      </c>
      <c r="S911" s="307">
        <f t="shared" ca="1" si="427"/>
        <v>2.9362999999999984</v>
      </c>
      <c r="T911" s="304">
        <f t="shared" ca="1" si="407"/>
        <v>28.805102999999985</v>
      </c>
      <c r="U911" s="311">
        <f t="shared" ca="1" si="408"/>
        <v>0</v>
      </c>
      <c r="V911" s="306">
        <f t="shared" ca="1" si="409"/>
        <v>1.2263830725379541</v>
      </c>
      <c r="W911" s="304">
        <f t="shared" ca="1" si="410"/>
        <v>27.469769344857536</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0.44863413331787427</v>
      </c>
      <c r="AH911" s="304">
        <f t="shared" ca="1" si="434"/>
        <v>-9.3552147454998806</v>
      </c>
    </row>
    <row r="912" spans="1:34" x14ac:dyDescent="0.2">
      <c r="A912" s="347">
        <f t="shared" ca="1" si="412"/>
        <v>1E-4</v>
      </c>
      <c r="B912" s="304">
        <f t="shared" ca="1" si="413"/>
        <v>37.939500000001544</v>
      </c>
      <c r="D912" s="306">
        <f t="shared" ca="1" si="414"/>
        <v>-0.33123793642695926</v>
      </c>
      <c r="E912" s="307">
        <f t="shared" ca="1" si="415"/>
        <v>-0.46063330771050204</v>
      </c>
      <c r="F912" s="304">
        <f t="shared" ca="1" si="416"/>
        <v>0.56736374108741594</v>
      </c>
      <c r="G912" s="306">
        <f t="shared" ca="1" si="417"/>
        <v>3.7095775689455808</v>
      </c>
      <c r="H912" s="307">
        <f t="shared" ca="1" si="418"/>
        <v>-104.70577822123178</v>
      </c>
      <c r="I912" s="304">
        <f t="shared" ca="1" si="419"/>
        <v>104.77147015602004</v>
      </c>
      <c r="J912" s="306">
        <f t="shared" ca="1" si="420"/>
        <v>438.67107671397167</v>
      </c>
      <c r="K912" s="307">
        <f t="shared" ca="1" si="421"/>
        <v>-11.294488593333078</v>
      </c>
      <c r="L912" s="304">
        <f t="shared" ca="1" si="406"/>
        <v>438.81645253793772</v>
      </c>
      <c r="M912" s="306">
        <f t="shared" ca="1" si="422"/>
        <v>-1.5353825537299262</v>
      </c>
      <c r="N912" s="304">
        <f t="shared" ca="1" si="423"/>
        <v>-87.970940266743128</v>
      </c>
      <c r="P912" s="310">
        <f t="shared" ca="1" si="424"/>
        <v>23</v>
      </c>
      <c r="Q912" s="304">
        <f t="shared" ca="1" si="425"/>
        <v>0</v>
      </c>
      <c r="R912" s="306">
        <f t="shared" ca="1" si="426"/>
        <v>0</v>
      </c>
      <c r="S912" s="307">
        <f t="shared" ca="1" si="427"/>
        <v>2.9362999999999984</v>
      </c>
      <c r="T912" s="304">
        <f t="shared" ca="1" si="407"/>
        <v>28.805102999999985</v>
      </c>
      <c r="U912" s="311">
        <f t="shared" ca="1" si="408"/>
        <v>0</v>
      </c>
      <c r="V912" s="306">
        <f t="shared" ca="1" si="409"/>
        <v>1.2263843566326933</v>
      </c>
      <c r="W912" s="304">
        <f t="shared" ca="1" si="410"/>
        <v>27.469821631678183</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0.44861644114580024</v>
      </c>
      <c r="AH912" s="304">
        <f t="shared" ca="1" si="434"/>
        <v>-9.35523255282415</v>
      </c>
    </row>
    <row r="913" spans="1:34" x14ac:dyDescent="0.2">
      <c r="A913" s="347">
        <f t="shared" ca="1" si="412"/>
        <v>1E-4</v>
      </c>
      <c r="B913" s="304">
        <f t="shared" ca="1" si="413"/>
        <v>37.939600000001548</v>
      </c>
      <c r="D913" s="306">
        <f t="shared" ca="1" si="414"/>
        <v>-0.33123546739541015</v>
      </c>
      <c r="E913" s="307">
        <f t="shared" ca="1" si="415"/>
        <v>-0.46061540202053841</v>
      </c>
      <c r="F913" s="304">
        <f t="shared" ca="1" si="416"/>
        <v>0.5673477623461628</v>
      </c>
      <c r="G913" s="306">
        <f t="shared" ca="1" si="417"/>
        <v>3.7095444453988411</v>
      </c>
      <c r="H913" s="307">
        <f t="shared" ca="1" si="418"/>
        <v>-104.70582428277199</v>
      </c>
      <c r="I913" s="304">
        <f t="shared" ca="1" si="419"/>
        <v>104.77151501590073</v>
      </c>
      <c r="J913" s="306">
        <f t="shared" ca="1" si="420"/>
        <v>438.67107671397167</v>
      </c>
      <c r="K913" s="307">
        <f t="shared" ca="1" si="421"/>
        <v>-11.304959173458279</v>
      </c>
      <c r="L913" s="304">
        <f t="shared" ca="1" si="406"/>
        <v>438.81672216007081</v>
      </c>
      <c r="M913" s="306">
        <f t="shared" ca="1" si="422"/>
        <v>-1.5353828852479938</v>
      </c>
      <c r="N913" s="304">
        <f t="shared" ca="1" si="423"/>
        <v>-87.970959261329227</v>
      </c>
      <c r="P913" s="310">
        <f t="shared" ca="1" si="424"/>
        <v>23</v>
      </c>
      <c r="Q913" s="304">
        <f t="shared" ca="1" si="425"/>
        <v>0</v>
      </c>
      <c r="R913" s="306">
        <f t="shared" ca="1" si="426"/>
        <v>0</v>
      </c>
      <c r="S913" s="307">
        <f t="shared" ca="1" si="427"/>
        <v>2.9362999999999984</v>
      </c>
      <c r="T913" s="304">
        <f t="shared" ca="1" si="407"/>
        <v>28.805102999999985</v>
      </c>
      <c r="U913" s="311">
        <f t="shared" ca="1" si="408"/>
        <v>0</v>
      </c>
      <c r="V913" s="306">
        <f t="shared" ca="1" si="409"/>
        <v>1.2263856407293425</v>
      </c>
      <c r="W913" s="304">
        <f t="shared" ca="1" si="410"/>
        <v>27.469873917673223</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0.44859874925269594</v>
      </c>
      <c r="AH913" s="304">
        <f t="shared" ca="1" si="434"/>
        <v>-9.355250359867247</v>
      </c>
    </row>
    <row r="914" spans="1:34" x14ac:dyDescent="0.2">
      <c r="A914" s="347">
        <f t="shared" ca="1" si="412"/>
        <v>1E-4</v>
      </c>
      <c r="B914" s="304">
        <f t="shared" ca="1" si="413"/>
        <v>37.939700000001551</v>
      </c>
      <c r="D914" s="306">
        <f t="shared" ca="1" si="414"/>
        <v>-0.33123299837240011</v>
      </c>
      <c r="E914" s="307">
        <f t="shared" ca="1" si="415"/>
        <v>-0.46059749661325355</v>
      </c>
      <c r="F914" s="304">
        <f t="shared" ca="1" si="416"/>
        <v>0.56733178396522665</v>
      </c>
      <c r="G914" s="306">
        <f t="shared" ca="1" si="417"/>
        <v>3.7095113220990039</v>
      </c>
      <c r="H914" s="307">
        <f t="shared" ca="1" si="418"/>
        <v>-104.70587034252165</v>
      </c>
      <c r="I914" s="304">
        <f t="shared" ca="1" si="419"/>
        <v>104.77155987401225</v>
      </c>
      <c r="J914" s="306">
        <f t="shared" ca="1" si="420"/>
        <v>438.67107671397167</v>
      </c>
      <c r="K914" s="307">
        <f t="shared" ca="1" si="421"/>
        <v>-11.315429758189543</v>
      </c>
      <c r="L914" s="304">
        <f t="shared" ca="1" si="406"/>
        <v>438.81699203199474</v>
      </c>
      <c r="M914" s="306">
        <f t="shared" ca="1" si="422"/>
        <v>-1.5353832167628172</v>
      </c>
      <c r="N914" s="304">
        <f t="shared" ca="1" si="423"/>
        <v>-87.970978255729463</v>
      </c>
      <c r="P914" s="310">
        <f t="shared" ca="1" si="424"/>
        <v>23</v>
      </c>
      <c r="Q914" s="304">
        <f t="shared" ca="1" si="425"/>
        <v>0</v>
      </c>
      <c r="R914" s="306">
        <f t="shared" ca="1" si="426"/>
        <v>0</v>
      </c>
      <c r="S914" s="307">
        <f t="shared" ca="1" si="427"/>
        <v>2.9362999999999984</v>
      </c>
      <c r="T914" s="304">
        <f t="shared" ca="1" si="407"/>
        <v>28.805102999999985</v>
      </c>
      <c r="U914" s="311">
        <f t="shared" ca="1" si="408"/>
        <v>0</v>
      </c>
      <c r="V914" s="306">
        <f t="shared" ca="1" si="409"/>
        <v>1.2263869248279018</v>
      </c>
      <c r="W914" s="304">
        <f t="shared" ca="1" si="410"/>
        <v>27.469926202842665</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0.44858105763855782</v>
      </c>
      <c r="AH914" s="304">
        <f t="shared" ca="1" si="434"/>
        <v>-9.3552681666291715</v>
      </c>
    </row>
    <row r="915" spans="1:34" x14ac:dyDescent="0.2">
      <c r="A915" s="347">
        <f t="shared" ca="1" si="412"/>
        <v>1E-4</v>
      </c>
      <c r="B915" s="304">
        <f t="shared" ca="1" si="413"/>
        <v>37.939800000001554</v>
      </c>
      <c r="D915" s="306">
        <f t="shared" ca="1" si="414"/>
        <v>-0.33123052935793185</v>
      </c>
      <c r="E915" s="307">
        <f t="shared" ca="1" si="415"/>
        <v>-0.46057959148864569</v>
      </c>
      <c r="F915" s="304">
        <f t="shared" ca="1" si="416"/>
        <v>0.56731580594461095</v>
      </c>
      <c r="G915" s="306">
        <f t="shared" ca="1" si="417"/>
        <v>3.7094781990460679</v>
      </c>
      <c r="H915" s="307">
        <f t="shared" ca="1" si="418"/>
        <v>-104.7059164004808</v>
      </c>
      <c r="I915" s="304">
        <f t="shared" ca="1" si="419"/>
        <v>104.77160473035465</v>
      </c>
      <c r="J915" s="306">
        <f t="shared" ca="1" si="420"/>
        <v>438.67107671397167</v>
      </c>
      <c r="K915" s="307">
        <f t="shared" ca="1" si="421"/>
        <v>-11.325900347526693</v>
      </c>
      <c r="L915" s="304">
        <f t="shared" ca="1" si="406"/>
        <v>438.81726215370941</v>
      </c>
      <c r="M915" s="306">
        <f t="shared" ca="1" si="422"/>
        <v>-1.5353835482743967</v>
      </c>
      <c r="N915" s="304">
        <f t="shared" ca="1" si="423"/>
        <v>-87.970997249943821</v>
      </c>
      <c r="P915" s="310">
        <f t="shared" ca="1" si="424"/>
        <v>23</v>
      </c>
      <c r="Q915" s="304">
        <f t="shared" ca="1" si="425"/>
        <v>0</v>
      </c>
      <c r="R915" s="306">
        <f t="shared" ca="1" si="426"/>
        <v>0</v>
      </c>
      <c r="S915" s="307">
        <f t="shared" ca="1" si="427"/>
        <v>2.9362999999999984</v>
      </c>
      <c r="T915" s="304">
        <f t="shared" ca="1" si="407"/>
        <v>28.805102999999985</v>
      </c>
      <c r="U915" s="311">
        <f t="shared" ca="1" si="408"/>
        <v>0</v>
      </c>
      <c r="V915" s="306">
        <f t="shared" ca="1" si="409"/>
        <v>1.2263882089283711</v>
      </c>
      <c r="W915" s="304">
        <f t="shared" ca="1" si="410"/>
        <v>27.469978487186538</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0.44856336630338589</v>
      </c>
      <c r="AH915" s="304">
        <f t="shared" ca="1" si="434"/>
        <v>-9.3552859731099272</v>
      </c>
    </row>
    <row r="916" spans="1:34" x14ac:dyDescent="0.2">
      <c r="A916" s="347">
        <f t="shared" ca="1" si="412"/>
        <v>1E-4</v>
      </c>
      <c r="B916" s="304">
        <f t="shared" ca="1" si="413"/>
        <v>37.939900000001558</v>
      </c>
      <c r="D916" s="306">
        <f t="shared" ca="1" si="414"/>
        <v>-0.33122806035200192</v>
      </c>
      <c r="E916" s="307">
        <f t="shared" ca="1" si="415"/>
        <v>-0.46056168664670594</v>
      </c>
      <c r="F916" s="304">
        <f t="shared" ca="1" si="416"/>
        <v>0.56729982828431036</v>
      </c>
      <c r="G916" s="306">
        <f t="shared" ca="1" si="417"/>
        <v>3.7094450762400326</v>
      </c>
      <c r="H916" s="307">
        <f t="shared" ca="1" si="418"/>
        <v>-104.70596245664947</v>
      </c>
      <c r="I916" s="304">
        <f t="shared" ca="1" si="419"/>
        <v>104.77164958492794</v>
      </c>
      <c r="J916" s="306">
        <f t="shared" ca="1" si="420"/>
        <v>438.67107671397167</v>
      </c>
      <c r="K916" s="307">
        <f t="shared" ca="1" si="421"/>
        <v>-11.33637094146955</v>
      </c>
      <c r="L916" s="304">
        <f t="shared" ca="1" si="406"/>
        <v>438.81753252521463</v>
      </c>
      <c r="M916" s="306">
        <f t="shared" ca="1" si="422"/>
        <v>-1.5353838797827322</v>
      </c>
      <c r="N916" s="304">
        <f t="shared" ca="1" si="423"/>
        <v>-87.971016243972315</v>
      </c>
      <c r="P916" s="310">
        <f t="shared" ca="1" si="424"/>
        <v>23</v>
      </c>
      <c r="Q916" s="304">
        <f t="shared" ca="1" si="425"/>
        <v>0</v>
      </c>
      <c r="R916" s="306">
        <f t="shared" ca="1" si="426"/>
        <v>0</v>
      </c>
      <c r="S916" s="307">
        <f t="shared" ca="1" si="427"/>
        <v>2.9362999999999984</v>
      </c>
      <c r="T916" s="304">
        <f t="shared" ca="1" si="407"/>
        <v>28.805102999999985</v>
      </c>
      <c r="U916" s="311">
        <f t="shared" ca="1" si="408"/>
        <v>0</v>
      </c>
      <c r="V916" s="306">
        <f t="shared" ca="1" si="409"/>
        <v>1.2263894930307511</v>
      </c>
      <c r="W916" s="304">
        <f t="shared" ca="1" si="410"/>
        <v>27.470030770704852</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0.44854567524716771</v>
      </c>
      <c r="AH916" s="304">
        <f t="shared" ca="1" si="434"/>
        <v>-9.3553037793095228</v>
      </c>
    </row>
    <row r="917" spans="1:34" x14ac:dyDescent="0.2">
      <c r="A917" s="347">
        <f t="shared" ca="1" si="412"/>
        <v>1E-4</v>
      </c>
      <c r="B917" s="304">
        <f t="shared" ca="1" si="413"/>
        <v>37.940000000001561</v>
      </c>
      <c r="D917" s="306">
        <f t="shared" ca="1" si="414"/>
        <v>-0.3312255913546131</v>
      </c>
      <c r="E917" s="307">
        <f t="shared" ca="1" si="415"/>
        <v>-0.46054378208742897</v>
      </c>
      <c r="F917" s="304">
        <f t="shared" ca="1" si="416"/>
        <v>0.56728385098432554</v>
      </c>
      <c r="G917" s="306">
        <f t="shared" ca="1" si="417"/>
        <v>3.7094119536808972</v>
      </c>
      <c r="H917" s="307">
        <f t="shared" ca="1" si="418"/>
        <v>-104.70600851102768</v>
      </c>
      <c r="I917" s="304">
        <f t="shared" ca="1" si="419"/>
        <v>104.77169443773212</v>
      </c>
      <c r="J917" s="306">
        <f t="shared" ca="1" si="420"/>
        <v>438.67107671397167</v>
      </c>
      <c r="K917" s="307">
        <f t="shared" ca="1" si="421"/>
        <v>-11.346841540017934</v>
      </c>
      <c r="L917" s="304">
        <f t="shared" ca="1" si="406"/>
        <v>438.8178031465103</v>
      </c>
      <c r="M917" s="306">
        <f t="shared" ca="1" si="422"/>
        <v>-1.5353842112878238</v>
      </c>
      <c r="N917" s="304">
        <f t="shared" ca="1" si="423"/>
        <v>-87.971035237814959</v>
      </c>
      <c r="P917" s="310">
        <f t="shared" ca="1" si="424"/>
        <v>23</v>
      </c>
      <c r="Q917" s="304">
        <f t="shared" ca="1" si="425"/>
        <v>0</v>
      </c>
      <c r="R917" s="306">
        <f t="shared" ca="1" si="426"/>
        <v>0</v>
      </c>
      <c r="S917" s="307">
        <f t="shared" ca="1" si="427"/>
        <v>2.9362999999999984</v>
      </c>
      <c r="T917" s="304">
        <f t="shared" ca="1" si="407"/>
        <v>28.805102999999985</v>
      </c>
      <c r="U917" s="311">
        <f t="shared" ca="1" si="408"/>
        <v>0</v>
      </c>
      <c r="V917" s="306">
        <f t="shared" ca="1" si="409"/>
        <v>1.2263907771350406</v>
      </c>
      <c r="W917" s="304">
        <f t="shared" ca="1" si="410"/>
        <v>27.470083053397573</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0.4485279844699015</v>
      </c>
      <c r="AH917" s="304">
        <f t="shared" ca="1" si="434"/>
        <v>-9.3553215852279639</v>
      </c>
    </row>
    <row r="918" spans="1:34" x14ac:dyDescent="0.2">
      <c r="A918" s="347">
        <f t="shared" ca="1" si="412"/>
        <v>1E-4</v>
      </c>
      <c r="B918" s="304">
        <f t="shared" ca="1" si="413"/>
        <v>37.940100000001564</v>
      </c>
      <c r="D918" s="306">
        <f t="shared" ca="1" si="414"/>
        <v>-0.33122312236576312</v>
      </c>
      <c r="E918" s="307">
        <f t="shared" ca="1" si="415"/>
        <v>-0.46052587781083076</v>
      </c>
      <c r="F918" s="304">
        <f t="shared" ca="1" si="416"/>
        <v>0.56726787404467172</v>
      </c>
      <c r="G918" s="306">
        <f t="shared" ca="1" si="417"/>
        <v>3.7093788313686606</v>
      </c>
      <c r="H918" s="307">
        <f t="shared" ca="1" si="418"/>
        <v>-104.70605456361545</v>
      </c>
      <c r="I918" s="304">
        <f t="shared" ca="1" si="419"/>
        <v>104.77173928876729</v>
      </c>
      <c r="J918" s="306">
        <f t="shared" ca="1" si="420"/>
        <v>438.67107671397167</v>
      </c>
      <c r="K918" s="307">
        <f t="shared" ca="1" si="421"/>
        <v>-11.357312143171667</v>
      </c>
      <c r="L918" s="304">
        <f t="shared" ca="1" si="406"/>
        <v>438.81807401759636</v>
      </c>
      <c r="M918" s="306">
        <f t="shared" ca="1" si="422"/>
        <v>-1.5353845427896715</v>
      </c>
      <c r="N918" s="304">
        <f t="shared" ca="1" si="423"/>
        <v>-87.971054231471726</v>
      </c>
      <c r="P918" s="310">
        <f t="shared" ca="1" si="424"/>
        <v>23</v>
      </c>
      <c r="Q918" s="304">
        <f t="shared" ca="1" si="425"/>
        <v>0</v>
      </c>
      <c r="R918" s="306">
        <f t="shared" ca="1" si="426"/>
        <v>0</v>
      </c>
      <c r="S918" s="307">
        <f t="shared" ca="1" si="427"/>
        <v>2.9362999999999984</v>
      </c>
      <c r="T918" s="304">
        <f t="shared" ca="1" si="407"/>
        <v>28.805102999999985</v>
      </c>
      <c r="U918" s="311">
        <f t="shared" ca="1" si="408"/>
        <v>0</v>
      </c>
      <c r="V918" s="306">
        <f t="shared" ca="1" si="409"/>
        <v>1.2263920612412407</v>
      </c>
      <c r="W918" s="304">
        <f t="shared" ca="1" si="410"/>
        <v>27.470135335264779</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0.44851029397160147</v>
      </c>
      <c r="AH918" s="304">
        <f t="shared" ca="1" si="434"/>
        <v>-9.3553393908652343</v>
      </c>
    </row>
    <row r="919" spans="1:34" x14ac:dyDescent="0.2">
      <c r="A919" s="347">
        <f t="shared" ca="1" si="412"/>
        <v>1E-4</v>
      </c>
      <c r="B919" s="304">
        <f t="shared" ca="1" si="413"/>
        <v>37.940200000001568</v>
      </c>
      <c r="D919" s="306">
        <f t="shared" ca="1" si="414"/>
        <v>-0.33122065338545364</v>
      </c>
      <c r="E919" s="307">
        <f t="shared" ca="1" si="415"/>
        <v>-0.46050797381687758</v>
      </c>
      <c r="F919" s="304">
        <f t="shared" ca="1" si="416"/>
        <v>0.56725189746532612</v>
      </c>
      <c r="G919" s="306">
        <f t="shared" ca="1" si="417"/>
        <v>3.7093457093033222</v>
      </c>
      <c r="H919" s="307">
        <f t="shared" ca="1" si="418"/>
        <v>-104.70610061441283</v>
      </c>
      <c r="I919" s="304">
        <f t="shared" ca="1" si="419"/>
        <v>104.77178413803341</v>
      </c>
      <c r="J919" s="306">
        <f t="shared" ca="1" si="420"/>
        <v>438.67107671397167</v>
      </c>
      <c r="K919" s="307">
        <f t="shared" ca="1" si="421"/>
        <v>-11.367782750930568</v>
      </c>
      <c r="L919" s="304">
        <f t="shared" ca="1" si="406"/>
        <v>438.81834513847247</v>
      </c>
      <c r="M919" s="306">
        <f t="shared" ca="1" si="422"/>
        <v>-1.5353848742882752</v>
      </c>
      <c r="N919" s="304">
        <f t="shared" ca="1" si="423"/>
        <v>-87.971073224942629</v>
      </c>
      <c r="P919" s="310">
        <f t="shared" ca="1" si="424"/>
        <v>23</v>
      </c>
      <c r="Q919" s="304">
        <f t="shared" ca="1" si="425"/>
        <v>0</v>
      </c>
      <c r="R919" s="306">
        <f t="shared" ca="1" si="426"/>
        <v>0</v>
      </c>
      <c r="S919" s="307">
        <f t="shared" ca="1" si="427"/>
        <v>2.9362999999999984</v>
      </c>
      <c r="T919" s="304">
        <f t="shared" ca="1" si="407"/>
        <v>28.805102999999985</v>
      </c>
      <c r="U919" s="311">
        <f t="shared" ca="1" si="408"/>
        <v>0</v>
      </c>
      <c r="V919" s="306">
        <f t="shared" ca="1" si="409"/>
        <v>1.2263933453493505</v>
      </c>
      <c r="W919" s="304">
        <f t="shared" ca="1" si="410"/>
        <v>27.470187616306426</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0.44849260375223921</v>
      </c>
      <c r="AH919" s="304">
        <f t="shared" ca="1" si="434"/>
        <v>-9.3553571962213642</v>
      </c>
    </row>
    <row r="920" spans="1:34" x14ac:dyDescent="0.2">
      <c r="A920" s="347">
        <f t="shared" ca="1" si="412"/>
        <v>1E-4</v>
      </c>
      <c r="B920" s="304">
        <f t="shared" ca="1" si="413"/>
        <v>37.940300000001571</v>
      </c>
      <c r="D920" s="306">
        <f t="shared" ca="1" si="414"/>
        <v>-0.33121818441368656</v>
      </c>
      <c r="E920" s="307">
        <f t="shared" ca="1" si="415"/>
        <v>-0.46049007010559073</v>
      </c>
      <c r="F920" s="304">
        <f t="shared" ca="1" si="416"/>
        <v>0.56723592124631073</v>
      </c>
      <c r="G920" s="306">
        <f t="shared" ca="1" si="417"/>
        <v>3.7093125874848809</v>
      </c>
      <c r="H920" s="307">
        <f t="shared" ca="1" si="418"/>
        <v>-104.70614666341984</v>
      </c>
      <c r="I920" s="304">
        <f t="shared" ca="1" si="419"/>
        <v>104.77182898553056</v>
      </c>
      <c r="J920" s="306">
        <f t="shared" ca="1" si="420"/>
        <v>438.67107671397167</v>
      </c>
      <c r="K920" s="307">
        <f t="shared" ca="1" si="421"/>
        <v>-11.378253363294458</v>
      </c>
      <c r="L920" s="304">
        <f t="shared" ca="1" si="406"/>
        <v>438.81861650913868</v>
      </c>
      <c r="M920" s="306">
        <f t="shared" ca="1" si="422"/>
        <v>-1.535385205783635</v>
      </c>
      <c r="N920" s="304">
        <f t="shared" ca="1" si="423"/>
        <v>-87.971092218227682</v>
      </c>
      <c r="P920" s="310">
        <f t="shared" ca="1" si="424"/>
        <v>23</v>
      </c>
      <c r="Q920" s="304">
        <f t="shared" ca="1" si="425"/>
        <v>0</v>
      </c>
      <c r="R920" s="306">
        <f t="shared" ca="1" si="426"/>
        <v>0</v>
      </c>
      <c r="S920" s="307">
        <f t="shared" ca="1" si="427"/>
        <v>2.9362999999999984</v>
      </c>
      <c r="T920" s="304">
        <f t="shared" ca="1" si="407"/>
        <v>28.805102999999985</v>
      </c>
      <c r="U920" s="311">
        <f t="shared" ca="1" si="408"/>
        <v>0</v>
      </c>
      <c r="V920" s="306">
        <f t="shared" ca="1" si="409"/>
        <v>1.2263946294593704</v>
      </c>
      <c r="W920" s="304">
        <f t="shared" ca="1" si="410"/>
        <v>27.47023989652256</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0.44847491381182536</v>
      </c>
      <c r="AH920" s="304">
        <f t="shared" ca="1" si="434"/>
        <v>-9.3553750012963395</v>
      </c>
    </row>
    <row r="921" spans="1:34" x14ac:dyDescent="0.2">
      <c r="A921" s="347">
        <f t="shared" ca="1" si="412"/>
        <v>1E-4</v>
      </c>
      <c r="B921" s="304">
        <f t="shared" ca="1" si="413"/>
        <v>37.940400000001574</v>
      </c>
      <c r="D921" s="306">
        <f t="shared" ca="1" si="414"/>
        <v>-0.3312157154504608</v>
      </c>
      <c r="E921" s="307">
        <f t="shared" ca="1" si="415"/>
        <v>-0.46047216667695068</v>
      </c>
      <c r="F921" s="304">
        <f t="shared" ca="1" si="416"/>
        <v>0.56721994538761245</v>
      </c>
      <c r="G921" s="306">
        <f t="shared" ca="1" si="417"/>
        <v>3.7092794659133359</v>
      </c>
      <c r="H921" s="307">
        <f t="shared" ca="1" si="418"/>
        <v>-104.70619271063651</v>
      </c>
      <c r="I921" s="304">
        <f t="shared" ca="1" si="419"/>
        <v>104.77187383125873</v>
      </c>
      <c r="J921" s="306">
        <f t="shared" ca="1" si="420"/>
        <v>438.67107671397167</v>
      </c>
      <c r="K921" s="307">
        <f t="shared" ca="1" si="421"/>
        <v>-11.388723980263162</v>
      </c>
      <c r="L921" s="304">
        <f t="shared" ca="1" si="406"/>
        <v>438.81888812959477</v>
      </c>
      <c r="M921" s="306">
        <f t="shared" ca="1" si="422"/>
        <v>-1.5353855372757512</v>
      </c>
      <c r="N921" s="304">
        <f t="shared" ca="1" si="423"/>
        <v>-87.971111211326885</v>
      </c>
      <c r="P921" s="310">
        <f t="shared" ca="1" si="424"/>
        <v>23</v>
      </c>
      <c r="Q921" s="304">
        <f t="shared" ca="1" si="425"/>
        <v>0</v>
      </c>
      <c r="R921" s="306">
        <f t="shared" ca="1" si="426"/>
        <v>0</v>
      </c>
      <c r="S921" s="307">
        <f t="shared" ca="1" si="427"/>
        <v>2.9362999999999984</v>
      </c>
      <c r="T921" s="304">
        <f t="shared" ca="1" si="407"/>
        <v>28.805102999999985</v>
      </c>
      <c r="U921" s="311">
        <f t="shared" ca="1" si="408"/>
        <v>0</v>
      </c>
      <c r="V921" s="306">
        <f t="shared" ca="1" si="409"/>
        <v>1.2263959135713007</v>
      </c>
      <c r="W921" s="304">
        <f t="shared" ca="1" si="410"/>
        <v>27.470292175913169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0.44845722415035105</v>
      </c>
      <c r="AH921" s="304">
        <f t="shared" ca="1" si="434"/>
        <v>-9.3553928060901725</v>
      </c>
    </row>
    <row r="922" spans="1:34" x14ac:dyDescent="0.2">
      <c r="A922" s="347">
        <f t="shared" ca="1" si="412"/>
        <v>1E-4</v>
      </c>
      <c r="B922" s="304">
        <f t="shared" ca="1" si="413"/>
        <v>37.940500000001578</v>
      </c>
      <c r="D922" s="306">
        <f t="shared" ca="1" si="414"/>
        <v>-0.3312132464957746</v>
      </c>
      <c r="E922" s="307">
        <f t="shared" ca="1" si="415"/>
        <v>-0.46045426353096452</v>
      </c>
      <c r="F922" s="304">
        <f t="shared" ca="1" si="416"/>
        <v>0.56720396988923982</v>
      </c>
      <c r="G922" s="306">
        <f t="shared" ca="1" si="417"/>
        <v>3.7092463445886863</v>
      </c>
      <c r="H922" s="307">
        <f t="shared" ca="1" si="418"/>
        <v>-104.70623875606287</v>
      </c>
      <c r="I922" s="304">
        <f t="shared" ca="1" si="419"/>
        <v>104.77191867521796</v>
      </c>
      <c r="J922" s="306">
        <f t="shared" ca="1" si="420"/>
        <v>438.67107671397167</v>
      </c>
      <c r="K922" s="307">
        <f t="shared" ca="1" si="421"/>
        <v>-11.399194601836497</v>
      </c>
      <c r="L922" s="304">
        <f t="shared" ca="1" si="406"/>
        <v>438.81915999984062</v>
      </c>
      <c r="M922" s="306">
        <f t="shared" ca="1" si="422"/>
        <v>-1.5353858687646236</v>
      </c>
      <c r="N922" s="304">
        <f t="shared" ca="1" si="423"/>
        <v>-87.971130204240225</v>
      </c>
      <c r="P922" s="310">
        <f t="shared" ca="1" si="424"/>
        <v>23</v>
      </c>
      <c r="Q922" s="304">
        <f t="shared" ca="1" si="425"/>
        <v>0</v>
      </c>
      <c r="R922" s="306">
        <f t="shared" ca="1" si="426"/>
        <v>0</v>
      </c>
      <c r="S922" s="307">
        <f t="shared" ca="1" si="427"/>
        <v>2.9362999999999984</v>
      </c>
      <c r="T922" s="304">
        <f t="shared" ca="1" si="407"/>
        <v>28.805102999999985</v>
      </c>
      <c r="U922" s="311">
        <f t="shared" ca="1" si="408"/>
        <v>0</v>
      </c>
      <c r="V922" s="306">
        <f t="shared" ca="1" si="409"/>
        <v>1.2263971976851404</v>
      </c>
      <c r="W922" s="304">
        <f t="shared" ca="1" si="410"/>
        <v>27.470344454478266</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0.44843953476781628</v>
      </c>
      <c r="AH922" s="304">
        <f t="shared" ca="1" si="434"/>
        <v>-9.3554106106028616</v>
      </c>
    </row>
    <row r="923" spans="1:34" x14ac:dyDescent="0.2">
      <c r="A923" s="347">
        <f t="shared" ca="1" si="412"/>
        <v>1E-4</v>
      </c>
      <c r="B923" s="304">
        <f t="shared" ca="1" si="413"/>
        <v>37.940600000001581</v>
      </c>
      <c r="D923" s="306">
        <f t="shared" ca="1" si="414"/>
        <v>-0.33121077754963069</v>
      </c>
      <c r="E923" s="307">
        <f t="shared" ca="1" si="415"/>
        <v>-0.46043636066762517</v>
      </c>
      <c r="F923" s="304">
        <f t="shared" ca="1" si="416"/>
        <v>0.56718799475119219</v>
      </c>
      <c r="G923" s="306">
        <f t="shared" ca="1" si="417"/>
        <v>3.7092132235109312</v>
      </c>
      <c r="H923" s="307">
        <f t="shared" ca="1" si="418"/>
        <v>-104.70628479969893</v>
      </c>
      <c r="I923" s="304">
        <f t="shared" ca="1" si="419"/>
        <v>104.77196351740828</v>
      </c>
      <c r="J923" s="306">
        <f t="shared" ca="1" si="420"/>
        <v>438.67107671397167</v>
      </c>
      <c r="K923" s="307">
        <f t="shared" ca="1" si="421"/>
        <v>-11.409665228014285</v>
      </c>
      <c r="L923" s="304">
        <f t="shared" ca="1" si="406"/>
        <v>438.81943211987613</v>
      </c>
      <c r="M923" s="306">
        <f t="shared" ca="1" si="422"/>
        <v>-1.5353862002502521</v>
      </c>
      <c r="N923" s="304">
        <f t="shared" ca="1" si="423"/>
        <v>-87.971149196967701</v>
      </c>
      <c r="P923" s="310">
        <f t="shared" ca="1" si="424"/>
        <v>23</v>
      </c>
      <c r="Q923" s="304">
        <f t="shared" ca="1" si="425"/>
        <v>0</v>
      </c>
      <c r="R923" s="306">
        <f t="shared" ca="1" si="426"/>
        <v>0</v>
      </c>
      <c r="S923" s="307">
        <f t="shared" ca="1" si="427"/>
        <v>2.9362999999999984</v>
      </c>
      <c r="T923" s="304">
        <f t="shared" ca="1" si="407"/>
        <v>28.805102999999985</v>
      </c>
      <c r="U923" s="311">
        <f t="shared" ca="1" si="408"/>
        <v>0</v>
      </c>
      <c r="V923" s="306">
        <f t="shared" ca="1" si="409"/>
        <v>1.2263984818008904</v>
      </c>
      <c r="W923" s="304">
        <f t="shared" ca="1" si="410"/>
        <v>27.470396732217857</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0.44842184566421928</v>
      </c>
      <c r="AH923" s="304">
        <f t="shared" ca="1" si="434"/>
        <v>-9.3554284148344102</v>
      </c>
    </row>
    <row r="924" spans="1:34" x14ac:dyDescent="0.2">
      <c r="A924" s="347">
        <f t="shared" ca="1" si="412"/>
        <v>1E-4</v>
      </c>
      <c r="B924" s="304">
        <f t="shared" ca="1" si="413"/>
        <v>37.940700000001584</v>
      </c>
      <c r="D924" s="306">
        <f t="shared" ca="1" si="414"/>
        <v>-0.33120830861202954</v>
      </c>
      <c r="E924" s="307">
        <f t="shared" ca="1" si="415"/>
        <v>-0.46041845808693083</v>
      </c>
      <c r="F924" s="304">
        <f t="shared" ca="1" si="416"/>
        <v>0.56717201997347177</v>
      </c>
      <c r="G924" s="306">
        <f t="shared" ca="1" si="417"/>
        <v>3.7091801026800701</v>
      </c>
      <c r="H924" s="307">
        <f t="shared" ca="1" si="418"/>
        <v>-104.70633084154474</v>
      </c>
      <c r="I924" s="304">
        <f t="shared" ca="1" si="419"/>
        <v>104.77200835782972</v>
      </c>
      <c r="J924" s="306">
        <f t="shared" ca="1" si="420"/>
        <v>438.67107671397167</v>
      </c>
      <c r="K924" s="307">
        <f t="shared" ca="1" si="421"/>
        <v>-11.420135858796348</v>
      </c>
      <c r="L924" s="304">
        <f t="shared" ca="1" si="406"/>
        <v>438.81970448970105</v>
      </c>
      <c r="M924" s="306">
        <f t="shared" ca="1" si="422"/>
        <v>-1.5353865317326372</v>
      </c>
      <c r="N924" s="304">
        <f t="shared" ca="1" si="423"/>
        <v>-87.971168189509356</v>
      </c>
      <c r="P924" s="310">
        <f t="shared" ca="1" si="424"/>
        <v>23</v>
      </c>
      <c r="Q924" s="304">
        <f t="shared" ca="1" si="425"/>
        <v>0</v>
      </c>
      <c r="R924" s="306">
        <f t="shared" ca="1" si="426"/>
        <v>0</v>
      </c>
      <c r="S924" s="307">
        <f t="shared" ca="1" si="427"/>
        <v>2.9362999999999984</v>
      </c>
      <c r="T924" s="304">
        <f t="shared" ca="1" si="407"/>
        <v>28.805102999999985</v>
      </c>
      <c r="U924" s="311">
        <f t="shared" ca="1" si="408"/>
        <v>0</v>
      </c>
      <c r="V924" s="306">
        <f t="shared" ca="1" si="409"/>
        <v>1.2263997659185506</v>
      </c>
      <c r="W924" s="304">
        <f t="shared" ca="1" si="410"/>
        <v>27.470449009131983</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0.44840415683955293</v>
      </c>
      <c r="AH924" s="304">
        <f t="shared" ca="1" si="434"/>
        <v>-9.355446218784822</v>
      </c>
    </row>
    <row r="925" spans="1:34" x14ac:dyDescent="0.2">
      <c r="A925" s="347">
        <f t="shared" ca="1" si="412"/>
        <v>1E-4</v>
      </c>
      <c r="B925" s="304">
        <f t="shared" ca="1" si="413"/>
        <v>37.940800000001587</v>
      </c>
      <c r="D925" s="306">
        <f t="shared" ca="1" si="414"/>
        <v>-0.33120583968296791</v>
      </c>
      <c r="E925" s="307">
        <f t="shared" ca="1" si="415"/>
        <v>-0.46040055578886907</v>
      </c>
      <c r="F925" s="304">
        <f t="shared" ca="1" si="416"/>
        <v>0.56715604555607035</v>
      </c>
      <c r="G925" s="306">
        <f t="shared" ca="1" si="417"/>
        <v>3.7091469820961018</v>
      </c>
      <c r="H925" s="307">
        <f t="shared" ca="1" si="418"/>
        <v>-104.70637688160032</v>
      </c>
      <c r="I925" s="304">
        <f t="shared" ca="1" si="419"/>
        <v>104.7720531964823</v>
      </c>
      <c r="J925" s="306">
        <f t="shared" ca="1" si="420"/>
        <v>438.67107671397167</v>
      </c>
      <c r="K925" s="307">
        <f t="shared" ca="1" si="421"/>
        <v>-11.430606494182506</v>
      </c>
      <c r="L925" s="304">
        <f t="shared" ca="1" si="406"/>
        <v>438.81997710931535</v>
      </c>
      <c r="M925" s="306">
        <f t="shared" ca="1" si="422"/>
        <v>-1.5353868632117784</v>
      </c>
      <c r="N925" s="304">
        <f t="shared" ca="1" si="423"/>
        <v>-87.971187181865147</v>
      </c>
      <c r="P925" s="310">
        <f t="shared" ca="1" si="424"/>
        <v>23</v>
      </c>
      <c r="Q925" s="304">
        <f t="shared" ca="1" si="425"/>
        <v>0</v>
      </c>
      <c r="R925" s="306">
        <f t="shared" ca="1" si="426"/>
        <v>0</v>
      </c>
      <c r="S925" s="307">
        <f t="shared" ca="1" si="427"/>
        <v>2.9362999999999984</v>
      </c>
      <c r="T925" s="304">
        <f t="shared" ca="1" si="407"/>
        <v>28.805102999999985</v>
      </c>
      <c r="U925" s="311">
        <f t="shared" ca="1" si="408"/>
        <v>0</v>
      </c>
      <c r="V925" s="306">
        <f t="shared" ca="1" si="409"/>
        <v>1.2264010500381204</v>
      </c>
      <c r="W925" s="304">
        <f t="shared" ca="1" si="410"/>
        <v>27.470501285220617</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0.4483864682938119</v>
      </c>
      <c r="AH925" s="304">
        <f t="shared" ca="1" si="434"/>
        <v>-9.3554640224541075</v>
      </c>
    </row>
    <row r="926" spans="1:34" x14ac:dyDescent="0.2">
      <c r="A926" s="347">
        <f t="shared" ca="1" si="412"/>
        <v>1E-4</v>
      </c>
      <c r="B926" s="304">
        <f t="shared" ca="1" si="413"/>
        <v>37.940900000001591</v>
      </c>
      <c r="D926" s="306">
        <f t="shared" ca="1" si="414"/>
        <v>-0.33120337076245016</v>
      </c>
      <c r="E926" s="307">
        <f t="shared" ca="1" si="415"/>
        <v>-0.46038265377344878</v>
      </c>
      <c r="F926" s="304">
        <f t="shared" ca="1" si="416"/>
        <v>0.56714007149900125</v>
      </c>
      <c r="G926" s="306">
        <f t="shared" ca="1" si="417"/>
        <v>3.7091138617590258</v>
      </c>
      <c r="H926" s="307">
        <f t="shared" ca="1" si="418"/>
        <v>-104.7064229198657</v>
      </c>
      <c r="I926" s="304">
        <f t="shared" ca="1" si="419"/>
        <v>104.77209803336606</v>
      </c>
      <c r="J926" s="306">
        <f t="shared" ca="1" si="420"/>
        <v>438.67107671397167</v>
      </c>
      <c r="K926" s="307">
        <f t="shared" ca="1" si="421"/>
        <v>-11.441077134172579</v>
      </c>
      <c r="L926" s="304">
        <f t="shared" ca="1" si="406"/>
        <v>438.82024997871883</v>
      </c>
      <c r="M926" s="306">
        <f t="shared" ca="1" si="422"/>
        <v>-1.535387194687676</v>
      </c>
      <c r="N926" s="304">
        <f t="shared" ca="1" si="423"/>
        <v>-87.971206174035089</v>
      </c>
      <c r="P926" s="310">
        <f t="shared" ca="1" si="424"/>
        <v>23</v>
      </c>
      <c r="Q926" s="304">
        <f t="shared" ca="1" si="425"/>
        <v>0</v>
      </c>
      <c r="R926" s="306">
        <f t="shared" ca="1" si="426"/>
        <v>0</v>
      </c>
      <c r="S926" s="307">
        <f t="shared" ca="1" si="427"/>
        <v>2.9362999999999984</v>
      </c>
      <c r="T926" s="304">
        <f t="shared" ca="1" si="407"/>
        <v>28.805102999999985</v>
      </c>
      <c r="U926" s="311">
        <f t="shared" ca="1" si="408"/>
        <v>0</v>
      </c>
      <c r="V926" s="306">
        <f t="shared" ca="1" si="409"/>
        <v>1.2264023341596004</v>
      </c>
      <c r="W926" s="304">
        <f t="shared" ca="1" si="410"/>
        <v>27.470553560483793</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0.44836878002699621</v>
      </c>
      <c r="AH926" s="304">
        <f t="shared" ca="1" si="434"/>
        <v>-9.3554818258422614</v>
      </c>
    </row>
    <row r="927" spans="1:34" x14ac:dyDescent="0.2">
      <c r="A927" s="347">
        <f t="shared" ca="1" si="412"/>
        <v>1E-4</v>
      </c>
      <c r="B927" s="304">
        <f t="shared" ca="1" si="413"/>
        <v>37.941000000001594</v>
      </c>
      <c r="D927" s="306">
        <f t="shared" ca="1" si="414"/>
        <v>-0.33120090185047507</v>
      </c>
      <c r="E927" s="307">
        <f t="shared" ca="1" si="415"/>
        <v>-0.46036475204065752</v>
      </c>
      <c r="F927" s="304">
        <f t="shared" ca="1" si="416"/>
        <v>0.56712409780225714</v>
      </c>
      <c r="G927" s="306">
        <f t="shared" ca="1" si="417"/>
        <v>3.7090807416688407</v>
      </c>
      <c r="H927" s="307">
        <f t="shared" ca="1" si="418"/>
        <v>-104.7064689563409</v>
      </c>
      <c r="I927" s="304">
        <f t="shared" ca="1" si="419"/>
        <v>104.77214286848103</v>
      </c>
      <c r="J927" s="306">
        <f t="shared" ca="1" si="420"/>
        <v>438.67107671397167</v>
      </c>
      <c r="K927" s="307">
        <f t="shared" ca="1" si="421"/>
        <v>-11.45154777876639</v>
      </c>
      <c r="L927" s="304">
        <f t="shared" ca="1" si="406"/>
        <v>438.8205230979114</v>
      </c>
      <c r="M927" s="306">
        <f t="shared" ca="1" si="422"/>
        <v>-1.53538752616033</v>
      </c>
      <c r="N927" s="304">
        <f t="shared" ca="1" si="423"/>
        <v>-87.971225166019181</v>
      </c>
      <c r="P927" s="310">
        <f t="shared" ca="1" si="424"/>
        <v>23</v>
      </c>
      <c r="Q927" s="304">
        <f t="shared" ca="1" si="425"/>
        <v>0</v>
      </c>
      <c r="R927" s="306">
        <f t="shared" ca="1" si="426"/>
        <v>0</v>
      </c>
      <c r="S927" s="307">
        <f t="shared" ca="1" si="427"/>
        <v>2.9362999999999984</v>
      </c>
      <c r="T927" s="304">
        <f t="shared" ca="1" si="407"/>
        <v>28.805102999999985</v>
      </c>
      <c r="U927" s="311">
        <f t="shared" ca="1" si="408"/>
        <v>0</v>
      </c>
      <c r="V927" s="306">
        <f t="shared" ca="1" si="409"/>
        <v>1.2264036182829907</v>
      </c>
      <c r="W927" s="304">
        <f t="shared" ca="1" si="410"/>
        <v>27.470605834921521</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0.44835109203910051</v>
      </c>
      <c r="AH927" s="304">
        <f t="shared" ca="1" si="434"/>
        <v>-9.3554996289492927</v>
      </c>
    </row>
    <row r="928" spans="1:34" x14ac:dyDescent="0.2">
      <c r="A928" s="347">
        <f t="shared" ca="1" si="412"/>
        <v>1E-4</v>
      </c>
      <c r="B928" s="304">
        <f t="shared" ca="1" si="413"/>
        <v>37.941100000001597</v>
      </c>
      <c r="D928" s="306">
        <f t="shared" ca="1" si="414"/>
        <v>-0.33119843294704315</v>
      </c>
      <c r="E928" s="307">
        <f t="shared" ca="1" si="415"/>
        <v>-0.46034685059048996</v>
      </c>
      <c r="F928" s="304">
        <f t="shared" ca="1" si="416"/>
        <v>0.56710812446583758</v>
      </c>
      <c r="G928" s="306">
        <f t="shared" ca="1" si="417"/>
        <v>3.7090476218255461</v>
      </c>
      <c r="H928" s="307">
        <f t="shared" ca="1" si="418"/>
        <v>-104.70651499102595</v>
      </c>
      <c r="I928" s="304">
        <f t="shared" ca="1" si="419"/>
        <v>104.77218770182721</v>
      </c>
      <c r="J928" s="306">
        <f t="shared" ca="1" si="420"/>
        <v>438.67107671397167</v>
      </c>
      <c r="K928" s="307">
        <f t="shared" ca="1" si="421"/>
        <v>-11.462018427963757</v>
      </c>
      <c r="L928" s="304">
        <f t="shared" ca="1" si="406"/>
        <v>438.82079646689283</v>
      </c>
      <c r="M928" s="306">
        <f t="shared" ca="1" si="422"/>
        <v>-1.5353878576297406</v>
      </c>
      <c r="N928" s="304">
        <f t="shared" ca="1" si="423"/>
        <v>-87.971244157817452</v>
      </c>
      <c r="P928" s="310">
        <f t="shared" ca="1" si="424"/>
        <v>23</v>
      </c>
      <c r="Q928" s="304">
        <f t="shared" ca="1" si="425"/>
        <v>0</v>
      </c>
      <c r="R928" s="306">
        <f t="shared" ca="1" si="426"/>
        <v>0</v>
      </c>
      <c r="S928" s="307">
        <f t="shared" ca="1" si="427"/>
        <v>2.9362999999999984</v>
      </c>
      <c r="T928" s="304">
        <f t="shared" ca="1" si="407"/>
        <v>28.805102999999985</v>
      </c>
      <c r="U928" s="311">
        <f t="shared" ca="1" si="408"/>
        <v>0</v>
      </c>
      <c r="V928" s="306">
        <f t="shared" ca="1" si="409"/>
        <v>1.2264049024082904</v>
      </c>
      <c r="W928" s="304">
        <f t="shared" ca="1" si="410"/>
        <v>27.470658108533787</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0.4483334043301177</v>
      </c>
      <c r="AH928" s="304">
        <f t="shared" ca="1" si="434"/>
        <v>-9.3555174317752066</v>
      </c>
    </row>
    <row r="929" spans="1:34" x14ac:dyDescent="0.2">
      <c r="A929" s="347">
        <f t="shared" ca="1" si="412"/>
        <v>1E-4</v>
      </c>
      <c r="B929" s="304">
        <f t="shared" ca="1" si="413"/>
        <v>37.941200000001601</v>
      </c>
      <c r="D929" s="306">
        <f t="shared" ca="1" si="414"/>
        <v>-0.33119596405215268</v>
      </c>
      <c r="E929" s="307">
        <f t="shared" ca="1" si="415"/>
        <v>-0.46032894942295499</v>
      </c>
      <c r="F929" s="304">
        <f t="shared" ca="1" si="416"/>
        <v>0.56709215148975234</v>
      </c>
      <c r="G929" s="306">
        <f t="shared" ca="1" si="417"/>
        <v>3.7090145022291408</v>
      </c>
      <c r="H929" s="307">
        <f t="shared" ca="1" si="418"/>
        <v>-104.7065610239209</v>
      </c>
      <c r="I929" s="304">
        <f t="shared" ca="1" si="419"/>
        <v>104.77223253340465</v>
      </c>
      <c r="J929" s="306">
        <f t="shared" ca="1" si="420"/>
        <v>438.67107671397167</v>
      </c>
      <c r="K929" s="307">
        <f t="shared" ca="1" si="421"/>
        <v>-11.472489081764504</v>
      </c>
      <c r="L929" s="304">
        <f t="shared" ca="1" si="406"/>
        <v>438.82107008566305</v>
      </c>
      <c r="M929" s="306">
        <f t="shared" ca="1" si="422"/>
        <v>-1.5353881890959078</v>
      </c>
      <c r="N929" s="304">
        <f t="shared" ca="1" si="423"/>
        <v>-87.971263149429888</v>
      </c>
      <c r="P929" s="310">
        <f t="shared" ca="1" si="424"/>
        <v>23</v>
      </c>
      <c r="Q929" s="304">
        <f t="shared" ca="1" si="425"/>
        <v>0</v>
      </c>
      <c r="R929" s="306">
        <f t="shared" ca="1" si="426"/>
        <v>0</v>
      </c>
      <c r="S929" s="307">
        <f t="shared" ca="1" si="427"/>
        <v>2.9362999999999984</v>
      </c>
      <c r="T929" s="304">
        <f t="shared" ca="1" si="407"/>
        <v>28.805102999999985</v>
      </c>
      <c r="U929" s="311">
        <f t="shared" ca="1" si="408"/>
        <v>0</v>
      </c>
      <c r="V929" s="306">
        <f t="shared" ca="1" si="409"/>
        <v>1.2264061865354998</v>
      </c>
      <c r="W929" s="304">
        <f t="shared" ca="1" si="410"/>
        <v>27.470710381320607</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0.44831571690005845</v>
      </c>
      <c r="AH929" s="304">
        <f t="shared" ca="1" si="434"/>
        <v>-9.355535234319996</v>
      </c>
    </row>
    <row r="930" spans="1:34" x14ac:dyDescent="0.2">
      <c r="A930" s="347">
        <f t="shared" ca="1" si="412"/>
        <v>1E-4</v>
      </c>
      <c r="B930" s="304">
        <f t="shared" ca="1" si="413"/>
        <v>37.941300000001604</v>
      </c>
      <c r="D930" s="306">
        <f t="shared" ca="1" si="414"/>
        <v>-0.33119349516580426</v>
      </c>
      <c r="E930" s="307">
        <f t="shared" ca="1" si="415"/>
        <v>-0.4603110485380455</v>
      </c>
      <c r="F930" s="304">
        <f t="shared" ca="1" si="416"/>
        <v>0.56707617887399975</v>
      </c>
      <c r="G930" s="306">
        <f t="shared" ca="1" si="417"/>
        <v>3.7089813828796241</v>
      </c>
      <c r="H930" s="307">
        <f t="shared" ca="1" si="418"/>
        <v>-104.70660705502576</v>
      </c>
      <c r="I930" s="304">
        <f t="shared" ca="1" si="419"/>
        <v>104.77227736321339</v>
      </c>
      <c r="J930" s="306">
        <f t="shared" ca="1" si="420"/>
        <v>438.67107671397167</v>
      </c>
      <c r="K930" s="307">
        <f t="shared" ca="1" si="421"/>
        <v>-11.482959740168452</v>
      </c>
      <c r="L930" s="304">
        <f t="shared" ca="1" si="406"/>
        <v>438.82134395422196</v>
      </c>
      <c r="M930" s="306">
        <f t="shared" ca="1" si="422"/>
        <v>-1.5353885205588313</v>
      </c>
      <c r="N930" s="304">
        <f t="shared" ca="1" si="423"/>
        <v>-87.971282140856459</v>
      </c>
      <c r="P930" s="310">
        <f t="shared" ca="1" si="424"/>
        <v>23</v>
      </c>
      <c r="Q930" s="304">
        <f t="shared" ca="1" si="425"/>
        <v>0</v>
      </c>
      <c r="R930" s="306">
        <f t="shared" ca="1" si="426"/>
        <v>0</v>
      </c>
      <c r="S930" s="307">
        <f t="shared" ca="1" si="427"/>
        <v>2.9362999999999984</v>
      </c>
      <c r="T930" s="304">
        <f t="shared" ca="1" si="407"/>
        <v>28.805102999999985</v>
      </c>
      <c r="U930" s="311">
        <f t="shared" ca="1" si="408"/>
        <v>0</v>
      </c>
      <c r="V930" s="306">
        <f t="shared" ca="1" si="409"/>
        <v>1.2264074706646197</v>
      </c>
      <c r="W930" s="304">
        <f t="shared" ca="1" si="410"/>
        <v>27.47076265328203</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0.44829802974891031</v>
      </c>
      <c r="AH930" s="304">
        <f t="shared" ca="1" si="434"/>
        <v>-9.3555530365836681</v>
      </c>
    </row>
    <row r="931" spans="1:34" x14ac:dyDescent="0.2">
      <c r="A931" s="347">
        <f t="shared" ca="1" si="412"/>
        <v>1E-4</v>
      </c>
      <c r="B931" s="304">
        <f t="shared" ca="1" si="413"/>
        <v>37.941400000001607</v>
      </c>
      <c r="D931" s="306">
        <f t="shared" ca="1" si="414"/>
        <v>-0.33119102628800107</v>
      </c>
      <c r="E931" s="307">
        <f t="shared" ca="1" si="415"/>
        <v>-0.46029314793574372</v>
      </c>
      <c r="F931" s="304">
        <f t="shared" ca="1" si="416"/>
        <v>0.56706020661857048</v>
      </c>
      <c r="G931" s="306">
        <f t="shared" ca="1" si="417"/>
        <v>3.7089482637769953</v>
      </c>
      <c r="H931" s="307">
        <f t="shared" ca="1" si="418"/>
        <v>-104.70665308434054</v>
      </c>
      <c r="I931" s="304">
        <f t="shared" ca="1" si="419"/>
        <v>104.77232219125342</v>
      </c>
      <c r="J931" s="306">
        <f t="shared" ca="1" si="420"/>
        <v>438.67107671397167</v>
      </c>
      <c r="K931" s="307">
        <f t="shared" ca="1" si="421"/>
        <v>-11.49343040317542</v>
      </c>
      <c r="L931" s="304">
        <f t="shared" ca="1" si="406"/>
        <v>438.82161807256927</v>
      </c>
      <c r="M931" s="306">
        <f t="shared" ca="1" si="422"/>
        <v>-1.5353888520185115</v>
      </c>
      <c r="N931" s="304">
        <f t="shared" ca="1" si="423"/>
        <v>-87.971301132097224</v>
      </c>
      <c r="P931" s="310">
        <f t="shared" ca="1" si="424"/>
        <v>23</v>
      </c>
      <c r="Q931" s="304">
        <f t="shared" ca="1" si="425"/>
        <v>0</v>
      </c>
      <c r="R931" s="306">
        <f t="shared" ca="1" si="426"/>
        <v>0</v>
      </c>
      <c r="S931" s="307">
        <f t="shared" ca="1" si="427"/>
        <v>2.9362999999999984</v>
      </c>
      <c r="T931" s="304">
        <f t="shared" ca="1" si="407"/>
        <v>28.805102999999985</v>
      </c>
      <c r="U931" s="311">
        <f t="shared" ca="1" si="408"/>
        <v>0</v>
      </c>
      <c r="V931" s="306">
        <f t="shared" ca="1" si="409"/>
        <v>1.2264087547956488</v>
      </c>
      <c r="W931" s="304">
        <f t="shared" ca="1" si="410"/>
        <v>27.470814924418018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0.44828034287666085</v>
      </c>
      <c r="AH931" s="304">
        <f t="shared" ca="1" si="434"/>
        <v>-9.3555708385662388</v>
      </c>
    </row>
    <row r="932" spans="1:34" x14ac:dyDescent="0.2">
      <c r="A932" s="347">
        <f t="shared" ca="1" si="412"/>
        <v>1E-4</v>
      </c>
      <c r="B932" s="304">
        <f t="shared" ca="1" si="413"/>
        <v>37.941500000001611</v>
      </c>
      <c r="D932" s="306">
        <f t="shared" ca="1" si="414"/>
        <v>-0.33118855741874093</v>
      </c>
      <c r="E932" s="307">
        <f t="shared" ca="1" si="415"/>
        <v>-0.46027524761606387</v>
      </c>
      <c r="F932" s="304">
        <f t="shared" ca="1" si="416"/>
        <v>0.56704423472347865</v>
      </c>
      <c r="G932" s="306">
        <f t="shared" ca="1" si="417"/>
        <v>3.7089151449212534</v>
      </c>
      <c r="H932" s="307">
        <f t="shared" ca="1" si="418"/>
        <v>-104.7066991118653</v>
      </c>
      <c r="I932" s="304">
        <f t="shared" ca="1" si="419"/>
        <v>104.77236701752481</v>
      </c>
      <c r="J932" s="306">
        <f t="shared" ca="1" si="420"/>
        <v>438.67107671397167</v>
      </c>
      <c r="K932" s="307">
        <f t="shared" ca="1" si="421"/>
        <v>-11.503901070785231</v>
      </c>
      <c r="L932" s="304">
        <f t="shared" ca="1" si="406"/>
        <v>438.82189244070497</v>
      </c>
      <c r="M932" s="306">
        <f t="shared" ca="1" si="422"/>
        <v>-1.5353891834749485</v>
      </c>
      <c r="N932" s="304">
        <f t="shared" ca="1" si="423"/>
        <v>-87.971320123152154</v>
      </c>
      <c r="P932" s="310">
        <f t="shared" ca="1" si="424"/>
        <v>23</v>
      </c>
      <c r="Q932" s="304">
        <f t="shared" ca="1" si="425"/>
        <v>0</v>
      </c>
      <c r="R932" s="306">
        <f t="shared" ca="1" si="426"/>
        <v>0</v>
      </c>
      <c r="S932" s="307">
        <f t="shared" ca="1" si="427"/>
        <v>2.9362999999999984</v>
      </c>
      <c r="T932" s="304">
        <f t="shared" ca="1" si="407"/>
        <v>28.805102999999985</v>
      </c>
      <c r="U932" s="311">
        <f t="shared" ca="1" si="408"/>
        <v>0</v>
      </c>
      <c r="V932" s="306">
        <f t="shared" ca="1" si="409"/>
        <v>1.2264100389285881</v>
      </c>
      <c r="W932" s="304">
        <f t="shared" ca="1" si="410"/>
        <v>27.470867194728605</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0.44826265628332074</v>
      </c>
      <c r="AH932" s="304">
        <f t="shared" ca="1" si="434"/>
        <v>-9.3555886402676958</v>
      </c>
    </row>
    <row r="933" spans="1:34" x14ac:dyDescent="0.2">
      <c r="A933" s="347">
        <f t="shared" ca="1" si="412"/>
        <v>1E-4</v>
      </c>
      <c r="B933" s="304">
        <f t="shared" ca="1" si="413"/>
        <v>37.941600000001614</v>
      </c>
      <c r="D933" s="306">
        <f t="shared" ca="1" si="414"/>
        <v>-0.33118608855802267</v>
      </c>
      <c r="E933" s="307">
        <f t="shared" ca="1" si="415"/>
        <v>-0.46025734757899528</v>
      </c>
      <c r="F933" s="304">
        <f t="shared" ca="1" si="416"/>
        <v>0.56702826318871835</v>
      </c>
      <c r="G933" s="306">
        <f t="shared" ca="1" si="417"/>
        <v>3.7088820263123976</v>
      </c>
      <c r="H933" s="307">
        <f t="shared" ca="1" si="418"/>
        <v>-104.70674513760007</v>
      </c>
      <c r="I933" s="304">
        <f t="shared" ca="1" si="419"/>
        <v>104.77241184202757</v>
      </c>
      <c r="J933" s="306">
        <f t="shared" ca="1" si="420"/>
        <v>438.67107671397167</v>
      </c>
      <c r="K933" s="307">
        <f t="shared" ca="1" si="421"/>
        <v>-11.514371742997705</v>
      </c>
      <c r="L933" s="304">
        <f t="shared" ca="1" si="406"/>
        <v>438.82216705862885</v>
      </c>
      <c r="M933" s="306">
        <f t="shared" ca="1" si="422"/>
        <v>-1.535389514928142</v>
      </c>
      <c r="N933" s="304">
        <f t="shared" ca="1" si="423"/>
        <v>-87.971339114021248</v>
      </c>
      <c r="P933" s="310">
        <f t="shared" ca="1" si="424"/>
        <v>23</v>
      </c>
      <c r="Q933" s="304">
        <f t="shared" ca="1" si="425"/>
        <v>0</v>
      </c>
      <c r="R933" s="306">
        <f t="shared" ca="1" si="426"/>
        <v>0</v>
      </c>
      <c r="S933" s="307">
        <f t="shared" ca="1" si="427"/>
        <v>2.9362999999999984</v>
      </c>
      <c r="T933" s="304">
        <f t="shared" ca="1" si="407"/>
        <v>28.805102999999985</v>
      </c>
      <c r="U933" s="311">
        <f t="shared" ca="1" si="408"/>
        <v>0</v>
      </c>
      <c r="V933" s="306">
        <f t="shared" ca="1" si="409"/>
        <v>1.2264113230634373</v>
      </c>
      <c r="W933" s="304">
        <f t="shared" ca="1" si="410"/>
        <v>27.470919464213807</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0.44824496996888108</v>
      </c>
      <c r="AH933" s="304">
        <f t="shared" ca="1" si="434"/>
        <v>-9.3556064416880496</v>
      </c>
    </row>
    <row r="934" spans="1:34" x14ac:dyDescent="0.2">
      <c r="A934" s="347">
        <f t="shared" ca="1" si="412"/>
        <v>1E-4</v>
      </c>
      <c r="B934" s="304">
        <f t="shared" ca="1" si="413"/>
        <v>37.941700000001617</v>
      </c>
      <c r="D934" s="306">
        <f t="shared" ca="1" si="414"/>
        <v>-0.33118361970584909</v>
      </c>
      <c r="E934" s="307">
        <f t="shared" ca="1" si="415"/>
        <v>-0.46023944782453086</v>
      </c>
      <c r="F934" s="304">
        <f t="shared" ca="1" si="416"/>
        <v>0.56701229201428915</v>
      </c>
      <c r="G934" s="306">
        <f t="shared" ca="1" si="417"/>
        <v>3.708848907950427</v>
      </c>
      <c r="H934" s="307">
        <f t="shared" ca="1" si="418"/>
        <v>-104.70679116154484</v>
      </c>
      <c r="I934" s="304">
        <f t="shared" ca="1" si="419"/>
        <v>104.77245666476171</v>
      </c>
      <c r="J934" s="306">
        <f t="shared" ca="1" si="420"/>
        <v>438.67107671397167</v>
      </c>
      <c r="K934" s="307">
        <f t="shared" ca="1" si="421"/>
        <v>-11.524842419812662</v>
      </c>
      <c r="L934" s="304">
        <f t="shared" ca="1" si="406"/>
        <v>438.82244192634079</v>
      </c>
      <c r="M934" s="306">
        <f t="shared" ca="1" si="422"/>
        <v>-1.5353898463780922</v>
      </c>
      <c r="N934" s="304">
        <f t="shared" ca="1" si="423"/>
        <v>-87.971358104704507</v>
      </c>
      <c r="P934" s="310">
        <f t="shared" ca="1" si="424"/>
        <v>23</v>
      </c>
      <c r="Q934" s="304">
        <f t="shared" ca="1" si="425"/>
        <v>0</v>
      </c>
      <c r="R934" s="306">
        <f t="shared" ca="1" si="426"/>
        <v>0</v>
      </c>
      <c r="S934" s="307">
        <f t="shared" ca="1" si="427"/>
        <v>2.9362999999999984</v>
      </c>
      <c r="T934" s="304">
        <f t="shared" ca="1" si="407"/>
        <v>28.805102999999985</v>
      </c>
      <c r="U934" s="311">
        <f t="shared" ca="1" si="408"/>
        <v>0</v>
      </c>
      <c r="V934" s="306">
        <f t="shared" ca="1" si="409"/>
        <v>1.2264126072001966</v>
      </c>
      <c r="W934" s="304">
        <f t="shared" ca="1" si="410"/>
        <v>27.470971732873618</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0.448227283933333</v>
      </c>
      <c r="AH934" s="304">
        <f t="shared" ca="1" si="434"/>
        <v>-9.3556242428273073</v>
      </c>
    </row>
    <row r="935" spans="1:34" x14ac:dyDescent="0.2">
      <c r="A935" s="347">
        <f t="shared" ca="1" si="412"/>
        <v>1E-4</v>
      </c>
      <c r="B935" s="304">
        <f t="shared" ca="1" si="413"/>
        <v>37.941800000001621</v>
      </c>
      <c r="D935" s="306">
        <f t="shared" ca="1" si="414"/>
        <v>-0.33118115086222044</v>
      </c>
      <c r="E935" s="307">
        <f t="shared" ca="1" si="415"/>
        <v>-0.4602215483526706</v>
      </c>
      <c r="F935" s="304">
        <f t="shared" ca="1" si="416"/>
        <v>0.56699632120019472</v>
      </c>
      <c r="G935" s="306">
        <f t="shared" ca="1" si="417"/>
        <v>3.7088157898353407</v>
      </c>
      <c r="H935" s="307">
        <f t="shared" ca="1" si="418"/>
        <v>-104.70683718369968</v>
      </c>
      <c r="I935" s="304">
        <f t="shared" ca="1" si="419"/>
        <v>104.77250148572728</v>
      </c>
      <c r="J935" s="306">
        <f t="shared" ca="1" si="420"/>
        <v>438.67107671397167</v>
      </c>
      <c r="K935" s="307">
        <f t="shared" ca="1" si="421"/>
        <v>-11.535313101229924</v>
      </c>
      <c r="L935" s="304">
        <f t="shared" ca="1" si="406"/>
        <v>438.82271704384061</v>
      </c>
      <c r="M935" s="306">
        <f t="shared" ca="1" si="422"/>
        <v>-1.5353901778247991</v>
      </c>
      <c r="N935" s="304">
        <f t="shared" ca="1" si="423"/>
        <v>-87.971377095201944</v>
      </c>
      <c r="P935" s="310">
        <f t="shared" ca="1" si="424"/>
        <v>23</v>
      </c>
      <c r="Q935" s="304">
        <f t="shared" ca="1" si="425"/>
        <v>0</v>
      </c>
      <c r="R935" s="306">
        <f t="shared" ca="1" si="426"/>
        <v>0</v>
      </c>
      <c r="S935" s="307">
        <f t="shared" ca="1" si="427"/>
        <v>2.9362999999999984</v>
      </c>
      <c r="T935" s="304">
        <f t="shared" ca="1" si="407"/>
        <v>28.805102999999985</v>
      </c>
      <c r="U935" s="311">
        <f t="shared" ca="1" si="408"/>
        <v>0</v>
      </c>
      <c r="V935" s="306">
        <f t="shared" ca="1" si="409"/>
        <v>1.2264138913388651</v>
      </c>
      <c r="W935" s="304">
        <f t="shared" ca="1" si="410"/>
        <v>27.471024000708052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0.4482095981766836</v>
      </c>
      <c r="AH935" s="304">
        <f t="shared" ca="1" si="434"/>
        <v>-9.3556420436854655</v>
      </c>
    </row>
    <row r="936" spans="1:34" x14ac:dyDescent="0.2">
      <c r="A936" s="347">
        <f t="shared" ca="1" si="412"/>
        <v>1E-4</v>
      </c>
      <c r="B936" s="304">
        <f t="shared" ca="1" si="413"/>
        <v>37.941900000001624</v>
      </c>
      <c r="D936" s="306">
        <f t="shared" ca="1" si="414"/>
        <v>-0.33117868202713541</v>
      </c>
      <c r="E936" s="307">
        <f t="shared" ca="1" si="415"/>
        <v>-0.4602036491634145</v>
      </c>
      <c r="F936" s="304">
        <f t="shared" ca="1" si="416"/>
        <v>0.56698035074643771</v>
      </c>
      <c r="G936" s="306">
        <f t="shared" ca="1" si="417"/>
        <v>3.7087826719671377</v>
      </c>
      <c r="H936" s="307">
        <f t="shared" ca="1" si="418"/>
        <v>-104.7068832040646</v>
      </c>
      <c r="I936" s="304">
        <f t="shared" ca="1" si="419"/>
        <v>104.7725463049243</v>
      </c>
      <c r="J936" s="306">
        <f t="shared" ca="1" si="420"/>
        <v>438.67107671397167</v>
      </c>
      <c r="K936" s="307">
        <f t="shared" ca="1" si="421"/>
        <v>-11.545783787249313</v>
      </c>
      <c r="L936" s="304">
        <f t="shared" ca="1" si="406"/>
        <v>438.82299241112827</v>
      </c>
      <c r="M936" s="306">
        <f t="shared" ca="1" si="422"/>
        <v>-1.5353905092682627</v>
      </c>
      <c r="N936" s="304">
        <f t="shared" ca="1" si="423"/>
        <v>-87.971396085513561</v>
      </c>
      <c r="P936" s="310">
        <f t="shared" ca="1" si="424"/>
        <v>23</v>
      </c>
      <c r="Q936" s="304">
        <f t="shared" ca="1" si="425"/>
        <v>0</v>
      </c>
      <c r="R936" s="306">
        <f t="shared" ca="1" si="426"/>
        <v>0</v>
      </c>
      <c r="S936" s="307">
        <f t="shared" ca="1" si="427"/>
        <v>2.9362999999999984</v>
      </c>
      <c r="T936" s="304">
        <f t="shared" ca="1" si="407"/>
        <v>28.805102999999985</v>
      </c>
      <c r="U936" s="311">
        <f t="shared" ca="1" si="408"/>
        <v>0</v>
      </c>
      <c r="V936" s="306">
        <f t="shared" ca="1" si="409"/>
        <v>1.2264151754794435</v>
      </c>
      <c r="W936" s="304">
        <f t="shared" ca="1" si="410"/>
        <v>27.471076267717123</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0.448191912698924</v>
      </c>
      <c r="AH936" s="304">
        <f t="shared" ca="1" si="434"/>
        <v>-9.3556598442625294</v>
      </c>
    </row>
    <row r="937" spans="1:34" x14ac:dyDescent="0.2">
      <c r="A937" s="347">
        <f t="shared" ca="1" si="412"/>
        <v>1E-4</v>
      </c>
      <c r="B937" s="304">
        <f t="shared" ca="1" si="413"/>
        <v>37.942000000001627</v>
      </c>
      <c r="D937" s="306">
        <f t="shared" ca="1" si="414"/>
        <v>-0.33117621320059659</v>
      </c>
      <c r="E937" s="307">
        <f t="shared" ca="1" si="415"/>
        <v>-0.46018575025675368</v>
      </c>
      <c r="F937" s="304">
        <f t="shared" ca="1" si="416"/>
        <v>0.56696438065301624</v>
      </c>
      <c r="G937" s="306">
        <f t="shared" ca="1" si="417"/>
        <v>3.7087495543458178</v>
      </c>
      <c r="H937" s="307">
        <f t="shared" ca="1" si="418"/>
        <v>-104.70692922263962</v>
      </c>
      <c r="I937" s="304">
        <f t="shared" ca="1" si="419"/>
        <v>104.77259112235281</v>
      </c>
      <c r="J937" s="306">
        <f t="shared" ca="1" si="420"/>
        <v>438.67107671397167</v>
      </c>
      <c r="K937" s="307">
        <f t="shared" ca="1" si="421"/>
        <v>-11.556254477870649</v>
      </c>
      <c r="L937" s="304">
        <f t="shared" ca="1" si="406"/>
        <v>438.82326802820347</v>
      </c>
      <c r="M937" s="306">
        <f t="shared" ca="1" si="422"/>
        <v>-1.5353908407084833</v>
      </c>
      <c r="N937" s="304">
        <f t="shared" ca="1" si="423"/>
        <v>-87.971415075639356</v>
      </c>
      <c r="P937" s="310">
        <f t="shared" ca="1" si="424"/>
        <v>23</v>
      </c>
      <c r="Q937" s="304">
        <f t="shared" ca="1" si="425"/>
        <v>0</v>
      </c>
      <c r="R937" s="306">
        <f t="shared" ca="1" si="426"/>
        <v>0</v>
      </c>
      <c r="S937" s="307">
        <f t="shared" ca="1" si="427"/>
        <v>2.9362999999999984</v>
      </c>
      <c r="T937" s="304">
        <f t="shared" ca="1" si="407"/>
        <v>28.805102999999985</v>
      </c>
      <c r="U937" s="311">
        <f t="shared" ca="1" si="408"/>
        <v>0</v>
      </c>
      <c r="V937" s="306">
        <f t="shared" ca="1" si="409"/>
        <v>1.2264164596219316</v>
      </c>
      <c r="W937" s="304">
        <f t="shared" ca="1" si="410"/>
        <v>27.471128533900835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0.44817422750004887</v>
      </c>
      <c r="AH937" s="304">
        <f t="shared" ca="1" si="434"/>
        <v>-9.3556776445585044</v>
      </c>
    </row>
    <row r="938" spans="1:34" x14ac:dyDescent="0.2">
      <c r="A938" s="347">
        <f t="shared" ca="1" si="412"/>
        <v>1E-4</v>
      </c>
      <c r="B938" s="304">
        <f t="shared" ca="1" si="413"/>
        <v>37.942100000001631</v>
      </c>
      <c r="D938" s="306">
        <f t="shared" ca="1" si="414"/>
        <v>-0.33117374438260039</v>
      </c>
      <c r="E938" s="307">
        <f t="shared" ca="1" si="415"/>
        <v>-0.46016785163268814</v>
      </c>
      <c r="F938" s="304">
        <f t="shared" ca="1" si="416"/>
        <v>0.56694841091993164</v>
      </c>
      <c r="G938" s="306">
        <f t="shared" ca="1" si="417"/>
        <v>3.7087164369713794</v>
      </c>
      <c r="H938" s="307">
        <f t="shared" ca="1" si="418"/>
        <v>-104.70697523942478</v>
      </c>
      <c r="I938" s="304">
        <f t="shared" ca="1" si="419"/>
        <v>104.77263593801283</v>
      </c>
      <c r="J938" s="306">
        <f t="shared" ca="1" si="420"/>
        <v>438.67107671397167</v>
      </c>
      <c r="K938" s="307">
        <f t="shared" ca="1" si="421"/>
        <v>-11.566725173093753</v>
      </c>
      <c r="L938" s="304">
        <f t="shared" ca="1" si="406"/>
        <v>438.82354389506622</v>
      </c>
      <c r="M938" s="306">
        <f t="shared" ca="1" si="422"/>
        <v>-1.5353911721454607</v>
      </c>
      <c r="N938" s="304">
        <f t="shared" ca="1" si="423"/>
        <v>-87.971434065579345</v>
      </c>
      <c r="P938" s="310">
        <f t="shared" ca="1" si="424"/>
        <v>23</v>
      </c>
      <c r="Q938" s="304">
        <f t="shared" ca="1" si="425"/>
        <v>0</v>
      </c>
      <c r="R938" s="306">
        <f t="shared" ca="1" si="426"/>
        <v>0</v>
      </c>
      <c r="S938" s="307">
        <f t="shared" ca="1" si="427"/>
        <v>2.9362999999999984</v>
      </c>
      <c r="T938" s="304">
        <f t="shared" ca="1" si="407"/>
        <v>28.805102999999985</v>
      </c>
      <c r="U938" s="311">
        <f t="shared" ca="1" si="408"/>
        <v>0</v>
      </c>
      <c r="V938" s="306">
        <f t="shared" ca="1" si="409"/>
        <v>1.2264177437663293</v>
      </c>
      <c r="W938" s="304">
        <f t="shared" ca="1" si="410"/>
        <v>27.471180799259209</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0.44815654258005999</v>
      </c>
      <c r="AH938" s="304">
        <f t="shared" ca="1" si="434"/>
        <v>-9.3556954445733922</v>
      </c>
    </row>
    <row r="939" spans="1:34" x14ac:dyDescent="0.2">
      <c r="A939" s="347">
        <f t="shared" ca="1" si="412"/>
        <v>1E-4</v>
      </c>
      <c r="B939" s="304">
        <f t="shared" ca="1" si="413"/>
        <v>37.942200000001634</v>
      </c>
      <c r="D939" s="306">
        <f t="shared" ca="1" si="414"/>
        <v>-0.33117127557314957</v>
      </c>
      <c r="E939" s="307">
        <f t="shared" ca="1" si="415"/>
        <v>-0.46014995329121078</v>
      </c>
      <c r="F939" s="304">
        <f t="shared" ca="1" si="416"/>
        <v>0.56693244154718336</v>
      </c>
      <c r="G939" s="306">
        <f t="shared" ca="1" si="417"/>
        <v>3.7086833198438223</v>
      </c>
      <c r="H939" s="307">
        <f t="shared" ca="1" si="418"/>
        <v>-104.70702125442011</v>
      </c>
      <c r="I939" s="304">
        <f t="shared" ca="1" si="419"/>
        <v>104.77268075190437</v>
      </c>
      <c r="J939" s="306">
        <f t="shared" ca="1" si="420"/>
        <v>438.67107671397167</v>
      </c>
      <c r="K939" s="307">
        <f t="shared" ca="1" si="421"/>
        <v>-11.577195872918445</v>
      </c>
      <c r="L939" s="304">
        <f t="shared" ca="1" si="406"/>
        <v>438.82382001171624</v>
      </c>
      <c r="M939" s="306">
        <f t="shared" ca="1" si="422"/>
        <v>-1.535391503579195</v>
      </c>
      <c r="N939" s="304">
        <f t="shared" ca="1" si="423"/>
        <v>-87.971453055333498</v>
      </c>
      <c r="P939" s="310">
        <f t="shared" ca="1" si="424"/>
        <v>23</v>
      </c>
      <c r="Q939" s="304">
        <f t="shared" ca="1" si="425"/>
        <v>0</v>
      </c>
      <c r="R939" s="306">
        <f t="shared" ca="1" si="426"/>
        <v>0</v>
      </c>
      <c r="S939" s="307">
        <f t="shared" ca="1" si="427"/>
        <v>2.9362999999999984</v>
      </c>
      <c r="T939" s="304">
        <f t="shared" ca="1" si="407"/>
        <v>28.805102999999985</v>
      </c>
      <c r="U939" s="311">
        <f t="shared" ca="1" si="408"/>
        <v>0</v>
      </c>
      <c r="V939" s="306">
        <f t="shared" ca="1" si="409"/>
        <v>1.2264190279126375</v>
      </c>
      <c r="W939" s="304">
        <f t="shared" ca="1" si="410"/>
        <v>27.471233063792258</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0.4481388579389467</v>
      </c>
      <c r="AH939" s="304">
        <f t="shared" ca="1" si="434"/>
        <v>-9.3557132443071982</v>
      </c>
    </row>
    <row r="940" spans="1:34" x14ac:dyDescent="0.2">
      <c r="A940" s="347">
        <f t="shared" ca="1" si="412"/>
        <v>1E-4</v>
      </c>
      <c r="B940" s="304">
        <f t="shared" ca="1" si="413"/>
        <v>37.942300000001637</v>
      </c>
      <c r="D940" s="306">
        <f t="shared" ca="1" si="414"/>
        <v>-0.33116880677224469</v>
      </c>
      <c r="E940" s="307">
        <f t="shared" ca="1" si="415"/>
        <v>-0.46013205523231626</v>
      </c>
      <c r="F940" s="304">
        <f t="shared" ca="1" si="416"/>
        <v>0.56691647253477095</v>
      </c>
      <c r="G940" s="306">
        <f t="shared" ca="1" si="417"/>
        <v>3.708650202963145</v>
      </c>
      <c r="H940" s="307">
        <f t="shared" ca="1" si="418"/>
        <v>-104.70706726762563</v>
      </c>
      <c r="I940" s="304">
        <f t="shared" ca="1" si="419"/>
        <v>104.77272556402748</v>
      </c>
      <c r="J940" s="306">
        <f t="shared" ca="1" si="420"/>
        <v>438.67107671397167</v>
      </c>
      <c r="K940" s="307">
        <f t="shared" ca="1" si="421"/>
        <v>-11.587666577344548</v>
      </c>
      <c r="L940" s="304">
        <f t="shared" ca="1" si="406"/>
        <v>438.82409637815346</v>
      </c>
      <c r="M940" s="306">
        <f t="shared" ca="1" si="422"/>
        <v>-1.5353918350096862</v>
      </c>
      <c r="N940" s="304">
        <f t="shared" ca="1" si="423"/>
        <v>-87.971472044901859</v>
      </c>
      <c r="P940" s="310">
        <f t="shared" ca="1" si="424"/>
        <v>23</v>
      </c>
      <c r="Q940" s="304">
        <f t="shared" ca="1" si="425"/>
        <v>0</v>
      </c>
      <c r="R940" s="306">
        <f t="shared" ca="1" si="426"/>
        <v>0</v>
      </c>
      <c r="S940" s="307">
        <f t="shared" ca="1" si="427"/>
        <v>2.9362999999999984</v>
      </c>
      <c r="T940" s="304">
        <f t="shared" ca="1" si="407"/>
        <v>28.805102999999985</v>
      </c>
      <c r="U940" s="311">
        <f t="shared" ca="1" si="408"/>
        <v>0</v>
      </c>
      <c r="V940" s="306">
        <f t="shared" ca="1" si="409"/>
        <v>1.2264203120608543</v>
      </c>
      <c r="W940" s="304">
        <f t="shared" ca="1" si="410"/>
        <v>27.471285327499963</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0.448121173576709</v>
      </c>
      <c r="AH940" s="304">
        <f t="shared" ca="1" si="434"/>
        <v>-9.3557310437599277</v>
      </c>
    </row>
    <row r="941" spans="1:34" x14ac:dyDescent="0.2">
      <c r="A941" s="347">
        <f t="shared" ca="1" si="412"/>
        <v>1E-4</v>
      </c>
      <c r="B941" s="304">
        <f t="shared" ca="1" si="413"/>
        <v>37.942400000001641</v>
      </c>
      <c r="D941" s="306">
        <f t="shared" ca="1" si="414"/>
        <v>-0.33116633797988393</v>
      </c>
      <c r="E941" s="307">
        <f t="shared" ca="1" si="415"/>
        <v>-0.46011415745601347</v>
      </c>
      <c r="F941" s="304">
        <f t="shared" ca="1" si="416"/>
        <v>0.56690050388270419</v>
      </c>
      <c r="G941" s="306">
        <f t="shared" ca="1" si="417"/>
        <v>3.7086170863293471</v>
      </c>
      <c r="H941" s="307">
        <f t="shared" ca="1" si="418"/>
        <v>-104.70711327904138</v>
      </c>
      <c r="I941" s="304">
        <f t="shared" ca="1" si="419"/>
        <v>104.77277037438219</v>
      </c>
      <c r="J941" s="306">
        <f t="shared" ca="1" si="420"/>
        <v>438.67107671397167</v>
      </c>
      <c r="K941" s="307">
        <f t="shared" ca="1" si="421"/>
        <v>-11.59813728637188</v>
      </c>
      <c r="L941" s="304">
        <f t="shared" ca="1" si="406"/>
        <v>438.82437299437771</v>
      </c>
      <c r="M941" s="306">
        <f t="shared" ca="1" si="422"/>
        <v>-1.5353921664369343</v>
      </c>
      <c r="N941" s="304">
        <f t="shared" ca="1" si="423"/>
        <v>-87.971491034284384</v>
      </c>
      <c r="P941" s="310">
        <f t="shared" ca="1" si="424"/>
        <v>23</v>
      </c>
      <c r="Q941" s="304">
        <f t="shared" ca="1" si="425"/>
        <v>0</v>
      </c>
      <c r="R941" s="306">
        <f t="shared" ca="1" si="426"/>
        <v>0</v>
      </c>
      <c r="S941" s="307">
        <f t="shared" ca="1" si="427"/>
        <v>2.9362999999999984</v>
      </c>
      <c r="T941" s="304">
        <f t="shared" ca="1" si="407"/>
        <v>28.805102999999985</v>
      </c>
      <c r="U941" s="311">
        <f t="shared" ca="1" si="408"/>
        <v>0</v>
      </c>
      <c r="V941" s="306">
        <f t="shared" ca="1" si="409"/>
        <v>1.2264215962109817</v>
      </c>
      <c r="W941" s="304">
        <f t="shared" ca="1" si="410"/>
        <v>27.47133759038238</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0.44810348949335399</v>
      </c>
      <c r="AH941" s="304">
        <f t="shared" ca="1" si="434"/>
        <v>-9.3557488429315736</v>
      </c>
    </row>
    <row r="942" spans="1:34" x14ac:dyDescent="0.2">
      <c r="A942" s="347">
        <f t="shared" ca="1" si="412"/>
        <v>1E-4</v>
      </c>
      <c r="B942" s="304">
        <f t="shared" ca="1" si="413"/>
        <v>37.942500000001644</v>
      </c>
      <c r="D942" s="306">
        <f t="shared" ca="1" si="414"/>
        <v>-0.3311638691960706</v>
      </c>
      <c r="E942" s="307">
        <f t="shared" ca="1" si="415"/>
        <v>-0.46009625996228287</v>
      </c>
      <c r="F942" s="304">
        <f t="shared" ca="1" si="416"/>
        <v>0.56688453559097263</v>
      </c>
      <c r="G942" s="306">
        <f t="shared" ca="1" si="417"/>
        <v>3.7085839699424277</v>
      </c>
      <c r="H942" s="307">
        <f t="shared" ca="1" si="418"/>
        <v>-104.70715928866737</v>
      </c>
      <c r="I942" s="304">
        <f t="shared" ca="1" si="419"/>
        <v>104.7728151829685</v>
      </c>
      <c r="J942" s="306">
        <f t="shared" ca="1" si="420"/>
        <v>438.67107671397167</v>
      </c>
      <c r="K942" s="307">
        <f t="shared" ca="1" si="421"/>
        <v>-11.608608000000265</v>
      </c>
      <c r="L942" s="304">
        <f t="shared" ca="1" si="406"/>
        <v>438.82464986038883</v>
      </c>
      <c r="M942" s="306">
        <f t="shared" ca="1" si="422"/>
        <v>-1.5353924978609397</v>
      </c>
      <c r="N942" s="304">
        <f t="shared" ca="1" si="423"/>
        <v>-87.971510023481116</v>
      </c>
      <c r="P942" s="310">
        <f t="shared" ca="1" si="424"/>
        <v>23</v>
      </c>
      <c r="Q942" s="304">
        <f t="shared" ca="1" si="425"/>
        <v>0</v>
      </c>
      <c r="R942" s="306">
        <f t="shared" ca="1" si="426"/>
        <v>0</v>
      </c>
      <c r="S942" s="307">
        <f t="shared" ca="1" si="427"/>
        <v>2.9362999999999984</v>
      </c>
      <c r="T942" s="304">
        <f t="shared" ca="1" si="407"/>
        <v>28.805102999999985</v>
      </c>
      <c r="U942" s="311">
        <f t="shared" ca="1" si="408"/>
        <v>0</v>
      </c>
      <c r="V942" s="306">
        <f t="shared" ca="1" si="409"/>
        <v>1.2264228803630182</v>
      </c>
      <c r="W942" s="304">
        <f t="shared" ca="1" si="410"/>
        <v>27.471389852439469</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0.44808580568885503</v>
      </c>
      <c r="AH942" s="304">
        <f t="shared" ca="1" si="434"/>
        <v>-9.3557666418221554</v>
      </c>
    </row>
    <row r="943" spans="1:34" x14ac:dyDescent="0.2">
      <c r="A943" s="347">
        <f t="shared" ca="1" si="412"/>
        <v>1E-4</v>
      </c>
      <c r="B943" s="304">
        <f t="shared" ca="1" si="413"/>
        <v>37.942600000001647</v>
      </c>
      <c r="D943" s="306">
        <f t="shared" ca="1" si="414"/>
        <v>-0.33116140042080033</v>
      </c>
      <c r="E943" s="307">
        <f t="shared" ca="1" si="415"/>
        <v>-0.46007836275113512</v>
      </c>
      <c r="F943" s="304">
        <f t="shared" ca="1" si="416"/>
        <v>0.56686856765958604</v>
      </c>
      <c r="G943" s="306">
        <f t="shared" ca="1" si="417"/>
        <v>3.7085508538023855</v>
      </c>
      <c r="H943" s="307">
        <f t="shared" ca="1" si="418"/>
        <v>-104.70720529650364</v>
      </c>
      <c r="I943" s="304">
        <f t="shared" ca="1" si="419"/>
        <v>104.77285998978648</v>
      </c>
      <c r="J943" s="306">
        <f t="shared" ca="1" si="420"/>
        <v>438.67107671397167</v>
      </c>
      <c r="K943" s="307">
        <f t="shared" ca="1" si="421"/>
        <v>-11.619078718229524</v>
      </c>
      <c r="L943" s="304">
        <f t="shared" ca="1" si="406"/>
        <v>438.8249269761867</v>
      </c>
      <c r="M943" s="306">
        <f t="shared" ca="1" si="422"/>
        <v>-1.5353928292817018</v>
      </c>
      <c r="N943" s="304">
        <f t="shared" ca="1" si="423"/>
        <v>-87.971529012492041</v>
      </c>
      <c r="P943" s="310">
        <f t="shared" ca="1" si="424"/>
        <v>23</v>
      </c>
      <c r="Q943" s="304">
        <f t="shared" ca="1" si="425"/>
        <v>0</v>
      </c>
      <c r="R943" s="306">
        <f t="shared" ca="1" si="426"/>
        <v>0</v>
      </c>
      <c r="S943" s="307">
        <f t="shared" ca="1" si="427"/>
        <v>2.9362999999999984</v>
      </c>
      <c r="T943" s="304">
        <f t="shared" ca="1" si="407"/>
        <v>28.805102999999985</v>
      </c>
      <c r="U943" s="311">
        <f t="shared" ca="1" si="408"/>
        <v>0</v>
      </c>
      <c r="V943" s="306">
        <f t="shared" ca="1" si="409"/>
        <v>1.2264241645169651</v>
      </c>
      <c r="W943" s="304">
        <f t="shared" ca="1" si="410"/>
        <v>27.471442113671305</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0.44806812216323344</v>
      </c>
      <c r="AH943" s="304">
        <f t="shared" ca="1" si="434"/>
        <v>-9.3557844404316608</v>
      </c>
    </row>
    <row r="944" spans="1:34" x14ac:dyDescent="0.2">
      <c r="A944" s="347">
        <f t="shared" ca="1" si="412"/>
        <v>1E-4</v>
      </c>
      <c r="B944" s="304">
        <f t="shared" ca="1" si="413"/>
        <v>37.942700000001651</v>
      </c>
      <c r="D944" s="306">
        <f t="shared" ca="1" si="414"/>
        <v>-0.33115893165407873</v>
      </c>
      <c r="E944" s="307">
        <f t="shared" ca="1" si="415"/>
        <v>-0.46006046582254889</v>
      </c>
      <c r="F944" s="304">
        <f t="shared" ca="1" si="416"/>
        <v>0.566852600088534</v>
      </c>
      <c r="G944" s="306">
        <f t="shared" ca="1" si="417"/>
        <v>3.70851773790922</v>
      </c>
      <c r="H944" s="307">
        <f t="shared" ca="1" si="418"/>
        <v>-104.70725130255023</v>
      </c>
      <c r="I944" s="304">
        <f t="shared" ca="1" si="419"/>
        <v>104.77290479483612</v>
      </c>
      <c r="J944" s="306">
        <f t="shared" ca="1" si="420"/>
        <v>438.67107671397167</v>
      </c>
      <c r="K944" s="307">
        <f t="shared" ca="1" si="421"/>
        <v>-11.629549441059476</v>
      </c>
      <c r="L944" s="304">
        <f t="shared" ca="1" si="406"/>
        <v>438.82520434177121</v>
      </c>
      <c r="M944" s="306">
        <f t="shared" ca="1" si="422"/>
        <v>-1.535393160699221</v>
      </c>
      <c r="N944" s="304">
        <f t="shared" ca="1" si="423"/>
        <v>-87.971548001317146</v>
      </c>
      <c r="P944" s="310">
        <f t="shared" ca="1" si="424"/>
        <v>23</v>
      </c>
      <c r="Q944" s="304">
        <f t="shared" ca="1" si="425"/>
        <v>0</v>
      </c>
      <c r="R944" s="306">
        <f t="shared" ca="1" si="426"/>
        <v>0</v>
      </c>
      <c r="S944" s="307">
        <f t="shared" ca="1" si="427"/>
        <v>2.9362999999999984</v>
      </c>
      <c r="T944" s="304">
        <f t="shared" ca="1" si="407"/>
        <v>28.805102999999985</v>
      </c>
      <c r="U944" s="311">
        <f t="shared" ca="1" si="408"/>
        <v>0</v>
      </c>
      <c r="V944" s="306">
        <f t="shared" ca="1" si="409"/>
        <v>1.2264254486728206</v>
      </c>
      <c r="W944" s="304">
        <f t="shared" ca="1" si="410"/>
        <v>27.471494374077817</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0.44805043891645902</v>
      </c>
      <c r="AH944" s="304">
        <f t="shared" ca="1" si="434"/>
        <v>-9.3558022387601127</v>
      </c>
    </row>
    <row r="945" spans="1:34" x14ac:dyDescent="0.2">
      <c r="A945" s="347">
        <f t="shared" ca="1" si="412"/>
        <v>1E-4</v>
      </c>
      <c r="B945" s="304">
        <f t="shared" ca="1" si="413"/>
        <v>37.942800000001654</v>
      </c>
      <c r="D945" s="306">
        <f t="shared" ca="1" si="414"/>
        <v>-0.33115646289590345</v>
      </c>
      <c r="E945" s="307">
        <f t="shared" ca="1" si="415"/>
        <v>-0.46004256917654374</v>
      </c>
      <c r="F945" s="304">
        <f t="shared" ca="1" si="416"/>
        <v>0.56683663287783448</v>
      </c>
      <c r="G945" s="306">
        <f t="shared" ca="1" si="417"/>
        <v>3.7084846222629304</v>
      </c>
      <c r="H945" s="307">
        <f t="shared" ca="1" si="418"/>
        <v>-104.70729730680715</v>
      </c>
      <c r="I945" s="304">
        <f t="shared" ca="1" si="419"/>
        <v>104.77294959811746</v>
      </c>
      <c r="J945" s="306">
        <f t="shared" ca="1" si="420"/>
        <v>438.67107671397167</v>
      </c>
      <c r="K945" s="307">
        <f t="shared" ca="1" si="421"/>
        <v>-11.640020168489944</v>
      </c>
      <c r="L945" s="304">
        <f t="shared" ca="1" si="406"/>
        <v>438.82548195714213</v>
      </c>
      <c r="M945" s="306">
        <f t="shared" ca="1" si="422"/>
        <v>-1.5353934921134975</v>
      </c>
      <c r="N945" s="304">
        <f t="shared" ca="1" si="423"/>
        <v>-87.971566989956457</v>
      </c>
      <c r="P945" s="310">
        <f t="shared" ca="1" si="424"/>
        <v>23</v>
      </c>
      <c r="Q945" s="304">
        <f t="shared" ca="1" si="425"/>
        <v>0</v>
      </c>
      <c r="R945" s="306">
        <f t="shared" ca="1" si="426"/>
        <v>0</v>
      </c>
      <c r="S945" s="307">
        <f t="shared" ca="1" si="427"/>
        <v>2.9362999999999984</v>
      </c>
      <c r="T945" s="304">
        <f t="shared" ca="1" si="407"/>
        <v>28.805102999999985</v>
      </c>
      <c r="U945" s="311">
        <f t="shared" ca="1" si="408"/>
        <v>0</v>
      </c>
      <c r="V945" s="306">
        <f t="shared" ca="1" si="409"/>
        <v>1.226426732830586</v>
      </c>
      <c r="W945" s="304">
        <f t="shared" ca="1" si="410"/>
        <v>27.471546633659067</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0.4480327559485584</v>
      </c>
      <c r="AH945" s="304">
        <f t="shared" ca="1" si="434"/>
        <v>-9.35582003680749</v>
      </c>
    </row>
    <row r="946" spans="1:34" x14ac:dyDescent="0.2">
      <c r="A946" s="347">
        <f t="shared" ca="1" si="412"/>
        <v>1E-4</v>
      </c>
      <c r="B946" s="304">
        <f t="shared" ca="1" si="413"/>
        <v>37.942900000001657</v>
      </c>
      <c r="D946" s="306">
        <f t="shared" ca="1" si="414"/>
        <v>-0.33115399414627339</v>
      </c>
      <c r="E946" s="307">
        <f t="shared" ca="1" si="415"/>
        <v>-0.46002467281310189</v>
      </c>
      <c r="F946" s="304">
        <f t="shared" ca="1" si="416"/>
        <v>0.56682066602747605</v>
      </c>
      <c r="G946" s="306">
        <f t="shared" ca="1" si="417"/>
        <v>3.7084515068635158</v>
      </c>
      <c r="H946" s="307">
        <f t="shared" ca="1" si="418"/>
        <v>-104.70734330927444</v>
      </c>
      <c r="I946" s="304">
        <f t="shared" ca="1" si="419"/>
        <v>104.77299439963056</v>
      </c>
      <c r="J946" s="306">
        <f t="shared" ca="1" si="420"/>
        <v>438.67107671397167</v>
      </c>
      <c r="K946" s="307">
        <f t="shared" ca="1" si="421"/>
        <v>-11.650490900520747</v>
      </c>
      <c r="L946" s="304">
        <f t="shared" ca="1" si="406"/>
        <v>438.82575982229935</v>
      </c>
      <c r="M946" s="306">
        <f t="shared" ca="1" si="422"/>
        <v>-1.5353938235245312</v>
      </c>
      <c r="N946" s="304">
        <f t="shared" ca="1" si="423"/>
        <v>-87.971585978409976</v>
      </c>
      <c r="P946" s="310">
        <f t="shared" ca="1" si="424"/>
        <v>23</v>
      </c>
      <c r="Q946" s="304">
        <f t="shared" ca="1" si="425"/>
        <v>0</v>
      </c>
      <c r="R946" s="306">
        <f t="shared" ca="1" si="426"/>
        <v>0</v>
      </c>
      <c r="S946" s="307">
        <f t="shared" ca="1" si="427"/>
        <v>2.9362999999999984</v>
      </c>
      <c r="T946" s="304">
        <f t="shared" ca="1" si="407"/>
        <v>28.805102999999985</v>
      </c>
      <c r="U946" s="311">
        <f t="shared" ca="1" si="408"/>
        <v>0</v>
      </c>
      <c r="V946" s="306">
        <f t="shared" ca="1" si="409"/>
        <v>1.2264280169902613</v>
      </c>
      <c r="W946" s="304">
        <f t="shared" ca="1" si="410"/>
        <v>27.47159889241507</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0.44801507325951029</v>
      </c>
      <c r="AH946" s="304">
        <f t="shared" ca="1" si="434"/>
        <v>-9.355837834573812</v>
      </c>
    </row>
    <row r="947" spans="1:34" x14ac:dyDescent="0.2">
      <c r="A947" s="347">
        <f t="shared" ca="1" si="412"/>
        <v>1E-4</v>
      </c>
      <c r="B947" s="304">
        <f t="shared" ca="1" si="413"/>
        <v>37.943000000001661</v>
      </c>
      <c r="D947" s="306">
        <f t="shared" ca="1" si="414"/>
        <v>-0.33115152540518922</v>
      </c>
      <c r="E947" s="307">
        <f t="shared" ca="1" si="415"/>
        <v>-0.46000677673221801</v>
      </c>
      <c r="F947" s="304">
        <f t="shared" ca="1" si="416"/>
        <v>0.56680469953745827</v>
      </c>
      <c r="G947" s="306">
        <f t="shared" ca="1" si="417"/>
        <v>3.7084183917109752</v>
      </c>
      <c r="H947" s="307">
        <f t="shared" ca="1" si="418"/>
        <v>-104.70738930995211</v>
      </c>
      <c r="I947" s="304">
        <f t="shared" ca="1" si="419"/>
        <v>104.77303919937539</v>
      </c>
      <c r="J947" s="306">
        <f t="shared" ca="1" si="420"/>
        <v>438.67107671397167</v>
      </c>
      <c r="K947" s="307">
        <f t="shared" ca="1" si="421"/>
        <v>-11.66096163715171</v>
      </c>
      <c r="L947" s="304">
        <f t="shared" ca="1" si="406"/>
        <v>438.82603793724263</v>
      </c>
      <c r="M947" s="306">
        <f t="shared" ca="1" si="422"/>
        <v>-1.535394154932322</v>
      </c>
      <c r="N947" s="304">
        <f t="shared" ca="1" si="423"/>
        <v>-87.971604966677688</v>
      </c>
      <c r="P947" s="310">
        <f t="shared" ca="1" si="424"/>
        <v>23</v>
      </c>
      <c r="Q947" s="304">
        <f t="shared" ca="1" si="425"/>
        <v>0</v>
      </c>
      <c r="R947" s="306">
        <f t="shared" ca="1" si="426"/>
        <v>0</v>
      </c>
      <c r="S947" s="307">
        <f t="shared" ca="1" si="427"/>
        <v>2.9362999999999984</v>
      </c>
      <c r="T947" s="304">
        <f t="shared" ca="1" si="407"/>
        <v>28.805102999999985</v>
      </c>
      <c r="U947" s="311">
        <f t="shared" ca="1" si="408"/>
        <v>0</v>
      </c>
      <c r="V947" s="306">
        <f t="shared" ca="1" si="409"/>
        <v>1.2264293011518463</v>
      </c>
      <c r="W947" s="304">
        <f t="shared" ca="1" si="410"/>
        <v>27.471651150345817</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0.44799739084931112</v>
      </c>
      <c r="AH947" s="304">
        <f t="shared" ca="1" si="434"/>
        <v>-9.3558556320590824</v>
      </c>
    </row>
    <row r="948" spans="1:34" x14ac:dyDescent="0.2">
      <c r="A948" s="347">
        <f t="shared" ca="1" si="412"/>
        <v>1E-4</v>
      </c>
      <c r="B948" s="304">
        <f t="shared" ca="1" si="413"/>
        <v>37.943100000001664</v>
      </c>
      <c r="D948" s="306">
        <f t="shared" ca="1" si="414"/>
        <v>-0.33114905667265354</v>
      </c>
      <c r="E948" s="307">
        <f t="shared" ca="1" si="415"/>
        <v>-0.45998888093389212</v>
      </c>
      <c r="F948" s="304">
        <f t="shared" ca="1" si="416"/>
        <v>0.56678873340778635</v>
      </c>
      <c r="G948" s="306">
        <f t="shared" ca="1" si="417"/>
        <v>3.7083852768053078</v>
      </c>
      <c r="H948" s="307">
        <f t="shared" ca="1" si="418"/>
        <v>-104.7074353088402</v>
      </c>
      <c r="I948" s="304">
        <f t="shared" ca="1" si="419"/>
        <v>104.77308399735203</v>
      </c>
      <c r="J948" s="306">
        <f t="shared" ca="1" si="420"/>
        <v>438.67107671397167</v>
      </c>
      <c r="K948" s="307">
        <f t="shared" ca="1" si="421"/>
        <v>-11.671432378382649</v>
      </c>
      <c r="L948" s="304">
        <f t="shared" ca="1" si="406"/>
        <v>438.82631630197199</v>
      </c>
      <c r="M948" s="306">
        <f t="shared" ca="1" si="422"/>
        <v>-1.53539448633687</v>
      </c>
      <c r="N948" s="304">
        <f t="shared" ca="1" si="423"/>
        <v>-87.971623954759593</v>
      </c>
      <c r="P948" s="310">
        <f t="shared" ca="1" si="424"/>
        <v>23</v>
      </c>
      <c r="Q948" s="304">
        <f t="shared" ca="1" si="425"/>
        <v>0</v>
      </c>
      <c r="R948" s="306">
        <f t="shared" ca="1" si="426"/>
        <v>0</v>
      </c>
      <c r="S948" s="307">
        <f t="shared" ca="1" si="427"/>
        <v>2.9362999999999984</v>
      </c>
      <c r="T948" s="304">
        <f t="shared" ca="1" si="407"/>
        <v>28.805102999999985</v>
      </c>
      <c r="U948" s="311">
        <f t="shared" ca="1" si="408"/>
        <v>0</v>
      </c>
      <c r="V948" s="306">
        <f t="shared" ca="1" si="409"/>
        <v>1.2264305853153403</v>
      </c>
      <c r="W948" s="304">
        <f t="shared" ca="1" si="410"/>
        <v>27.471703407451322</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0.44797970871796089</v>
      </c>
      <c r="AH948" s="304">
        <f t="shared" ca="1" si="434"/>
        <v>-9.3558734292633012</v>
      </c>
    </row>
    <row r="949" spans="1:34" x14ac:dyDescent="0.2">
      <c r="A949" s="347">
        <f t="shared" ca="1" si="412"/>
        <v>1E-4</v>
      </c>
      <c r="B949" s="304">
        <f t="shared" ca="1" si="413"/>
        <v>37.943200000001667</v>
      </c>
      <c r="D949" s="306">
        <f t="shared" ca="1" si="414"/>
        <v>-0.33114658794866475</v>
      </c>
      <c r="E949" s="307">
        <f t="shared" ca="1" si="415"/>
        <v>-0.45997098541812242</v>
      </c>
      <c r="F949" s="304">
        <f t="shared" ca="1" si="416"/>
        <v>0.56677276763846141</v>
      </c>
      <c r="G949" s="306">
        <f t="shared" ca="1" si="417"/>
        <v>3.7083521621465128</v>
      </c>
      <c r="H949" s="307">
        <f t="shared" ca="1" si="418"/>
        <v>-104.70748130593874</v>
      </c>
      <c r="I949" s="304">
        <f t="shared" ca="1" si="419"/>
        <v>104.77312879356046</v>
      </c>
      <c r="J949" s="306">
        <f t="shared" ca="1" si="420"/>
        <v>438.67107671397167</v>
      </c>
      <c r="K949" s="307">
        <f t="shared" ca="1" si="421"/>
        <v>-11.681903124213388</v>
      </c>
      <c r="L949" s="304">
        <f t="shared" ca="1" si="406"/>
        <v>438.82659491648718</v>
      </c>
      <c r="M949" s="306">
        <f t="shared" ca="1" si="422"/>
        <v>-1.5353948177381755</v>
      </c>
      <c r="N949" s="304">
        <f t="shared" ca="1" si="423"/>
        <v>-87.97164294265572</v>
      </c>
      <c r="P949" s="310">
        <f t="shared" ca="1" si="424"/>
        <v>23</v>
      </c>
      <c r="Q949" s="304">
        <f t="shared" ca="1" si="425"/>
        <v>0</v>
      </c>
      <c r="R949" s="306">
        <f t="shared" ca="1" si="426"/>
        <v>0</v>
      </c>
      <c r="S949" s="307">
        <f t="shared" ca="1" si="427"/>
        <v>2.9362999999999984</v>
      </c>
      <c r="T949" s="304">
        <f t="shared" ca="1" si="407"/>
        <v>28.805102999999985</v>
      </c>
      <c r="U949" s="311">
        <f t="shared" ca="1" si="408"/>
        <v>0</v>
      </c>
      <c r="V949" s="306">
        <f t="shared" ca="1" si="409"/>
        <v>1.2264318694807441</v>
      </c>
      <c r="W949" s="304">
        <f t="shared" ca="1" si="410"/>
        <v>27.471755663731589</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0.44796202686545605</v>
      </c>
      <c r="AH949" s="304">
        <f t="shared" ca="1" si="434"/>
        <v>-9.355891226186472</v>
      </c>
    </row>
    <row r="950" spans="1:34" x14ac:dyDescent="0.2">
      <c r="A950" s="347">
        <f t="shared" ca="1" si="412"/>
        <v>1E-4</v>
      </c>
      <c r="B950" s="304">
        <f t="shared" ca="1" si="413"/>
        <v>37.94330000000167</v>
      </c>
      <c r="D950" s="306">
        <f t="shared" ca="1" si="414"/>
        <v>-0.33114411923322123</v>
      </c>
      <c r="E950" s="307">
        <f t="shared" ca="1" si="415"/>
        <v>-0.45995309018490715</v>
      </c>
      <c r="F950" s="304">
        <f t="shared" ca="1" si="416"/>
        <v>0.56675680222948466</v>
      </c>
      <c r="G950" s="306">
        <f t="shared" ca="1" si="417"/>
        <v>3.7083190477345895</v>
      </c>
      <c r="H950" s="307">
        <f t="shared" ca="1" si="418"/>
        <v>-104.70752730124777</v>
      </c>
      <c r="I950" s="304">
        <f t="shared" ca="1" si="419"/>
        <v>104.77317358800074</v>
      </c>
      <c r="J950" s="306">
        <f t="shared" ca="1" si="420"/>
        <v>438.67107671397167</v>
      </c>
      <c r="K950" s="307">
        <f t="shared" ca="1" si="421"/>
        <v>-11.692373874643748</v>
      </c>
      <c r="L950" s="304">
        <f t="shared" ca="1" si="406"/>
        <v>438.82687378078805</v>
      </c>
      <c r="M950" s="306">
        <f t="shared" ca="1" si="422"/>
        <v>-1.5353951491362381</v>
      </c>
      <c r="N950" s="304">
        <f t="shared" ca="1" si="423"/>
        <v>-87.971661930366054</v>
      </c>
      <c r="P950" s="310">
        <f t="shared" ca="1" si="424"/>
        <v>23</v>
      </c>
      <c r="Q950" s="304">
        <f t="shared" ca="1" si="425"/>
        <v>0</v>
      </c>
      <c r="R950" s="306">
        <f t="shared" ca="1" si="426"/>
        <v>0</v>
      </c>
      <c r="S950" s="307">
        <f t="shared" ca="1" si="427"/>
        <v>2.9362999999999984</v>
      </c>
      <c r="T950" s="304">
        <f t="shared" ca="1" si="407"/>
        <v>28.805102999999985</v>
      </c>
      <c r="U950" s="311">
        <f t="shared" ca="1" si="408"/>
        <v>0</v>
      </c>
      <c r="V950" s="306">
        <f t="shared" ca="1" si="409"/>
        <v>1.2264331536480577</v>
      </c>
      <c r="W950" s="304">
        <f t="shared" ca="1" si="410"/>
        <v>27.471807919186645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0.44794434529179483</v>
      </c>
      <c r="AH950" s="304">
        <f t="shared" ca="1" si="434"/>
        <v>-9.3559090228285946</v>
      </c>
    </row>
    <row r="951" spans="1:34" x14ac:dyDescent="0.2">
      <c r="A951" s="347">
        <f t="shared" ca="1" si="412"/>
        <v>1E-4</v>
      </c>
      <c r="B951" s="304">
        <f t="shared" ca="1" si="413"/>
        <v>37.943400000001674</v>
      </c>
      <c r="D951" s="306">
        <f t="shared" ca="1" si="414"/>
        <v>-0.3311416505263281</v>
      </c>
      <c r="E951" s="307">
        <f t="shared" ca="1" si="415"/>
        <v>-0.45993519523423565</v>
      </c>
      <c r="F951" s="304">
        <f t="shared" ca="1" si="416"/>
        <v>0.566740837180854</v>
      </c>
      <c r="G951" s="306">
        <f t="shared" ca="1" si="417"/>
        <v>3.7082859335695368</v>
      </c>
      <c r="H951" s="307">
        <f t="shared" ca="1" si="418"/>
        <v>-104.70757329476729</v>
      </c>
      <c r="I951" s="304">
        <f t="shared" ca="1" si="419"/>
        <v>104.7732183806729</v>
      </c>
      <c r="J951" s="306">
        <f t="shared" ca="1" si="420"/>
        <v>438.67107671397167</v>
      </c>
      <c r="K951" s="307">
        <f t="shared" ca="1" si="421"/>
        <v>-11.702844629673548</v>
      </c>
      <c r="L951" s="304">
        <f t="shared" ca="1" si="406"/>
        <v>438.82715289487442</v>
      </c>
      <c r="M951" s="306">
        <f t="shared" ca="1" si="422"/>
        <v>-1.5353954805310581</v>
      </c>
      <c r="N951" s="304">
        <f t="shared" ca="1" si="423"/>
        <v>-87.971680917890595</v>
      </c>
      <c r="P951" s="310">
        <f t="shared" ca="1" si="424"/>
        <v>23</v>
      </c>
      <c r="Q951" s="304">
        <f t="shared" ca="1" si="425"/>
        <v>0</v>
      </c>
      <c r="R951" s="306">
        <f t="shared" ca="1" si="426"/>
        <v>0</v>
      </c>
      <c r="S951" s="307">
        <f t="shared" ca="1" si="427"/>
        <v>2.9362999999999984</v>
      </c>
      <c r="T951" s="304">
        <f t="shared" ca="1" si="407"/>
        <v>28.805102999999985</v>
      </c>
      <c r="U951" s="311">
        <f t="shared" ca="1" si="408"/>
        <v>0</v>
      </c>
      <c r="V951" s="306">
        <f t="shared" ca="1" si="409"/>
        <v>1.2264344378172802</v>
      </c>
      <c r="W951" s="304">
        <f t="shared" ca="1" si="410"/>
        <v>27.471860173816484</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0.44792666399696834</v>
      </c>
      <c r="AH951" s="304">
        <f t="shared" ca="1" si="434"/>
        <v>-9.3559268191896816</v>
      </c>
    </row>
    <row r="952" spans="1:34" x14ac:dyDescent="0.2">
      <c r="A952" s="347">
        <f t="shared" ca="1" si="412"/>
        <v>1E-4</v>
      </c>
      <c r="B952" s="304">
        <f t="shared" ca="1" si="413"/>
        <v>37.943500000001677</v>
      </c>
      <c r="D952" s="306">
        <f t="shared" ca="1" si="414"/>
        <v>-0.33113918182798141</v>
      </c>
      <c r="E952" s="307">
        <f t="shared" ca="1" si="415"/>
        <v>-0.45991730056611146</v>
      </c>
      <c r="F952" s="304">
        <f t="shared" ca="1" si="416"/>
        <v>0.56672487249257364</v>
      </c>
      <c r="G952" s="306">
        <f t="shared" ca="1" si="417"/>
        <v>3.7082528196513542</v>
      </c>
      <c r="H952" s="307">
        <f t="shared" ca="1" si="418"/>
        <v>-104.70761928649735</v>
      </c>
      <c r="I952" s="304">
        <f t="shared" ca="1" si="419"/>
        <v>104.77326317157696</v>
      </c>
      <c r="J952" s="306">
        <f t="shared" ca="1" si="420"/>
        <v>438.67107671397167</v>
      </c>
      <c r="K952" s="307">
        <f t="shared" ca="1" si="421"/>
        <v>-11.713315389302611</v>
      </c>
      <c r="L952" s="304">
        <f t="shared" ca="1" si="406"/>
        <v>438.82743225874617</v>
      </c>
      <c r="M952" s="306">
        <f t="shared" ca="1" si="422"/>
        <v>-1.5353958119226356</v>
      </c>
      <c r="N952" s="304">
        <f t="shared" ca="1" si="423"/>
        <v>-87.971699905229343</v>
      </c>
      <c r="P952" s="310">
        <f t="shared" ca="1" si="424"/>
        <v>23</v>
      </c>
      <c r="Q952" s="304">
        <f t="shared" ca="1" si="425"/>
        <v>0</v>
      </c>
      <c r="R952" s="306">
        <f t="shared" ca="1" si="426"/>
        <v>0</v>
      </c>
      <c r="S952" s="307">
        <f t="shared" ca="1" si="427"/>
        <v>2.9362999999999984</v>
      </c>
      <c r="T952" s="304">
        <f t="shared" ca="1" si="407"/>
        <v>28.805102999999985</v>
      </c>
      <c r="U952" s="311">
        <f t="shared" ca="1" si="408"/>
        <v>0</v>
      </c>
      <c r="V952" s="306">
        <f t="shared" ca="1" si="409"/>
        <v>1.2264357219884126</v>
      </c>
      <c r="W952" s="304">
        <f t="shared" ca="1" si="410"/>
        <v>27.471912427621131</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0.44790898298097837</v>
      </c>
      <c r="AH952" s="304">
        <f t="shared" ca="1" si="434"/>
        <v>-9.3559446152697276</v>
      </c>
    </row>
    <row r="953" spans="1:34" x14ac:dyDescent="0.2">
      <c r="A953" s="347">
        <f t="shared" ca="1" si="412"/>
        <v>1E-4</v>
      </c>
      <c r="B953" s="304">
        <f t="shared" ca="1" si="413"/>
        <v>37.94360000000168</v>
      </c>
      <c r="D953" s="306">
        <f t="shared" ca="1" si="414"/>
        <v>-0.33113671313818188</v>
      </c>
      <c r="E953" s="307">
        <f t="shared" ca="1" si="415"/>
        <v>-0.45989940618052749</v>
      </c>
      <c r="F953" s="304">
        <f t="shared" ca="1" si="416"/>
        <v>0.5667089081646417</v>
      </c>
      <c r="G953" s="306">
        <f t="shared" ca="1" si="417"/>
        <v>3.7082197059800404</v>
      </c>
      <c r="H953" s="307">
        <f t="shared" ca="1" si="418"/>
        <v>-104.70766527643796</v>
      </c>
      <c r="I953" s="304">
        <f t="shared" ca="1" si="419"/>
        <v>104.77330796071293</v>
      </c>
      <c r="J953" s="306">
        <f t="shared" ca="1" si="420"/>
        <v>438.67107671397167</v>
      </c>
      <c r="K953" s="307">
        <f t="shared" ca="1" si="421"/>
        <v>-11.723786153530758</v>
      </c>
      <c r="L953" s="304">
        <f t="shared" ca="1" si="406"/>
        <v>438.8277118724032</v>
      </c>
      <c r="M953" s="306">
        <f t="shared" ca="1" si="422"/>
        <v>-1.5353961433109704</v>
      </c>
      <c r="N953" s="304">
        <f t="shared" ca="1" si="423"/>
        <v>-87.971718892382313</v>
      </c>
      <c r="P953" s="310">
        <f t="shared" ca="1" si="424"/>
        <v>23</v>
      </c>
      <c r="Q953" s="304">
        <f t="shared" ca="1" si="425"/>
        <v>0</v>
      </c>
      <c r="R953" s="306">
        <f t="shared" ca="1" si="426"/>
        <v>0</v>
      </c>
      <c r="S953" s="307">
        <f t="shared" ca="1" si="427"/>
        <v>2.9362999999999984</v>
      </c>
      <c r="T953" s="304">
        <f t="shared" ca="1" si="407"/>
        <v>28.805102999999985</v>
      </c>
      <c r="U953" s="311">
        <f t="shared" ca="1" si="408"/>
        <v>0</v>
      </c>
      <c r="V953" s="306">
        <f t="shared" ca="1" si="409"/>
        <v>1.2264370061614547</v>
      </c>
      <c r="W953" s="304">
        <f t="shared" ca="1" si="410"/>
        <v>27.471964680600582</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0.44789130224381957</v>
      </c>
      <c r="AH953" s="304">
        <f t="shared" ca="1" si="434"/>
        <v>-9.3559624110687416</v>
      </c>
    </row>
    <row r="954" spans="1:34" x14ac:dyDescent="0.2">
      <c r="A954" s="347">
        <f t="shared" ca="1" si="412"/>
        <v>1E-4</v>
      </c>
      <c r="B954" s="304">
        <f t="shared" ca="1" si="413"/>
        <v>37.943700000001684</v>
      </c>
      <c r="D954" s="306">
        <f t="shared" ca="1" si="414"/>
        <v>-0.33113424445693224</v>
      </c>
      <c r="E954" s="307">
        <f t="shared" ca="1" si="415"/>
        <v>-0.45988151207748196</v>
      </c>
      <c r="F954" s="304">
        <f t="shared" ca="1" si="416"/>
        <v>0.56669294419706207</v>
      </c>
      <c r="G954" s="306">
        <f t="shared" ca="1" si="417"/>
        <v>3.7081865925555948</v>
      </c>
      <c r="H954" s="307">
        <f t="shared" ca="1" si="418"/>
        <v>-104.70771126458918</v>
      </c>
      <c r="I954" s="304">
        <f t="shared" ca="1" si="419"/>
        <v>104.77335274808087</v>
      </c>
      <c r="J954" s="306">
        <f t="shared" ca="1" si="420"/>
        <v>438.67107671397167</v>
      </c>
      <c r="K954" s="307">
        <f t="shared" ca="1" si="421"/>
        <v>-11.73425692235781</v>
      </c>
      <c r="L954" s="304">
        <f t="shared" ca="1" si="406"/>
        <v>438.82799173584533</v>
      </c>
      <c r="M954" s="306">
        <f t="shared" ca="1" si="422"/>
        <v>-1.5353964746960629</v>
      </c>
      <c r="N954" s="304">
        <f t="shared" ca="1" si="423"/>
        <v>-87.971737879349504</v>
      </c>
      <c r="P954" s="310">
        <f t="shared" ca="1" si="424"/>
        <v>23</v>
      </c>
      <c r="Q954" s="304">
        <f t="shared" ca="1" si="425"/>
        <v>0</v>
      </c>
      <c r="R954" s="306">
        <f t="shared" ca="1" si="426"/>
        <v>0</v>
      </c>
      <c r="S954" s="307">
        <f t="shared" ca="1" si="427"/>
        <v>2.9362999999999984</v>
      </c>
      <c r="T954" s="304">
        <f t="shared" ca="1" si="407"/>
        <v>28.805102999999985</v>
      </c>
      <c r="U954" s="311">
        <f t="shared" ca="1" si="408"/>
        <v>0</v>
      </c>
      <c r="V954" s="306">
        <f t="shared" ca="1" si="409"/>
        <v>1.2264382903364059</v>
      </c>
      <c r="W954" s="304">
        <f t="shared" ca="1" si="410"/>
        <v>27.472016932754869</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0.44787362178549195</v>
      </c>
      <c r="AH954" s="304">
        <f t="shared" ca="1" si="434"/>
        <v>-9.3559802065867235</v>
      </c>
    </row>
    <row r="955" spans="1:34" x14ac:dyDescent="0.2">
      <c r="A955" s="347">
        <f t="shared" ca="1" si="412"/>
        <v>1E-4</v>
      </c>
      <c r="B955" s="304">
        <f t="shared" ca="1" si="413"/>
        <v>37.943800000001687</v>
      </c>
      <c r="D955" s="306">
        <f t="shared" ca="1" si="414"/>
        <v>-0.33113177578422892</v>
      </c>
      <c r="E955" s="307">
        <f t="shared" ca="1" si="415"/>
        <v>-0.4598636182569642</v>
      </c>
      <c r="F955" s="304">
        <f t="shared" ca="1" si="416"/>
        <v>0.56667698058982752</v>
      </c>
      <c r="G955" s="306">
        <f t="shared" ca="1" si="417"/>
        <v>3.7081534793780162</v>
      </c>
      <c r="H955" s="307">
        <f t="shared" ca="1" si="418"/>
        <v>-104.707757250951</v>
      </c>
      <c r="I955" s="304">
        <f t="shared" ca="1" si="419"/>
        <v>104.77339753368078</v>
      </c>
      <c r="J955" s="306">
        <f t="shared" ca="1" si="420"/>
        <v>438.67107671397167</v>
      </c>
      <c r="K955" s="307">
        <f t="shared" ca="1" si="421"/>
        <v>-11.744727695783586</v>
      </c>
      <c r="L955" s="304">
        <f t="shared" ca="1" si="406"/>
        <v>438.82827184907234</v>
      </c>
      <c r="M955" s="306">
        <f t="shared" ca="1" si="422"/>
        <v>-1.5353968060779126</v>
      </c>
      <c r="N955" s="304">
        <f t="shared" ca="1" si="423"/>
        <v>-87.971756866130903</v>
      </c>
      <c r="P955" s="310">
        <f t="shared" ca="1" si="424"/>
        <v>23</v>
      </c>
      <c r="Q955" s="304">
        <f t="shared" ca="1" si="425"/>
        <v>0</v>
      </c>
      <c r="R955" s="306">
        <f t="shared" ca="1" si="426"/>
        <v>0</v>
      </c>
      <c r="S955" s="307">
        <f t="shared" ca="1" si="427"/>
        <v>2.9362999999999984</v>
      </c>
      <c r="T955" s="304">
        <f t="shared" ca="1" si="407"/>
        <v>28.805102999999985</v>
      </c>
      <c r="U955" s="311">
        <f t="shared" ca="1" si="408"/>
        <v>0</v>
      </c>
      <c r="V955" s="306">
        <f t="shared" ca="1" si="409"/>
        <v>1.2264395745132661</v>
      </c>
      <c r="W955" s="304">
        <f t="shared" ca="1" si="410"/>
        <v>27.47206918408396</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0.4478559416059813</v>
      </c>
      <c r="AH955" s="304">
        <f t="shared" ca="1" si="434"/>
        <v>-9.3559980018236839</v>
      </c>
    </row>
    <row r="956" spans="1:34" x14ac:dyDescent="0.2">
      <c r="A956" s="347">
        <f t="shared" ca="1" si="412"/>
        <v>1E-4</v>
      </c>
      <c r="B956" s="304">
        <f t="shared" ca="1" si="413"/>
        <v>37.94390000000169</v>
      </c>
      <c r="D956" s="306">
        <f t="shared" ca="1" si="414"/>
        <v>-0.33112930712007632</v>
      </c>
      <c r="E956" s="307">
        <f t="shared" ca="1" si="415"/>
        <v>-0.45984572471898666</v>
      </c>
      <c r="F956" s="304">
        <f t="shared" ca="1" si="416"/>
        <v>0.56666101734295427</v>
      </c>
      <c r="G956" s="306">
        <f t="shared" ca="1" si="417"/>
        <v>3.7081203664473041</v>
      </c>
      <c r="H956" s="307">
        <f t="shared" ca="1" si="418"/>
        <v>-104.70780323552347</v>
      </c>
      <c r="I956" s="304">
        <f t="shared" ca="1" si="419"/>
        <v>104.77344231751269</v>
      </c>
      <c r="J956" s="306">
        <f t="shared" ca="1" si="420"/>
        <v>438.67107671397167</v>
      </c>
      <c r="K956" s="307">
        <f t="shared" ca="1" si="421"/>
        <v>-11.75519847380791</v>
      </c>
      <c r="L956" s="304">
        <f t="shared" ca="1" si="406"/>
        <v>438.82855221208411</v>
      </c>
      <c r="M956" s="306">
        <f t="shared" ca="1" si="422"/>
        <v>-1.5353971374565201</v>
      </c>
      <c r="N956" s="304">
        <f t="shared" ca="1" si="423"/>
        <v>-87.971775852726523</v>
      </c>
      <c r="P956" s="310">
        <f t="shared" ca="1" si="424"/>
        <v>23</v>
      </c>
      <c r="Q956" s="304">
        <f t="shared" ca="1" si="425"/>
        <v>0</v>
      </c>
      <c r="R956" s="306">
        <f t="shared" ca="1" si="426"/>
        <v>0</v>
      </c>
      <c r="S956" s="307">
        <f t="shared" ca="1" si="427"/>
        <v>2.9362999999999984</v>
      </c>
      <c r="T956" s="304">
        <f t="shared" ca="1" si="407"/>
        <v>28.805102999999985</v>
      </c>
      <c r="U956" s="311">
        <f t="shared" ca="1" si="408"/>
        <v>0</v>
      </c>
      <c r="V956" s="306">
        <f t="shared" ca="1" si="409"/>
        <v>1.2264408586920366</v>
      </c>
      <c r="W956" s="304">
        <f t="shared" ca="1" si="410"/>
        <v>27.472121434587905</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0.44783826170530006</v>
      </c>
      <c r="AH956" s="304">
        <f t="shared" ca="1" si="434"/>
        <v>-9.3560157967796123</v>
      </c>
    </row>
    <row r="957" spans="1:34" x14ac:dyDescent="0.2">
      <c r="A957" s="347">
        <f t="shared" ca="1" si="412"/>
        <v>1E-4</v>
      </c>
      <c r="B957" s="304">
        <f t="shared" ca="1" si="413"/>
        <v>37.944000000001694</v>
      </c>
      <c r="D957" s="306">
        <f t="shared" ca="1" si="414"/>
        <v>-0.33112683846447127</v>
      </c>
      <c r="E957" s="307">
        <f t="shared" ca="1" si="415"/>
        <v>-0.45982783146353157</v>
      </c>
      <c r="F957" s="304">
        <f t="shared" ca="1" si="416"/>
        <v>0.56664505445642965</v>
      </c>
      <c r="G957" s="306">
        <f t="shared" ca="1" si="417"/>
        <v>3.7080872537634577</v>
      </c>
      <c r="H957" s="307">
        <f t="shared" ca="1" si="418"/>
        <v>-104.70784921830662</v>
      </c>
      <c r="I957" s="304">
        <f t="shared" ca="1" si="419"/>
        <v>104.77348709957666</v>
      </c>
      <c r="J957" s="306">
        <f t="shared" ca="1" si="420"/>
        <v>438.67107671397167</v>
      </c>
      <c r="K957" s="307">
        <f t="shared" ca="1" si="421"/>
        <v>-11.765669256430602</v>
      </c>
      <c r="L957" s="304">
        <f t="shared" ca="1" si="406"/>
        <v>438.82883282488052</v>
      </c>
      <c r="M957" s="306">
        <f t="shared" ca="1" si="422"/>
        <v>-1.535397468831885</v>
      </c>
      <c r="N957" s="304">
        <f t="shared" ca="1" si="423"/>
        <v>-87.971794839136365</v>
      </c>
      <c r="P957" s="310">
        <f t="shared" ca="1" si="424"/>
        <v>23</v>
      </c>
      <c r="Q957" s="304">
        <f t="shared" ca="1" si="425"/>
        <v>0</v>
      </c>
      <c r="R957" s="306">
        <f t="shared" ca="1" si="426"/>
        <v>0</v>
      </c>
      <c r="S957" s="307">
        <f t="shared" ca="1" si="427"/>
        <v>2.9362999999999984</v>
      </c>
      <c r="T957" s="304">
        <f t="shared" ca="1" si="407"/>
        <v>28.805102999999985</v>
      </c>
      <c r="U957" s="311">
        <f t="shared" ca="1" si="408"/>
        <v>0</v>
      </c>
      <c r="V957" s="306">
        <f t="shared" ca="1" si="409"/>
        <v>1.2264421428727159</v>
      </c>
      <c r="W957" s="304">
        <f t="shared" ca="1" si="410"/>
        <v>27.472173684266703</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0.44782058208343223</v>
      </c>
      <c r="AH957" s="304">
        <f t="shared" ca="1" si="434"/>
        <v>-9.3560335914545245</v>
      </c>
    </row>
    <row r="958" spans="1:34" x14ac:dyDescent="0.2">
      <c r="A958" s="347">
        <f t="shared" ca="1" si="412"/>
        <v>1E-4</v>
      </c>
      <c r="B958" s="304">
        <f t="shared" ca="1" si="413"/>
        <v>37.944100000001697</v>
      </c>
      <c r="D958" s="306">
        <f t="shared" ca="1" si="414"/>
        <v>-0.33112436981741622</v>
      </c>
      <c r="E958" s="307">
        <f t="shared" ca="1" si="415"/>
        <v>-0.45980993849059892</v>
      </c>
      <c r="F958" s="304">
        <f t="shared" ca="1" si="416"/>
        <v>0.56662909193025857</v>
      </c>
      <c r="G958" s="306">
        <f t="shared" ca="1" si="417"/>
        <v>3.708054141326476</v>
      </c>
      <c r="H958" s="307">
        <f t="shared" ca="1" si="418"/>
        <v>-104.70789519930047</v>
      </c>
      <c r="I958" s="304">
        <f t="shared" ca="1" si="419"/>
        <v>104.77353187987269</v>
      </c>
      <c r="J958" s="306">
        <f t="shared" ca="1" si="420"/>
        <v>438.67107671397167</v>
      </c>
      <c r="K958" s="307">
        <f t="shared" ca="1" si="421"/>
        <v>-11.776140043651482</v>
      </c>
      <c r="L958" s="304">
        <f t="shared" ca="1" si="406"/>
        <v>438.82911368746142</v>
      </c>
      <c r="M958" s="306">
        <f t="shared" ca="1" si="422"/>
        <v>-1.5353978002040076</v>
      </c>
      <c r="N958" s="304">
        <f t="shared" ca="1" si="423"/>
        <v>-87.971813825360442</v>
      </c>
      <c r="P958" s="310">
        <f t="shared" ca="1" si="424"/>
        <v>23</v>
      </c>
      <c r="Q958" s="304">
        <f t="shared" ca="1" si="425"/>
        <v>0</v>
      </c>
      <c r="R958" s="306">
        <f t="shared" ca="1" si="426"/>
        <v>0</v>
      </c>
      <c r="S958" s="307">
        <f t="shared" ca="1" si="427"/>
        <v>2.9362999999999984</v>
      </c>
      <c r="T958" s="304">
        <f t="shared" ca="1" si="407"/>
        <v>28.805102999999985</v>
      </c>
      <c r="U958" s="311">
        <f t="shared" ca="1" si="408"/>
        <v>0</v>
      </c>
      <c r="V958" s="306">
        <f t="shared" ca="1" si="409"/>
        <v>1.2264434270553046</v>
      </c>
      <c r="W958" s="304">
        <f t="shared" ca="1" si="410"/>
        <v>27.472225933120367</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0.44780290274037959</v>
      </c>
      <c r="AH958" s="304">
        <f t="shared" ca="1" si="434"/>
        <v>-9.3560513858484207</v>
      </c>
    </row>
    <row r="959" spans="1:34" x14ac:dyDescent="0.2">
      <c r="A959" s="347">
        <f t="shared" ca="1" si="412"/>
        <v>1E-4</v>
      </c>
      <c r="B959" s="304">
        <f t="shared" ca="1" si="413"/>
        <v>37.9442000000017</v>
      </c>
      <c r="D959" s="306">
        <f t="shared" ca="1" si="414"/>
        <v>-0.33112190117890983</v>
      </c>
      <c r="E959" s="307">
        <f t="shared" ca="1" si="415"/>
        <v>-0.45979204580018518</v>
      </c>
      <c r="F959" s="304">
        <f t="shared" ca="1" si="416"/>
        <v>0.566613129764441</v>
      </c>
      <c r="G959" s="306">
        <f t="shared" ca="1" si="417"/>
        <v>3.7080210291363582</v>
      </c>
      <c r="H959" s="307">
        <f t="shared" ca="1" si="418"/>
        <v>-104.70794117850505</v>
      </c>
      <c r="I959" s="304">
        <f t="shared" ca="1" si="419"/>
        <v>104.77357665840081</v>
      </c>
      <c r="J959" s="306">
        <f t="shared" ca="1" si="420"/>
        <v>438.67107671397167</v>
      </c>
      <c r="K959" s="307">
        <f t="shared" ca="1" si="421"/>
        <v>-11.786610835470373</v>
      </c>
      <c r="L959" s="304">
        <f t="shared" ca="1" si="406"/>
        <v>438.82939479982656</v>
      </c>
      <c r="M959" s="306">
        <f t="shared" ca="1" si="422"/>
        <v>-1.535398131572888</v>
      </c>
      <c r="N959" s="304">
        <f t="shared" ca="1" si="423"/>
        <v>-87.971832811398755</v>
      </c>
      <c r="P959" s="310">
        <f t="shared" ca="1" si="424"/>
        <v>23</v>
      </c>
      <c r="Q959" s="304">
        <f t="shared" ca="1" si="425"/>
        <v>0</v>
      </c>
      <c r="R959" s="306">
        <f t="shared" ca="1" si="426"/>
        <v>0</v>
      </c>
      <c r="S959" s="307">
        <f t="shared" ca="1" si="427"/>
        <v>2.9362999999999984</v>
      </c>
      <c r="T959" s="304">
        <f t="shared" ca="1" si="407"/>
        <v>28.805102999999985</v>
      </c>
      <c r="U959" s="311">
        <f t="shared" ca="1" si="408"/>
        <v>0</v>
      </c>
      <c r="V959" s="306">
        <f t="shared" ca="1" si="409"/>
        <v>1.2264447112398031</v>
      </c>
      <c r="W959" s="304">
        <f t="shared" ca="1" si="410"/>
        <v>27.472278181148898</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0.44778522367613505</v>
      </c>
      <c r="AH959" s="304">
        <f t="shared" ca="1" si="434"/>
        <v>-9.356069179961306</v>
      </c>
    </row>
    <row r="960" spans="1:34" x14ac:dyDescent="0.2">
      <c r="A960" s="347">
        <f t="shared" ca="1" si="412"/>
        <v>1E-4</v>
      </c>
      <c r="B960" s="304">
        <f t="shared" ca="1" si="413"/>
        <v>37.944300000001704</v>
      </c>
      <c r="D960" s="306">
        <f t="shared" ca="1" si="414"/>
        <v>-0.33111943254895249</v>
      </c>
      <c r="E960" s="307">
        <f t="shared" ca="1" si="415"/>
        <v>-0.45977415339229033</v>
      </c>
      <c r="F960" s="304">
        <f t="shared" ca="1" si="416"/>
        <v>0.56659716795898085</v>
      </c>
      <c r="G960" s="306">
        <f t="shared" ca="1" si="417"/>
        <v>3.7079879171931034</v>
      </c>
      <c r="H960" s="307">
        <f t="shared" ca="1" si="418"/>
        <v>-104.70798715592039</v>
      </c>
      <c r="I960" s="304">
        <f t="shared" ca="1" si="419"/>
        <v>104.77362143516106</v>
      </c>
      <c r="J960" s="306">
        <f t="shared" ca="1" si="420"/>
        <v>438.67107671397167</v>
      </c>
      <c r="K960" s="307">
        <f t="shared" ca="1" si="421"/>
        <v>-11.797081631887094</v>
      </c>
      <c r="L960" s="304">
        <f t="shared" ca="1" si="406"/>
        <v>438.8296761619759</v>
      </c>
      <c r="M960" s="306">
        <f t="shared" ca="1" si="422"/>
        <v>-1.535398462938526</v>
      </c>
      <c r="N960" s="304">
        <f t="shared" ca="1" si="423"/>
        <v>-87.97185179725129</v>
      </c>
      <c r="P960" s="310">
        <f t="shared" ca="1" si="424"/>
        <v>23</v>
      </c>
      <c r="Q960" s="304">
        <f t="shared" ca="1" si="425"/>
        <v>0</v>
      </c>
      <c r="R960" s="306">
        <f t="shared" ca="1" si="426"/>
        <v>0</v>
      </c>
      <c r="S960" s="307">
        <f t="shared" ca="1" si="427"/>
        <v>2.9362999999999984</v>
      </c>
      <c r="T960" s="304">
        <f t="shared" ca="1" si="407"/>
        <v>28.805102999999985</v>
      </c>
      <c r="U960" s="311">
        <f t="shared" ca="1" si="408"/>
        <v>0</v>
      </c>
      <c r="V960" s="306">
        <f t="shared" ca="1" si="409"/>
        <v>1.2264459954262106</v>
      </c>
      <c r="W960" s="304">
        <f t="shared" ca="1" si="410"/>
        <v>27.472330428352318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0.44776754489070036</v>
      </c>
      <c r="AH960" s="304">
        <f t="shared" ca="1" si="434"/>
        <v>-9.3560869737931789</v>
      </c>
    </row>
    <row r="961" spans="1:34" x14ac:dyDescent="0.2">
      <c r="A961" s="347">
        <f t="shared" ca="1" si="412"/>
        <v>1E-4</v>
      </c>
      <c r="B961" s="304">
        <f t="shared" ca="1" si="413"/>
        <v>37.944400000001707</v>
      </c>
      <c r="D961" s="306">
        <f t="shared" ca="1" si="414"/>
        <v>-0.33111696392754497</v>
      </c>
      <c r="E961" s="307">
        <f t="shared" ca="1" si="415"/>
        <v>-0.4597562612669055</v>
      </c>
      <c r="F961" s="304">
        <f t="shared" ca="1" si="416"/>
        <v>0.56658120651387489</v>
      </c>
      <c r="G961" s="306">
        <f t="shared" ca="1" si="417"/>
        <v>3.7079548054967106</v>
      </c>
      <c r="H961" s="307">
        <f t="shared" ca="1" si="418"/>
        <v>-104.70803313154651</v>
      </c>
      <c r="I961" s="304">
        <f t="shared" ca="1" si="419"/>
        <v>104.77366621015345</v>
      </c>
      <c r="J961" s="306">
        <f t="shared" ca="1" si="420"/>
        <v>438.67107671397167</v>
      </c>
      <c r="K961" s="307">
        <f t="shared" ca="1" si="421"/>
        <v>-11.807552432901467</v>
      </c>
      <c r="L961" s="304">
        <f t="shared" ca="1" si="406"/>
        <v>438.8299577739092</v>
      </c>
      <c r="M961" s="306">
        <f t="shared" ca="1" si="422"/>
        <v>-1.5353987943009217</v>
      </c>
      <c r="N961" s="304">
        <f t="shared" ca="1" si="423"/>
        <v>-87.971870782918046</v>
      </c>
      <c r="P961" s="310">
        <f t="shared" ca="1" si="424"/>
        <v>23</v>
      </c>
      <c r="Q961" s="304">
        <f t="shared" ca="1" si="425"/>
        <v>0</v>
      </c>
      <c r="R961" s="306">
        <f t="shared" ca="1" si="426"/>
        <v>0</v>
      </c>
      <c r="S961" s="307">
        <f t="shared" ca="1" si="427"/>
        <v>2.9362999999999984</v>
      </c>
      <c r="T961" s="304">
        <f t="shared" ca="1" si="407"/>
        <v>28.805102999999985</v>
      </c>
      <c r="U961" s="311">
        <f t="shared" ca="1" si="408"/>
        <v>0</v>
      </c>
      <c r="V961" s="306">
        <f t="shared" ca="1" si="409"/>
        <v>1.2264472796145269</v>
      </c>
      <c r="W961" s="304">
        <f t="shared" ca="1" si="410"/>
        <v>27.472382674730614</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0.44774986638406489</v>
      </c>
      <c r="AH961" s="304">
        <f t="shared" ca="1" si="434"/>
        <v>-9.3561047673440498</v>
      </c>
    </row>
    <row r="962" spans="1:34" x14ac:dyDescent="0.2">
      <c r="A962" s="347">
        <f t="shared" ca="1" si="412"/>
        <v>1E-4</v>
      </c>
      <c r="B962" s="304">
        <f t="shared" ca="1" si="413"/>
        <v>37.94450000000171</v>
      </c>
      <c r="D962" s="306">
        <f t="shared" ca="1" si="414"/>
        <v>-0.33111449531468745</v>
      </c>
      <c r="E962" s="307">
        <f t="shared" ca="1" si="415"/>
        <v>-0.45973836942403423</v>
      </c>
      <c r="F962" s="304">
        <f t="shared" ca="1" si="416"/>
        <v>0.56656524542912967</v>
      </c>
      <c r="G962" s="306">
        <f t="shared" ca="1" si="417"/>
        <v>3.7079216940471791</v>
      </c>
      <c r="H962" s="307">
        <f t="shared" ca="1" si="418"/>
        <v>-104.70807910538346</v>
      </c>
      <c r="I962" s="304">
        <f t="shared" ca="1" si="419"/>
        <v>104.77371098337801</v>
      </c>
      <c r="J962" s="306">
        <f t="shared" ca="1" si="420"/>
        <v>438.67107671397167</v>
      </c>
      <c r="K962" s="307">
        <f t="shared" ca="1" si="421"/>
        <v>-11.818023238513314</v>
      </c>
      <c r="L962" s="304">
        <f t="shared" ca="1" si="406"/>
        <v>438.83023963562636</v>
      </c>
      <c r="M962" s="306">
        <f t="shared" ca="1" si="422"/>
        <v>-1.5353991256600752</v>
      </c>
      <c r="N962" s="304">
        <f t="shared" ca="1" si="423"/>
        <v>-87.971889768399052</v>
      </c>
      <c r="P962" s="310">
        <f t="shared" ca="1" si="424"/>
        <v>23</v>
      </c>
      <c r="Q962" s="304">
        <f t="shared" ca="1" si="425"/>
        <v>0</v>
      </c>
      <c r="R962" s="306">
        <f t="shared" ca="1" si="426"/>
        <v>0</v>
      </c>
      <c r="S962" s="307">
        <f t="shared" ca="1" si="427"/>
        <v>2.9362999999999984</v>
      </c>
      <c r="T962" s="304">
        <f t="shared" ca="1" si="407"/>
        <v>28.805102999999985</v>
      </c>
      <c r="U962" s="311">
        <f t="shared" ca="1" si="408"/>
        <v>0</v>
      </c>
      <c r="V962" s="306">
        <f t="shared" ca="1" si="409"/>
        <v>1.2264485638047533</v>
      </c>
      <c r="W962" s="304">
        <f t="shared" ca="1" si="410"/>
        <v>27.472434920283821</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0.4477321881562375</v>
      </c>
      <c r="AH962" s="304">
        <f t="shared" ca="1" si="434"/>
        <v>-9.3561225606139118</v>
      </c>
    </row>
    <row r="963" spans="1:34" x14ac:dyDescent="0.2">
      <c r="A963" s="347">
        <f t="shared" ca="1" si="412"/>
        <v>1E-4</v>
      </c>
      <c r="B963" s="304">
        <f t="shared" ca="1" si="413"/>
        <v>37.944600000001714</v>
      </c>
      <c r="D963" s="306">
        <f t="shared" ca="1" si="414"/>
        <v>-0.33111202671038092</v>
      </c>
      <c r="E963" s="307">
        <f t="shared" ca="1" si="415"/>
        <v>-0.45972047786366765</v>
      </c>
      <c r="F963" s="304">
        <f t="shared" ca="1" si="416"/>
        <v>0.56654928470474208</v>
      </c>
      <c r="G963" s="306">
        <f t="shared" ca="1" si="417"/>
        <v>3.7078885828445078</v>
      </c>
      <c r="H963" s="307">
        <f t="shared" ca="1" si="418"/>
        <v>-104.70812507743125</v>
      </c>
      <c r="I963" s="304">
        <f t="shared" ca="1" si="419"/>
        <v>104.77375575483478</v>
      </c>
      <c r="J963" s="306">
        <f t="shared" ca="1" si="420"/>
        <v>438.67107671397167</v>
      </c>
      <c r="K963" s="307">
        <f t="shared" ca="1" si="421"/>
        <v>-11.828494048722455</v>
      </c>
      <c r="L963" s="304">
        <f t="shared" ca="1" si="406"/>
        <v>438.83052174712719</v>
      </c>
      <c r="M963" s="306">
        <f t="shared" ca="1" si="422"/>
        <v>-1.5353994570159866</v>
      </c>
      <c r="N963" s="304">
        <f t="shared" ca="1" si="423"/>
        <v>-87.971908753694279</v>
      </c>
      <c r="P963" s="310">
        <f t="shared" ca="1" si="424"/>
        <v>23</v>
      </c>
      <c r="Q963" s="304">
        <f t="shared" ca="1" si="425"/>
        <v>0</v>
      </c>
      <c r="R963" s="306">
        <f t="shared" ca="1" si="426"/>
        <v>0</v>
      </c>
      <c r="S963" s="307">
        <f t="shared" ca="1" si="427"/>
        <v>2.9362999999999984</v>
      </c>
      <c r="T963" s="304">
        <f t="shared" ca="1" si="407"/>
        <v>28.805102999999985</v>
      </c>
      <c r="U963" s="311">
        <f t="shared" ca="1" si="408"/>
        <v>0</v>
      </c>
      <c r="V963" s="306">
        <f t="shared" ca="1" si="409"/>
        <v>1.2264498479968886</v>
      </c>
      <c r="W963" s="304">
        <f t="shared" ca="1" si="410"/>
        <v>27.472487165011934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0.44771451020720399</v>
      </c>
      <c r="AH963" s="304">
        <f t="shared" ca="1" si="434"/>
        <v>-9.3561403536027772</v>
      </c>
    </row>
    <row r="964" spans="1:34" x14ac:dyDescent="0.2">
      <c r="A964" s="347">
        <f t="shared" ca="1" si="412"/>
        <v>1E-4</v>
      </c>
      <c r="B964" s="304">
        <f t="shared" ca="1" si="413"/>
        <v>37.944700000001717</v>
      </c>
      <c r="D964" s="306">
        <f t="shared" ca="1" si="414"/>
        <v>-0.33110955811462367</v>
      </c>
      <c r="E964" s="307">
        <f t="shared" ca="1" si="415"/>
        <v>-0.45970258658580399</v>
      </c>
      <c r="F964" s="304">
        <f t="shared" ca="1" si="416"/>
        <v>0.56653332434071335</v>
      </c>
      <c r="G964" s="306">
        <f t="shared" ca="1" si="417"/>
        <v>3.7078554718886965</v>
      </c>
      <c r="H964" s="307">
        <f t="shared" ca="1" si="418"/>
        <v>-104.7081710476899</v>
      </c>
      <c r="I964" s="304">
        <f t="shared" ca="1" si="419"/>
        <v>104.77380052452379</v>
      </c>
      <c r="J964" s="306">
        <f t="shared" ca="1" si="420"/>
        <v>438.67107671397167</v>
      </c>
      <c r="K964" s="307">
        <f t="shared" ca="1" si="421"/>
        <v>-11.838964863528711</v>
      </c>
      <c r="L964" s="304">
        <f t="shared" ref="L964:L1004" ca="1" si="435">SQRT(pos_x^2+pos_z^2)</f>
        <v>438.83080410841154</v>
      </c>
      <c r="M964" s="306">
        <f t="shared" ca="1" si="422"/>
        <v>-1.5353997883686556</v>
      </c>
      <c r="N964" s="304">
        <f t="shared" ca="1" si="423"/>
        <v>-87.971927738803757</v>
      </c>
      <c r="P964" s="310">
        <f t="shared" ca="1" si="424"/>
        <v>23</v>
      </c>
      <c r="Q964" s="304">
        <f t="shared" ca="1" si="425"/>
        <v>0</v>
      </c>
      <c r="R964" s="306">
        <f t="shared" ca="1" si="426"/>
        <v>0</v>
      </c>
      <c r="S964" s="307">
        <f t="shared" ca="1" si="427"/>
        <v>2.9362999999999984</v>
      </c>
      <c r="T964" s="304">
        <f t="shared" ref="T964:T1004" ca="1" si="436">m*g</f>
        <v>28.805102999999985</v>
      </c>
      <c r="U964" s="311">
        <f t="shared" ref="U964:U1004" ca="1" si="437">IF(pos_xz&lt;L_rampe,Poids*COS(Beta),0)</f>
        <v>0</v>
      </c>
      <c r="V964" s="306">
        <f t="shared" ref="V964:V1004" ca="1" si="438">Rho_moyen*(20000-Alt_rampe-pos_z)/(20000+Alt_rampe+pos_z)</f>
        <v>1.2264511321909333</v>
      </c>
      <c r="W964" s="304">
        <f t="shared" ref="W964:W1003" ca="1" si="439">1/2*Rho*Sref*Cx*vit_xz^2</f>
        <v>27.472539408914987</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0.44769683253696435</v>
      </c>
      <c r="AH964" s="304">
        <f t="shared" ca="1" si="434"/>
        <v>-9.356158146310646</v>
      </c>
    </row>
    <row r="965" spans="1:34" x14ac:dyDescent="0.2">
      <c r="A965" s="347">
        <f t="shared" ref="A965:A1004" ca="1" si="441">IF(B964+0.01&lt;=T_ini+ROUNDUP(Temps_fin_propu,0), 0.01, IF(K964&gt;0, 0.1, 0.0001))</f>
        <v>1E-4</v>
      </c>
      <c r="B965" s="304">
        <f t="shared" ref="B965:B1004" ca="1" si="442">B964+pas</f>
        <v>37.94480000000172</v>
      </c>
      <c r="D965" s="306">
        <f t="shared" ref="D965:D1004" ca="1" si="443">IF(AND(L964&lt;L_rampe,Poussee&lt;Poids*SIN(M964)),0,(-W964+Poussee)/m*COS(M964)-U964/m*SIN(M964))</f>
        <v>-0.33110708952741863</v>
      </c>
      <c r="E965" s="307">
        <f t="shared" ref="E965:E1004" ca="1" si="444">IF(AND(L964&lt;L_rampe,Poussee&lt;Poids*SIN(M964)),0,(-W964+Poussee)/m*SIN(M964)+U964/m*COS(M964)-Poids/m)</f>
        <v>-0.45968469559043612</v>
      </c>
      <c r="F965" s="304">
        <f t="shared" ref="F965:F1004" ca="1" si="445">SQRT(acc_x^2+acc_z^2)</f>
        <v>0.56651736433704303</v>
      </c>
      <c r="G965" s="306">
        <f t="shared" ref="G965:G1004" ca="1" si="446">G964+acc_x*pas</f>
        <v>3.7078223611797436</v>
      </c>
      <c r="H965" s="307">
        <f t="shared" ref="H965:H1004" ca="1" si="447">H964+acc_z*pas</f>
        <v>-104.70821701615947</v>
      </c>
      <c r="I965" s="304">
        <f t="shared" ref="I965:I1004" ca="1" si="448">SQRT(vit_x^2+vit_z^2)</f>
        <v>104.77384529244506</v>
      </c>
      <c r="J965" s="306">
        <f t="shared" ref="J965:J1004" ca="1" si="449">J964+0.5*(vit_x+G964)*pas*(K964&gt;=0)</f>
        <v>438.67107671397167</v>
      </c>
      <c r="K965" s="307">
        <f t="shared" ref="K965:K1004" ca="1" si="450">K964+0.5*(vit_z+H964)*pas</f>
        <v>-11.849435682931903</v>
      </c>
      <c r="L965" s="304">
        <f t="shared" ca="1" si="435"/>
        <v>438.83108671947929</v>
      </c>
      <c r="M965" s="306">
        <f t="shared" ref="M965:M1004" ca="1" si="451">IF(AND(L964&gt;L_rampe,G965&gt;0),ATAN2(G965,H965),$M$4)</f>
        <v>-1.5354001197180829</v>
      </c>
      <c r="N965" s="304">
        <f t="shared" ref="N965:N1004" ca="1" si="452">DEGREES(Beta)</f>
        <v>-87.971946723727484</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2.9362999999999984</v>
      </c>
      <c r="T965" s="304">
        <f t="shared" ca="1" si="436"/>
        <v>28.805102999999985</v>
      </c>
      <c r="U965" s="311">
        <f t="shared" ca="1" si="437"/>
        <v>0</v>
      </c>
      <c r="V965" s="306">
        <f t="shared" ca="1" si="438"/>
        <v>1.2264524163868875</v>
      </c>
      <c r="W965" s="304">
        <f t="shared" ca="1" si="439"/>
        <v>27.472591651992975</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0.44767915514551149</v>
      </c>
      <c r="AH965" s="304">
        <f t="shared" ref="AH965:AH1004" ca="1" si="463">IF(AND(L964&lt;L_rampe,Poussee&lt;Poids*SIN(M964)), g*SIN(M964), (-W964+Poussee)/m)</f>
        <v>-9.3561759387375272</v>
      </c>
    </row>
    <row r="966" spans="1:34" x14ac:dyDescent="0.2">
      <c r="A966" s="347">
        <f t="shared" ca="1" si="441"/>
        <v>1E-4</v>
      </c>
      <c r="B966" s="304">
        <f t="shared" ca="1" si="442"/>
        <v>37.944900000001724</v>
      </c>
      <c r="D966" s="306">
        <f t="shared" ca="1" si="443"/>
        <v>-0.33110462094876203</v>
      </c>
      <c r="E966" s="307">
        <f t="shared" ca="1" si="444"/>
        <v>-0.45966680487756051</v>
      </c>
      <c r="F966" s="304">
        <f t="shared" ca="1" si="445"/>
        <v>0.56650140469372945</v>
      </c>
      <c r="G966" s="306">
        <f t="shared" ca="1" si="446"/>
        <v>3.7077892507176489</v>
      </c>
      <c r="H966" s="307">
        <f t="shared" ca="1" si="447"/>
        <v>-104.70826298283995</v>
      </c>
      <c r="I966" s="304">
        <f t="shared" ca="1" si="448"/>
        <v>104.77389005859861</v>
      </c>
      <c r="J966" s="306">
        <f t="shared" ca="1" si="449"/>
        <v>438.67107671397167</v>
      </c>
      <c r="K966" s="307">
        <f t="shared" ca="1" si="450"/>
        <v>-11.859906506931853</v>
      </c>
      <c r="L966" s="304">
        <f t="shared" ca="1" si="435"/>
        <v>438.8313695803302</v>
      </c>
      <c r="M966" s="306">
        <f t="shared" ca="1" si="451"/>
        <v>-1.5354004510642678</v>
      </c>
      <c r="N966" s="304">
        <f t="shared" ca="1" si="452"/>
        <v>-87.971965708465433</v>
      </c>
      <c r="P966" s="310">
        <f t="shared" ca="1" si="453"/>
        <v>23</v>
      </c>
      <c r="Q966" s="304">
        <f t="shared" ca="1" si="454"/>
        <v>0</v>
      </c>
      <c r="R966" s="306">
        <f t="shared" ca="1" si="455"/>
        <v>0</v>
      </c>
      <c r="S966" s="307">
        <f t="shared" ca="1" si="456"/>
        <v>2.9362999999999984</v>
      </c>
      <c r="T966" s="304">
        <f t="shared" ca="1" si="436"/>
        <v>28.805102999999985</v>
      </c>
      <c r="U966" s="311">
        <f t="shared" ca="1" si="437"/>
        <v>0</v>
      </c>
      <c r="V966" s="306">
        <f t="shared" ca="1" si="438"/>
        <v>1.2264537005847505</v>
      </c>
      <c r="W966" s="304">
        <f t="shared" ca="1" si="439"/>
        <v>27.472643894245881</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0.44766147803284539</v>
      </c>
      <c r="AH966" s="304">
        <f t="shared" ca="1" si="463"/>
        <v>-9.3561937308834207</v>
      </c>
    </row>
    <row r="967" spans="1:34" x14ac:dyDescent="0.2">
      <c r="A967" s="347">
        <f t="shared" ca="1" si="441"/>
        <v>1E-4</v>
      </c>
      <c r="B967" s="304">
        <f t="shared" ca="1" si="442"/>
        <v>37.945000000001727</v>
      </c>
      <c r="D967" s="306">
        <f t="shared" ca="1" si="443"/>
        <v>-0.33110215237865837</v>
      </c>
      <c r="E967" s="307">
        <f t="shared" ca="1" si="444"/>
        <v>-0.45964891444718603</v>
      </c>
      <c r="F967" s="304">
        <f t="shared" ca="1" si="445"/>
        <v>0.56648544541078616</v>
      </c>
      <c r="G967" s="306">
        <f t="shared" ca="1" si="446"/>
        <v>3.7077561405024109</v>
      </c>
      <c r="H967" s="307">
        <f t="shared" ca="1" si="447"/>
        <v>-104.7083089477314</v>
      </c>
      <c r="I967" s="304">
        <f t="shared" ca="1" si="448"/>
        <v>104.77393482298447</v>
      </c>
      <c r="J967" s="306">
        <f t="shared" ca="1" si="449"/>
        <v>438.67107671397167</v>
      </c>
      <c r="K967" s="307">
        <f t="shared" ca="1" si="450"/>
        <v>-11.870377335528381</v>
      </c>
      <c r="L967" s="304">
        <f t="shared" ca="1" si="435"/>
        <v>438.83165269096423</v>
      </c>
      <c r="M967" s="306">
        <f t="shared" ca="1" si="451"/>
        <v>-1.5354007824072109</v>
      </c>
      <c r="N967" s="304">
        <f t="shared" ca="1" si="452"/>
        <v>-87.971984693017646</v>
      </c>
      <c r="P967" s="310">
        <f t="shared" ca="1" si="453"/>
        <v>23</v>
      </c>
      <c r="Q967" s="304">
        <f t="shared" ca="1" si="454"/>
        <v>0</v>
      </c>
      <c r="R967" s="306">
        <f t="shared" ca="1" si="455"/>
        <v>0</v>
      </c>
      <c r="S967" s="307">
        <f t="shared" ca="1" si="456"/>
        <v>2.9362999999999984</v>
      </c>
      <c r="T967" s="304">
        <f t="shared" ca="1" si="436"/>
        <v>28.805102999999985</v>
      </c>
      <c r="U967" s="311">
        <f t="shared" ca="1" si="437"/>
        <v>0</v>
      </c>
      <c r="V967" s="306">
        <f t="shared" ca="1" si="438"/>
        <v>1.226454984784523</v>
      </c>
      <c r="W967" s="304">
        <f t="shared" ca="1" si="439"/>
        <v>27.472696135673761</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0.44764380119896963</v>
      </c>
      <c r="AH967" s="304">
        <f t="shared" ca="1" si="463"/>
        <v>-9.3562115227483211</v>
      </c>
    </row>
    <row r="968" spans="1:34" x14ac:dyDescent="0.2">
      <c r="A968" s="347">
        <f t="shared" ca="1" si="441"/>
        <v>1E-4</v>
      </c>
      <c r="B968" s="304">
        <f t="shared" ca="1" si="442"/>
        <v>37.94510000000173</v>
      </c>
      <c r="D968" s="306">
        <f t="shared" ca="1" si="443"/>
        <v>-0.33109968381710442</v>
      </c>
      <c r="E968" s="307">
        <f t="shared" ca="1" si="444"/>
        <v>-0.45963102429929314</v>
      </c>
      <c r="F968" s="304">
        <f t="shared" ca="1" si="445"/>
        <v>0.56646948648819906</v>
      </c>
      <c r="G968" s="306">
        <f t="shared" ca="1" si="446"/>
        <v>3.7077230305340292</v>
      </c>
      <c r="H968" s="307">
        <f t="shared" ca="1" si="447"/>
        <v>-104.70835491083383</v>
      </c>
      <c r="I968" s="304">
        <f t="shared" ca="1" si="448"/>
        <v>104.7739795856027</v>
      </c>
      <c r="J968" s="306">
        <f t="shared" ca="1" si="449"/>
        <v>438.67107671397167</v>
      </c>
      <c r="K968" s="307">
        <f t="shared" ca="1" si="450"/>
        <v>-11.880848168721309</v>
      </c>
      <c r="L968" s="304">
        <f t="shared" ca="1" si="435"/>
        <v>438.83193605138109</v>
      </c>
      <c r="M968" s="306">
        <f t="shared" ca="1" si="451"/>
        <v>-1.5354011137469119</v>
      </c>
      <c r="N968" s="304">
        <f t="shared" ca="1" si="452"/>
        <v>-87.972003677384095</v>
      </c>
      <c r="P968" s="310">
        <f t="shared" ca="1" si="453"/>
        <v>23</v>
      </c>
      <c r="Q968" s="304">
        <f t="shared" ca="1" si="454"/>
        <v>0</v>
      </c>
      <c r="R968" s="306">
        <f t="shared" ca="1" si="455"/>
        <v>0</v>
      </c>
      <c r="S968" s="307">
        <f t="shared" ca="1" si="456"/>
        <v>2.9362999999999984</v>
      </c>
      <c r="T968" s="304">
        <f t="shared" ca="1" si="436"/>
        <v>28.805102999999985</v>
      </c>
      <c r="U968" s="311">
        <f t="shared" ca="1" si="437"/>
        <v>0</v>
      </c>
      <c r="V968" s="306">
        <f t="shared" ca="1" si="438"/>
        <v>1.2264562689862046</v>
      </c>
      <c r="W968" s="304">
        <f t="shared" ca="1" si="439"/>
        <v>27.472748376276606</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0.44762612464386464</v>
      </c>
      <c r="AH968" s="304">
        <f t="shared" ca="1" si="463"/>
        <v>-9.3562293143322464</v>
      </c>
    </row>
    <row r="969" spans="1:34" x14ac:dyDescent="0.2">
      <c r="A969" s="347">
        <f t="shared" ca="1" si="441"/>
        <v>1E-4</v>
      </c>
      <c r="B969" s="304">
        <f t="shared" ca="1" si="442"/>
        <v>37.945200000001734</v>
      </c>
      <c r="D969" s="306">
        <f t="shared" ca="1" si="443"/>
        <v>-0.3310972152641028</v>
      </c>
      <c r="E969" s="307">
        <f t="shared" ca="1" si="444"/>
        <v>-0.45961313443388541</v>
      </c>
      <c r="F969" s="304">
        <f t="shared" ca="1" si="445"/>
        <v>0.56645352792597592</v>
      </c>
      <c r="G969" s="306">
        <f t="shared" ca="1" si="446"/>
        <v>3.7076899208125029</v>
      </c>
      <c r="H969" s="307">
        <f t="shared" ca="1" si="447"/>
        <v>-104.70840087214728</v>
      </c>
      <c r="I969" s="304">
        <f t="shared" ca="1" si="448"/>
        <v>104.77402434645329</v>
      </c>
      <c r="J969" s="306">
        <f t="shared" ca="1" si="449"/>
        <v>438.67107671397167</v>
      </c>
      <c r="K969" s="307">
        <f t="shared" ca="1" si="450"/>
        <v>-11.891319006510459</v>
      </c>
      <c r="L969" s="304">
        <f t="shared" ca="1" si="435"/>
        <v>438.83221966158067</v>
      </c>
      <c r="M969" s="306">
        <f t="shared" ca="1" si="451"/>
        <v>-1.5354014450833711</v>
      </c>
      <c r="N969" s="304">
        <f t="shared" ca="1" si="452"/>
        <v>-87.972022661564807</v>
      </c>
      <c r="P969" s="310">
        <f t="shared" ca="1" si="453"/>
        <v>23</v>
      </c>
      <c r="Q969" s="304">
        <f t="shared" ca="1" si="454"/>
        <v>0</v>
      </c>
      <c r="R969" s="306">
        <f t="shared" ca="1" si="455"/>
        <v>0</v>
      </c>
      <c r="S969" s="307">
        <f t="shared" ca="1" si="456"/>
        <v>2.9362999999999984</v>
      </c>
      <c r="T969" s="304">
        <f t="shared" ca="1" si="436"/>
        <v>28.805102999999985</v>
      </c>
      <c r="U969" s="311">
        <f t="shared" ca="1" si="437"/>
        <v>0</v>
      </c>
      <c r="V969" s="306">
        <f t="shared" ca="1" si="438"/>
        <v>1.226457553189795</v>
      </c>
      <c r="W969" s="304">
        <f t="shared" ca="1" si="439"/>
        <v>27.472800616054403</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0.44760844836753755</v>
      </c>
      <c r="AH969" s="304">
        <f t="shared" ca="1" si="463"/>
        <v>-9.3562471056351946</v>
      </c>
    </row>
    <row r="970" spans="1:34" x14ac:dyDescent="0.2">
      <c r="A970" s="347">
        <f t="shared" ca="1" si="441"/>
        <v>1E-4</v>
      </c>
      <c r="B970" s="304">
        <f t="shared" ca="1" si="442"/>
        <v>37.945300000001737</v>
      </c>
      <c r="D970" s="306">
        <f t="shared" ca="1" si="443"/>
        <v>-0.33109474671965161</v>
      </c>
      <c r="E970" s="307">
        <f t="shared" ca="1" si="444"/>
        <v>-0.45959524485096637</v>
      </c>
      <c r="F970" s="304">
        <f t="shared" ca="1" si="445"/>
        <v>0.5664375697241224</v>
      </c>
      <c r="G970" s="306">
        <f t="shared" ca="1" si="446"/>
        <v>3.7076568113378308</v>
      </c>
      <c r="H970" s="307">
        <f t="shared" ca="1" si="447"/>
        <v>-104.70844683167176</v>
      </c>
      <c r="I970" s="304">
        <f t="shared" ca="1" si="448"/>
        <v>104.77406910553628</v>
      </c>
      <c r="J970" s="306">
        <f t="shared" ca="1" si="449"/>
        <v>438.67107671397167</v>
      </c>
      <c r="K970" s="307">
        <f t="shared" ca="1" si="450"/>
        <v>-11.90178984889565</v>
      </c>
      <c r="L970" s="304">
        <f t="shared" ca="1" si="435"/>
        <v>438.8325035215629</v>
      </c>
      <c r="M970" s="306">
        <f t="shared" ca="1" si="451"/>
        <v>-1.5354017764165881</v>
      </c>
      <c r="N970" s="304">
        <f t="shared" ca="1" si="452"/>
        <v>-87.972041645559756</v>
      </c>
      <c r="P970" s="310">
        <f t="shared" ca="1" si="453"/>
        <v>23</v>
      </c>
      <c r="Q970" s="304">
        <f t="shared" ca="1" si="454"/>
        <v>0</v>
      </c>
      <c r="R970" s="306">
        <f t="shared" ca="1" si="455"/>
        <v>0</v>
      </c>
      <c r="S970" s="307">
        <f t="shared" ca="1" si="456"/>
        <v>2.9362999999999984</v>
      </c>
      <c r="T970" s="304">
        <f t="shared" ca="1" si="436"/>
        <v>28.805102999999985</v>
      </c>
      <c r="U970" s="311">
        <f t="shared" ca="1" si="437"/>
        <v>0</v>
      </c>
      <c r="V970" s="306">
        <f t="shared" ca="1" si="438"/>
        <v>1.2264588373952952</v>
      </c>
      <c r="W970" s="304">
        <f t="shared" ca="1" si="439"/>
        <v>27.472852855007215</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0.44759077236999012</v>
      </c>
      <c r="AH970" s="304">
        <f t="shared" ca="1" si="463"/>
        <v>-9.3562648966571604</v>
      </c>
    </row>
    <row r="971" spans="1:34" x14ac:dyDescent="0.2">
      <c r="A971" s="347">
        <f t="shared" ca="1" si="441"/>
        <v>1E-4</v>
      </c>
      <c r="B971" s="304">
        <f t="shared" ca="1" si="442"/>
        <v>37.94540000000174</v>
      </c>
      <c r="D971" s="306">
        <f t="shared" ca="1" si="443"/>
        <v>-0.33109227818375425</v>
      </c>
      <c r="E971" s="307">
        <f t="shared" ca="1" si="444"/>
        <v>-0.45957735555051471</v>
      </c>
      <c r="F971" s="304">
        <f t="shared" ca="1" si="445"/>
        <v>0.56642161188262641</v>
      </c>
      <c r="G971" s="306">
        <f t="shared" ca="1" si="446"/>
        <v>3.7076237021100122</v>
      </c>
      <c r="H971" s="307">
        <f t="shared" ca="1" si="447"/>
        <v>-104.70849278940732</v>
      </c>
      <c r="I971" s="304">
        <f t="shared" ca="1" si="448"/>
        <v>104.77411386285169</v>
      </c>
      <c r="J971" s="306">
        <f t="shared" ca="1" si="449"/>
        <v>438.67107671397167</v>
      </c>
      <c r="K971" s="307">
        <f t="shared" ca="1" si="450"/>
        <v>-11.912260695876704</v>
      </c>
      <c r="L971" s="304">
        <f t="shared" ca="1" si="435"/>
        <v>438.83278763132745</v>
      </c>
      <c r="M971" s="306">
        <f t="shared" ca="1" si="451"/>
        <v>-1.5354021077465636</v>
      </c>
      <c r="N971" s="304">
        <f t="shared" ca="1" si="452"/>
        <v>-87.972060629368983</v>
      </c>
      <c r="P971" s="310">
        <f t="shared" ca="1" si="453"/>
        <v>23</v>
      </c>
      <c r="Q971" s="304">
        <f t="shared" ca="1" si="454"/>
        <v>0</v>
      </c>
      <c r="R971" s="306">
        <f t="shared" ca="1" si="455"/>
        <v>0</v>
      </c>
      <c r="S971" s="307">
        <f t="shared" ca="1" si="456"/>
        <v>2.9362999999999984</v>
      </c>
      <c r="T971" s="304">
        <f t="shared" ca="1" si="436"/>
        <v>28.805102999999985</v>
      </c>
      <c r="U971" s="311">
        <f t="shared" ca="1" si="437"/>
        <v>0</v>
      </c>
      <c r="V971" s="306">
        <f t="shared" ca="1" si="438"/>
        <v>1.226460121602704</v>
      </c>
      <c r="W971" s="304">
        <f t="shared" ca="1" si="439"/>
        <v>27.472905093135005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0.44757309665120282</v>
      </c>
      <c r="AH971" s="304">
        <f t="shared" ca="1" si="463"/>
        <v>-9.3562826873981653</v>
      </c>
    </row>
    <row r="972" spans="1:34" x14ac:dyDescent="0.2">
      <c r="A972" s="347">
        <f t="shared" ca="1" si="441"/>
        <v>1E-4</v>
      </c>
      <c r="B972" s="304">
        <f t="shared" ca="1" si="442"/>
        <v>37.945500000001744</v>
      </c>
      <c r="D972" s="306">
        <f t="shared" ca="1" si="443"/>
        <v>-0.33108980965640633</v>
      </c>
      <c r="E972" s="307">
        <f t="shared" ca="1" si="444"/>
        <v>-0.45955946653254465</v>
      </c>
      <c r="F972" s="304">
        <f t="shared" ca="1" si="445"/>
        <v>0.56640565440150081</v>
      </c>
      <c r="G972" s="306">
        <f t="shared" ca="1" si="446"/>
        <v>3.7075905931290465</v>
      </c>
      <c r="H972" s="307">
        <f t="shared" ca="1" si="447"/>
        <v>-104.70853874535396</v>
      </c>
      <c r="I972" s="304">
        <f t="shared" ca="1" si="448"/>
        <v>104.77415861839955</v>
      </c>
      <c r="J972" s="306">
        <f t="shared" ca="1" si="449"/>
        <v>438.67107671397167</v>
      </c>
      <c r="K972" s="307">
        <f t="shared" ca="1" si="450"/>
        <v>-11.922731547453441</v>
      </c>
      <c r="L972" s="304">
        <f t="shared" ca="1" si="435"/>
        <v>438.83307199087426</v>
      </c>
      <c r="M972" s="306">
        <f t="shared" ca="1" si="451"/>
        <v>-1.535402439073297</v>
      </c>
      <c r="N972" s="304">
        <f t="shared" ca="1" si="452"/>
        <v>-87.972079612992445</v>
      </c>
      <c r="P972" s="310">
        <f t="shared" ca="1" si="453"/>
        <v>23</v>
      </c>
      <c r="Q972" s="304">
        <f t="shared" ca="1" si="454"/>
        <v>0</v>
      </c>
      <c r="R972" s="306">
        <f t="shared" ca="1" si="455"/>
        <v>0</v>
      </c>
      <c r="S972" s="307">
        <f t="shared" ca="1" si="456"/>
        <v>2.9362999999999984</v>
      </c>
      <c r="T972" s="304">
        <f t="shared" ca="1" si="436"/>
        <v>28.805102999999985</v>
      </c>
      <c r="U972" s="311">
        <f t="shared" ca="1" si="437"/>
        <v>0</v>
      </c>
      <c r="V972" s="306">
        <f t="shared" ca="1" si="438"/>
        <v>1.226461405812022</v>
      </c>
      <c r="W972" s="304">
        <f t="shared" ca="1" si="439"/>
        <v>27.472957330437801</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0.44755542121118808</v>
      </c>
      <c r="AH972" s="304">
        <f t="shared" ca="1" si="463"/>
        <v>-9.3563004778581949</v>
      </c>
    </row>
    <row r="973" spans="1:34" x14ac:dyDescent="0.2">
      <c r="A973" s="347">
        <f t="shared" ca="1" si="441"/>
        <v>1E-4</v>
      </c>
      <c r="B973" s="304">
        <f t="shared" ca="1" si="442"/>
        <v>37.945600000001747</v>
      </c>
      <c r="D973" s="306">
        <f t="shared" ca="1" si="443"/>
        <v>-0.33108734113761318</v>
      </c>
      <c r="E973" s="307">
        <f t="shared" ca="1" si="444"/>
        <v>-0.45954157779704197</v>
      </c>
      <c r="F973" s="304">
        <f t="shared" ca="1" si="445"/>
        <v>0.56638969728074062</v>
      </c>
      <c r="G973" s="306">
        <f t="shared" ca="1" si="446"/>
        <v>3.7075574843949326</v>
      </c>
      <c r="H973" s="307">
        <f t="shared" ca="1" si="447"/>
        <v>-104.70858469951175</v>
      </c>
      <c r="I973" s="304">
        <f t="shared" ca="1" si="448"/>
        <v>104.77420337217991</v>
      </c>
      <c r="J973" s="306">
        <f t="shared" ca="1" si="449"/>
        <v>438.67107671397167</v>
      </c>
      <c r="K973" s="307">
        <f t="shared" ca="1" si="450"/>
        <v>-11.933202403625685</v>
      </c>
      <c r="L973" s="304">
        <f t="shared" ca="1" si="435"/>
        <v>438.83335660020322</v>
      </c>
      <c r="M973" s="306">
        <f t="shared" ca="1" si="451"/>
        <v>-1.5354027703967887</v>
      </c>
      <c r="N973" s="304">
        <f t="shared" ca="1" si="452"/>
        <v>-87.972098596430172</v>
      </c>
      <c r="P973" s="310">
        <f t="shared" ca="1" si="453"/>
        <v>23</v>
      </c>
      <c r="Q973" s="304">
        <f t="shared" ca="1" si="454"/>
        <v>0</v>
      </c>
      <c r="R973" s="306">
        <f t="shared" ca="1" si="455"/>
        <v>0</v>
      </c>
      <c r="S973" s="307">
        <f t="shared" ca="1" si="456"/>
        <v>2.9362999999999984</v>
      </c>
      <c r="T973" s="304">
        <f t="shared" ca="1" si="436"/>
        <v>28.805102999999985</v>
      </c>
      <c r="U973" s="311">
        <f t="shared" ca="1" si="437"/>
        <v>0</v>
      </c>
      <c r="V973" s="306">
        <f t="shared" ca="1" si="438"/>
        <v>1.2264626900232494</v>
      </c>
      <c r="W973" s="304">
        <f t="shared" ca="1" si="439"/>
        <v>27.473009566915614</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0.44753774604993346</v>
      </c>
      <c r="AH973" s="304">
        <f t="shared" ca="1" si="463"/>
        <v>-9.3563182680372634</v>
      </c>
    </row>
    <row r="974" spans="1:34" x14ac:dyDescent="0.2">
      <c r="A974" s="347">
        <f t="shared" ca="1" si="441"/>
        <v>1E-4</v>
      </c>
      <c r="B974" s="304">
        <f t="shared" ca="1" si="442"/>
        <v>37.94570000000175</v>
      </c>
      <c r="D974" s="306">
        <f t="shared" ca="1" si="443"/>
        <v>-0.33108487262737085</v>
      </c>
      <c r="E974" s="307">
        <f t="shared" ca="1" si="444"/>
        <v>-0.45952368934400667</v>
      </c>
      <c r="F974" s="304">
        <f t="shared" ca="1" si="445"/>
        <v>0.56637374052034717</v>
      </c>
      <c r="G974" s="306">
        <f t="shared" ca="1" si="446"/>
        <v>3.7075243759076697</v>
      </c>
      <c r="H974" s="307">
        <f t="shared" ca="1" si="447"/>
        <v>-104.70863065188068</v>
      </c>
      <c r="I974" s="304">
        <f t="shared" ca="1" si="448"/>
        <v>104.77424812419278</v>
      </c>
      <c r="J974" s="306">
        <f t="shared" ca="1" si="449"/>
        <v>438.67107671397167</v>
      </c>
      <c r="K974" s="307">
        <f t="shared" ca="1" si="450"/>
        <v>-11.943673264393254</v>
      </c>
      <c r="L974" s="304">
        <f t="shared" ca="1" si="435"/>
        <v>438.83364145931404</v>
      </c>
      <c r="M974" s="306">
        <f t="shared" ca="1" si="451"/>
        <v>-1.5354031017170386</v>
      </c>
      <c r="N974" s="304">
        <f t="shared" ca="1" si="452"/>
        <v>-87.972117579682163</v>
      </c>
      <c r="P974" s="310">
        <f t="shared" ca="1" si="453"/>
        <v>23</v>
      </c>
      <c r="Q974" s="304">
        <f t="shared" ca="1" si="454"/>
        <v>0</v>
      </c>
      <c r="R974" s="306">
        <f t="shared" ca="1" si="455"/>
        <v>0</v>
      </c>
      <c r="S974" s="307">
        <f t="shared" ca="1" si="456"/>
        <v>2.9362999999999984</v>
      </c>
      <c r="T974" s="304">
        <f t="shared" ca="1" si="436"/>
        <v>28.805102999999985</v>
      </c>
      <c r="U974" s="311">
        <f t="shared" ca="1" si="437"/>
        <v>0</v>
      </c>
      <c r="V974" s="306">
        <f t="shared" ca="1" si="438"/>
        <v>1.2264639742363854</v>
      </c>
      <c r="W974" s="304">
        <f t="shared" ca="1" si="439"/>
        <v>27.473061802568445</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0.44752007116743897</v>
      </c>
      <c r="AH974" s="304">
        <f t="shared" ca="1" si="463"/>
        <v>-9.3563360579353709</v>
      </c>
    </row>
    <row r="975" spans="1:34" x14ac:dyDescent="0.2">
      <c r="A975" s="347">
        <f t="shared" ca="1" si="441"/>
        <v>1E-4</v>
      </c>
      <c r="B975" s="304">
        <f t="shared" ca="1" si="442"/>
        <v>37.945800000001753</v>
      </c>
      <c r="D975" s="306">
        <f t="shared" ca="1" si="443"/>
        <v>-0.33108240412568218</v>
      </c>
      <c r="E975" s="307">
        <f t="shared" ca="1" si="444"/>
        <v>-0.45950580117343875</v>
      </c>
      <c r="F975" s="304">
        <f t="shared" ca="1" si="445"/>
        <v>0.56635778412032567</v>
      </c>
      <c r="G975" s="306">
        <f t="shared" ca="1" si="446"/>
        <v>3.7074912676672573</v>
      </c>
      <c r="H975" s="307">
        <f t="shared" ca="1" si="447"/>
        <v>-104.7086766024608</v>
      </c>
      <c r="I975" s="304">
        <f t="shared" ca="1" si="448"/>
        <v>104.7742928744382</v>
      </c>
      <c r="J975" s="306">
        <f t="shared" ca="1" si="449"/>
        <v>438.67107671397167</v>
      </c>
      <c r="K975" s="307">
        <f t="shared" ca="1" si="450"/>
        <v>-11.954144129755971</v>
      </c>
      <c r="L975" s="304">
        <f t="shared" ca="1" si="435"/>
        <v>438.83392656820666</v>
      </c>
      <c r="M975" s="306">
        <f t="shared" ca="1" si="451"/>
        <v>-1.5354034330340469</v>
      </c>
      <c r="N975" s="304">
        <f t="shared" ca="1" si="452"/>
        <v>-87.972136562748418</v>
      </c>
      <c r="P975" s="310">
        <f t="shared" ca="1" si="453"/>
        <v>23</v>
      </c>
      <c r="Q975" s="304">
        <f t="shared" ca="1" si="454"/>
        <v>0</v>
      </c>
      <c r="R975" s="306">
        <f t="shared" ca="1" si="455"/>
        <v>0</v>
      </c>
      <c r="S975" s="307">
        <f t="shared" ca="1" si="456"/>
        <v>2.9362999999999984</v>
      </c>
      <c r="T975" s="304">
        <f t="shared" ca="1" si="436"/>
        <v>28.805102999999985</v>
      </c>
      <c r="U975" s="311">
        <f t="shared" ca="1" si="437"/>
        <v>0</v>
      </c>
      <c r="V975" s="306">
        <f t="shared" ca="1" si="438"/>
        <v>1.2264652584514308</v>
      </c>
      <c r="W975" s="304">
        <f t="shared" ca="1" si="439"/>
        <v>27.473114037396329</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0.44750239656369928</v>
      </c>
      <c r="AH975" s="304">
        <f t="shared" ca="1" si="463"/>
        <v>-9.3563538475525192</v>
      </c>
    </row>
    <row r="976" spans="1:34" x14ac:dyDescent="0.2">
      <c r="A976" s="347">
        <f t="shared" ca="1" si="441"/>
        <v>1E-4</v>
      </c>
      <c r="B976" s="304">
        <f t="shared" ca="1" si="442"/>
        <v>37.945900000001757</v>
      </c>
      <c r="D976" s="306">
        <f t="shared" ca="1" si="443"/>
        <v>-0.33107993563254579</v>
      </c>
      <c r="E976" s="307">
        <f t="shared" ca="1" si="444"/>
        <v>-0.45948791328532401</v>
      </c>
      <c r="F976" s="304">
        <f t="shared" ca="1" si="445"/>
        <v>0.56634182808066724</v>
      </c>
      <c r="G976" s="306">
        <f t="shared" ca="1" si="446"/>
        <v>3.7074581596736942</v>
      </c>
      <c r="H976" s="307">
        <f t="shared" ca="1" si="447"/>
        <v>-104.70872255125212</v>
      </c>
      <c r="I976" s="304">
        <f t="shared" ca="1" si="448"/>
        <v>104.77433762291616</v>
      </c>
      <c r="J976" s="306">
        <f t="shared" ca="1" si="449"/>
        <v>438.67107671397167</v>
      </c>
      <c r="K976" s="307">
        <f t="shared" ca="1" si="450"/>
        <v>-11.964614999713657</v>
      </c>
      <c r="L976" s="304">
        <f t="shared" ca="1" si="435"/>
        <v>438.83421192688087</v>
      </c>
      <c r="M976" s="306">
        <f t="shared" ca="1" si="451"/>
        <v>-1.5354037643478133</v>
      </c>
      <c r="N976" s="304">
        <f t="shared" ca="1" si="452"/>
        <v>-87.972155545628922</v>
      </c>
      <c r="P976" s="310">
        <f t="shared" ca="1" si="453"/>
        <v>23</v>
      </c>
      <c r="Q976" s="304">
        <f t="shared" ca="1" si="454"/>
        <v>0</v>
      </c>
      <c r="R976" s="306">
        <f t="shared" ca="1" si="455"/>
        <v>0</v>
      </c>
      <c r="S976" s="307">
        <f t="shared" ca="1" si="456"/>
        <v>2.9362999999999984</v>
      </c>
      <c r="T976" s="304">
        <f t="shared" ca="1" si="436"/>
        <v>28.805102999999985</v>
      </c>
      <c r="U976" s="311">
        <f t="shared" ca="1" si="437"/>
        <v>0</v>
      </c>
      <c r="V976" s="306">
        <f t="shared" ca="1" si="438"/>
        <v>1.2264665426683854</v>
      </c>
      <c r="W976" s="304">
        <f t="shared" ca="1" si="439"/>
        <v>27.473166271399251</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0.44748472223870905</v>
      </c>
      <c r="AH976" s="304">
        <f t="shared" ca="1" si="463"/>
        <v>-9.3563716368887189</v>
      </c>
    </row>
    <row r="977" spans="1:34" x14ac:dyDescent="0.2">
      <c r="A977" s="347">
        <f t="shared" ca="1" si="441"/>
        <v>1E-4</v>
      </c>
      <c r="B977" s="304">
        <f t="shared" ca="1" si="442"/>
        <v>37.94600000000176</v>
      </c>
      <c r="D977" s="306">
        <f t="shared" ca="1" si="443"/>
        <v>-0.3310774671479641</v>
      </c>
      <c r="E977" s="307">
        <f t="shared" ca="1" si="444"/>
        <v>-0.45947002567967132</v>
      </c>
      <c r="F977" s="304">
        <f t="shared" ca="1" si="445"/>
        <v>0.56632587240138432</v>
      </c>
      <c r="G977" s="306">
        <f t="shared" ca="1" si="446"/>
        <v>3.7074250519269794</v>
      </c>
      <c r="H977" s="307">
        <f t="shared" ca="1" si="447"/>
        <v>-104.70876849825468</v>
      </c>
      <c r="I977" s="304">
        <f t="shared" ca="1" si="448"/>
        <v>104.77438236962672</v>
      </c>
      <c r="J977" s="306">
        <f t="shared" ca="1" si="449"/>
        <v>438.67107671397167</v>
      </c>
      <c r="K977" s="307">
        <f t="shared" ca="1" si="450"/>
        <v>-11.975085874266131</v>
      </c>
      <c r="L977" s="304">
        <f t="shared" ca="1" si="435"/>
        <v>438.83449753533654</v>
      </c>
      <c r="M977" s="306">
        <f t="shared" ca="1" si="451"/>
        <v>-1.5354040956583384</v>
      </c>
      <c r="N977" s="304">
        <f t="shared" ca="1" si="452"/>
        <v>-87.97217452832372</v>
      </c>
      <c r="P977" s="310">
        <f t="shared" ca="1" si="453"/>
        <v>23</v>
      </c>
      <c r="Q977" s="304">
        <f t="shared" ca="1" si="454"/>
        <v>0</v>
      </c>
      <c r="R977" s="306">
        <f t="shared" ca="1" si="455"/>
        <v>0</v>
      </c>
      <c r="S977" s="307">
        <f t="shared" ca="1" si="456"/>
        <v>2.9362999999999984</v>
      </c>
      <c r="T977" s="304">
        <f t="shared" ca="1" si="436"/>
        <v>28.805102999999985</v>
      </c>
      <c r="U977" s="311">
        <f t="shared" ca="1" si="437"/>
        <v>0</v>
      </c>
      <c r="V977" s="306">
        <f t="shared" ca="1" si="438"/>
        <v>1.2264678268872489</v>
      </c>
      <c r="W977" s="304">
        <f t="shared" ca="1" si="439"/>
        <v>27.473218504577225</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0.4474670481924683</v>
      </c>
      <c r="AH977" s="304">
        <f t="shared" ca="1" si="463"/>
        <v>-9.3563894259439664</v>
      </c>
    </row>
    <row r="978" spans="1:34" x14ac:dyDescent="0.2">
      <c r="A978" s="347">
        <f t="shared" ca="1" si="441"/>
        <v>1E-4</v>
      </c>
      <c r="B978" s="304">
        <f t="shared" ca="1" si="442"/>
        <v>37.946100000001763</v>
      </c>
      <c r="D978" s="306">
        <f t="shared" ca="1" si="443"/>
        <v>-0.33107499867193352</v>
      </c>
      <c r="E978" s="307">
        <f t="shared" ca="1" si="444"/>
        <v>-0.45945213835647181</v>
      </c>
      <c r="F978" s="304">
        <f t="shared" ca="1" si="445"/>
        <v>0.56630991708247114</v>
      </c>
      <c r="G978" s="306">
        <f t="shared" ca="1" si="446"/>
        <v>3.707391944427112</v>
      </c>
      <c r="H978" s="307">
        <f t="shared" ca="1" si="447"/>
        <v>-104.70881444346853</v>
      </c>
      <c r="I978" s="304">
        <f t="shared" ca="1" si="448"/>
        <v>104.77442711456993</v>
      </c>
      <c r="J978" s="306">
        <f t="shared" ca="1" si="449"/>
        <v>438.67107671397167</v>
      </c>
      <c r="K978" s="307">
        <f t="shared" ca="1" si="450"/>
        <v>-11.985556753413217</v>
      </c>
      <c r="L978" s="304">
        <f t="shared" ca="1" si="435"/>
        <v>438.83478339357345</v>
      </c>
      <c r="M978" s="306">
        <f t="shared" ca="1" si="451"/>
        <v>-1.5354044269656217</v>
      </c>
      <c r="N978" s="304">
        <f t="shared" ca="1" si="452"/>
        <v>-87.972193510832767</v>
      </c>
      <c r="P978" s="310">
        <f t="shared" ca="1" si="453"/>
        <v>23</v>
      </c>
      <c r="Q978" s="304">
        <f t="shared" ca="1" si="454"/>
        <v>0</v>
      </c>
      <c r="R978" s="306">
        <f t="shared" ca="1" si="455"/>
        <v>0</v>
      </c>
      <c r="S978" s="307">
        <f t="shared" ca="1" si="456"/>
        <v>2.9362999999999984</v>
      </c>
      <c r="T978" s="304">
        <f t="shared" ca="1" si="436"/>
        <v>28.805102999999985</v>
      </c>
      <c r="U978" s="311">
        <f t="shared" ca="1" si="437"/>
        <v>0</v>
      </c>
      <c r="V978" s="306">
        <f t="shared" ca="1" si="438"/>
        <v>1.2264691111080215</v>
      </c>
      <c r="W978" s="304">
        <f t="shared" ca="1" si="439"/>
        <v>27.473270736930282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0.44744937442497523</v>
      </c>
      <c r="AH978" s="304">
        <f t="shared" ca="1" si="463"/>
        <v>-9.3564072147182653</v>
      </c>
    </row>
    <row r="979" spans="1:34" x14ac:dyDescent="0.2">
      <c r="A979" s="347">
        <f t="shared" ca="1" si="441"/>
        <v>1E-4</v>
      </c>
      <c r="B979" s="304">
        <f t="shared" ca="1" si="442"/>
        <v>37.946200000001767</v>
      </c>
      <c r="D979" s="306">
        <f t="shared" ca="1" si="443"/>
        <v>-0.33107253020445698</v>
      </c>
      <c r="E979" s="307">
        <f t="shared" ca="1" si="444"/>
        <v>-0.45943425131571658</v>
      </c>
      <c r="F979" s="304">
        <f t="shared" ca="1" si="445"/>
        <v>0.56629396212392569</v>
      </c>
      <c r="G979" s="306">
        <f t="shared" ca="1" si="446"/>
        <v>3.7073588371740915</v>
      </c>
      <c r="H979" s="307">
        <f t="shared" ca="1" si="447"/>
        <v>-104.70886038689366</v>
      </c>
      <c r="I979" s="304">
        <f t="shared" ca="1" si="448"/>
        <v>104.77447185774577</v>
      </c>
      <c r="J979" s="306">
        <f t="shared" ca="1" si="449"/>
        <v>438.67107671397167</v>
      </c>
      <c r="K979" s="307">
        <f t="shared" ca="1" si="450"/>
        <v>-11.996027637154736</v>
      </c>
      <c r="L979" s="304">
        <f t="shared" ca="1" si="435"/>
        <v>438.83506950159148</v>
      </c>
      <c r="M979" s="306">
        <f t="shared" ca="1" si="451"/>
        <v>-1.5354047582696635</v>
      </c>
      <c r="N979" s="304">
        <f t="shared" ca="1" si="452"/>
        <v>-87.972212493156107</v>
      </c>
      <c r="P979" s="310">
        <f t="shared" ca="1" si="453"/>
        <v>23</v>
      </c>
      <c r="Q979" s="304">
        <f t="shared" ca="1" si="454"/>
        <v>0</v>
      </c>
      <c r="R979" s="306">
        <f t="shared" ca="1" si="455"/>
        <v>0</v>
      </c>
      <c r="S979" s="307">
        <f t="shared" ca="1" si="456"/>
        <v>2.9362999999999984</v>
      </c>
      <c r="T979" s="304">
        <f t="shared" ca="1" si="436"/>
        <v>28.805102999999985</v>
      </c>
      <c r="U979" s="311">
        <f t="shared" ca="1" si="437"/>
        <v>0</v>
      </c>
      <c r="V979" s="306">
        <f t="shared" ca="1" si="438"/>
        <v>1.2264703953307026</v>
      </c>
      <c r="W979" s="304">
        <f t="shared" ca="1" si="439"/>
        <v>27.47332296845839</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0.4474317009362192</v>
      </c>
      <c r="AH979" s="304">
        <f t="shared" ca="1" si="463"/>
        <v>-9.3564250032116263</v>
      </c>
    </row>
    <row r="980" spans="1:34" x14ac:dyDescent="0.2">
      <c r="A980" s="347">
        <f t="shared" ca="1" si="441"/>
        <v>1E-4</v>
      </c>
      <c r="B980" s="304">
        <f t="shared" ca="1" si="442"/>
        <v>37.94630000000177</v>
      </c>
      <c r="D980" s="306">
        <f t="shared" ca="1" si="443"/>
        <v>-0.33107006174553461</v>
      </c>
      <c r="E980" s="307">
        <f t="shared" ca="1" si="444"/>
        <v>-0.4594163645574163</v>
      </c>
      <c r="F980" s="304">
        <f t="shared" ca="1" si="445"/>
        <v>0.56627800752576019</v>
      </c>
      <c r="G980" s="306">
        <f t="shared" ca="1" si="446"/>
        <v>3.7073257301679168</v>
      </c>
      <c r="H980" s="307">
        <f t="shared" ca="1" si="447"/>
        <v>-104.70890632853012</v>
      </c>
      <c r="I980" s="304">
        <f t="shared" ca="1" si="448"/>
        <v>104.7745165991543</v>
      </c>
      <c r="J980" s="306">
        <f t="shared" ca="1" si="449"/>
        <v>438.67107671397167</v>
      </c>
      <c r="K980" s="307">
        <f t="shared" ca="1" si="450"/>
        <v>-12.006498525490507</v>
      </c>
      <c r="L980" s="304">
        <f t="shared" ca="1" si="435"/>
        <v>438.8353558593904</v>
      </c>
      <c r="M980" s="306">
        <f t="shared" ca="1" si="451"/>
        <v>-1.5354050895704636</v>
      </c>
      <c r="N980" s="304">
        <f t="shared" ca="1" si="452"/>
        <v>-87.972231475293697</v>
      </c>
      <c r="P980" s="310">
        <f t="shared" ca="1" si="453"/>
        <v>23</v>
      </c>
      <c r="Q980" s="304">
        <f t="shared" ca="1" si="454"/>
        <v>0</v>
      </c>
      <c r="R980" s="306">
        <f t="shared" ca="1" si="455"/>
        <v>0</v>
      </c>
      <c r="S980" s="307">
        <f t="shared" ca="1" si="456"/>
        <v>2.9362999999999984</v>
      </c>
      <c r="T980" s="304">
        <f t="shared" ca="1" si="436"/>
        <v>28.805102999999985</v>
      </c>
      <c r="U980" s="311">
        <f t="shared" ca="1" si="437"/>
        <v>0</v>
      </c>
      <c r="V980" s="306">
        <f t="shared" ca="1" si="438"/>
        <v>1.226471679555293</v>
      </c>
      <c r="W980" s="304">
        <f t="shared" ca="1" si="439"/>
        <v>27.473375199161602</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0.44741402772621086</v>
      </c>
      <c r="AH980" s="304">
        <f t="shared" ca="1" si="463"/>
        <v>-9.3564427914240387</v>
      </c>
    </row>
    <row r="981" spans="1:34" x14ac:dyDescent="0.2">
      <c r="A981" s="347">
        <f t="shared" ca="1" si="441"/>
        <v>1E-4</v>
      </c>
      <c r="B981" s="304">
        <f t="shared" ca="1" si="442"/>
        <v>37.946400000001773</v>
      </c>
      <c r="D981" s="306">
        <f t="shared" ca="1" si="443"/>
        <v>-0.33106759329516744</v>
      </c>
      <c r="E981" s="307">
        <f t="shared" ca="1" si="444"/>
        <v>-0.45939847808155143</v>
      </c>
      <c r="F981" s="304">
        <f t="shared" ca="1" si="445"/>
        <v>0.5662620532879632</v>
      </c>
      <c r="G981" s="306">
        <f t="shared" ca="1" si="446"/>
        <v>3.7072926234085872</v>
      </c>
      <c r="H981" s="307">
        <f t="shared" ca="1" si="447"/>
        <v>-104.70895226837793</v>
      </c>
      <c r="I981" s="304">
        <f t="shared" ca="1" si="448"/>
        <v>104.77456133879554</v>
      </c>
      <c r="J981" s="306">
        <f t="shared" ca="1" si="449"/>
        <v>438.67107671397167</v>
      </c>
      <c r="K981" s="307">
        <f t="shared" ca="1" si="450"/>
        <v>-12.016969418420352</v>
      </c>
      <c r="L981" s="304">
        <f t="shared" ca="1" si="435"/>
        <v>438.83564246697011</v>
      </c>
      <c r="M981" s="306">
        <f t="shared" ca="1" si="451"/>
        <v>-1.5354054208680223</v>
      </c>
      <c r="N981" s="304">
        <f t="shared" ca="1" si="452"/>
        <v>-87.972250457245579</v>
      </c>
      <c r="P981" s="310">
        <f t="shared" ca="1" si="453"/>
        <v>23</v>
      </c>
      <c r="Q981" s="304">
        <f t="shared" ca="1" si="454"/>
        <v>0</v>
      </c>
      <c r="R981" s="306">
        <f t="shared" ca="1" si="455"/>
        <v>0</v>
      </c>
      <c r="S981" s="307">
        <f t="shared" ca="1" si="456"/>
        <v>2.9362999999999984</v>
      </c>
      <c r="T981" s="304">
        <f t="shared" ca="1" si="436"/>
        <v>28.805102999999985</v>
      </c>
      <c r="U981" s="311">
        <f t="shared" ca="1" si="437"/>
        <v>0</v>
      </c>
      <c r="V981" s="306">
        <f t="shared" ca="1" si="438"/>
        <v>1.2264729637817924</v>
      </c>
      <c r="W981" s="304">
        <f t="shared" ca="1" si="439"/>
        <v>27.473427429039916</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0.44739635479493067</v>
      </c>
      <c r="AH981" s="304">
        <f t="shared" ca="1" si="463"/>
        <v>-9.356460579355522</v>
      </c>
    </row>
    <row r="982" spans="1:34" x14ac:dyDescent="0.2">
      <c r="A982" s="347">
        <f t="shared" ca="1" si="441"/>
        <v>1E-4</v>
      </c>
      <c r="B982" s="304">
        <f t="shared" ca="1" si="442"/>
        <v>37.946500000001777</v>
      </c>
      <c r="D982" s="306">
        <f t="shared" ca="1" si="443"/>
        <v>-0.33106512485335376</v>
      </c>
      <c r="E982" s="307">
        <f t="shared" ca="1" si="444"/>
        <v>-0.4593805918881273</v>
      </c>
      <c r="F982" s="304">
        <f t="shared" ca="1" si="445"/>
        <v>0.56624609941054149</v>
      </c>
      <c r="G982" s="306">
        <f t="shared" ca="1" si="446"/>
        <v>3.707259516896102</v>
      </c>
      <c r="H982" s="307">
        <f t="shared" ca="1" si="447"/>
        <v>-104.70899820643712</v>
      </c>
      <c r="I982" s="304">
        <f t="shared" ca="1" si="448"/>
        <v>104.77460607666949</v>
      </c>
      <c r="J982" s="306">
        <f t="shared" ca="1" si="449"/>
        <v>438.67107671397167</v>
      </c>
      <c r="K982" s="307">
        <f t="shared" ca="1" si="450"/>
        <v>-12.027440315944093</v>
      </c>
      <c r="L982" s="304">
        <f t="shared" ca="1" si="435"/>
        <v>438.83592932433049</v>
      </c>
      <c r="M982" s="306">
        <f t="shared" ca="1" si="451"/>
        <v>-1.5354057521623397</v>
      </c>
      <c r="N982" s="304">
        <f t="shared" ca="1" si="452"/>
        <v>-87.97226943901174</v>
      </c>
      <c r="P982" s="310">
        <f t="shared" ca="1" si="453"/>
        <v>23</v>
      </c>
      <c r="Q982" s="304">
        <f t="shared" ca="1" si="454"/>
        <v>0</v>
      </c>
      <c r="R982" s="306">
        <f t="shared" ca="1" si="455"/>
        <v>0</v>
      </c>
      <c r="S982" s="307">
        <f t="shared" ca="1" si="456"/>
        <v>2.9362999999999984</v>
      </c>
      <c r="T982" s="304">
        <f t="shared" ca="1" si="436"/>
        <v>28.805102999999985</v>
      </c>
      <c r="U982" s="311">
        <f t="shared" ca="1" si="437"/>
        <v>0</v>
      </c>
      <c r="V982" s="306">
        <f t="shared" ca="1" si="438"/>
        <v>1.2264742480102011</v>
      </c>
      <c r="W982" s="304">
        <f t="shared" ca="1" si="439"/>
        <v>27.473479658093328</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0.44737868214238041</v>
      </c>
      <c r="AH982" s="304">
        <f t="shared" ca="1" si="463"/>
        <v>-9.3564783670060727</v>
      </c>
    </row>
    <row r="983" spans="1:34" x14ac:dyDescent="0.2">
      <c r="A983" s="347">
        <f t="shared" ca="1" si="441"/>
        <v>1E-4</v>
      </c>
      <c r="B983" s="304">
        <f t="shared" ca="1" si="442"/>
        <v>37.94660000000178</v>
      </c>
      <c r="D983" s="306">
        <f t="shared" ca="1" si="443"/>
        <v>-0.33106265642009419</v>
      </c>
      <c r="E983" s="307">
        <f t="shared" ca="1" si="444"/>
        <v>-0.45936270597713857</v>
      </c>
      <c r="F983" s="304">
        <f t="shared" ca="1" si="445"/>
        <v>0.56623014589349485</v>
      </c>
      <c r="G983" s="306">
        <f t="shared" ca="1" si="446"/>
        <v>3.7072264106304602</v>
      </c>
      <c r="H983" s="307">
        <f t="shared" ca="1" si="447"/>
        <v>-104.70904414270771</v>
      </c>
      <c r="I983" s="304">
        <f t="shared" ca="1" si="448"/>
        <v>104.77465081277622</v>
      </c>
      <c r="J983" s="306">
        <f t="shared" ca="1" si="449"/>
        <v>438.67107671397167</v>
      </c>
      <c r="K983" s="307">
        <f t="shared" ca="1" si="450"/>
        <v>-12.03791121806155</v>
      </c>
      <c r="L983" s="304">
        <f t="shared" ca="1" si="435"/>
        <v>438.83621643147131</v>
      </c>
      <c r="M983" s="306">
        <f t="shared" ca="1" si="451"/>
        <v>-1.5354060834534156</v>
      </c>
      <c r="N983" s="304">
        <f t="shared" ca="1" si="452"/>
        <v>-87.972288420592179</v>
      </c>
      <c r="P983" s="310">
        <f t="shared" ca="1" si="453"/>
        <v>23</v>
      </c>
      <c r="Q983" s="304">
        <f t="shared" ca="1" si="454"/>
        <v>0</v>
      </c>
      <c r="R983" s="306">
        <f t="shared" ca="1" si="455"/>
        <v>0</v>
      </c>
      <c r="S983" s="307">
        <f t="shared" ca="1" si="456"/>
        <v>2.9362999999999984</v>
      </c>
      <c r="T983" s="304">
        <f t="shared" ca="1" si="436"/>
        <v>28.805102999999985</v>
      </c>
      <c r="U983" s="311">
        <f t="shared" ca="1" si="437"/>
        <v>0</v>
      </c>
      <c r="V983" s="306">
        <f t="shared" ca="1" si="438"/>
        <v>1.2264755322405179</v>
      </c>
      <c r="W983" s="304">
        <f t="shared" ca="1" si="439"/>
        <v>27.473531886321855</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0.44736100976856008</v>
      </c>
      <c r="AH983" s="304">
        <f t="shared" ca="1" si="463"/>
        <v>-9.3564961543756926</v>
      </c>
    </row>
    <row r="984" spans="1:34" x14ac:dyDescent="0.2">
      <c r="A984" s="347">
        <f t="shared" ca="1" si="441"/>
        <v>1E-4</v>
      </c>
      <c r="B984" s="304">
        <f t="shared" ca="1" si="442"/>
        <v>37.946700000001783</v>
      </c>
      <c r="D984" s="306">
        <f t="shared" ca="1" si="443"/>
        <v>-0.33106018799538917</v>
      </c>
      <c r="E984" s="307">
        <f t="shared" ca="1" si="444"/>
        <v>-0.45934482034858704</v>
      </c>
      <c r="F984" s="304">
        <f t="shared" ca="1" si="445"/>
        <v>0.56621419273682827</v>
      </c>
      <c r="G984" s="306">
        <f t="shared" ca="1" si="446"/>
        <v>3.7071933046116605</v>
      </c>
      <c r="H984" s="307">
        <f t="shared" ca="1" si="447"/>
        <v>-104.70909007718974</v>
      </c>
      <c r="I984" s="304">
        <f t="shared" ca="1" si="448"/>
        <v>104.77469554711573</v>
      </c>
      <c r="J984" s="306">
        <f t="shared" ca="1" si="449"/>
        <v>438.67107671397167</v>
      </c>
      <c r="K984" s="307">
        <f t="shared" ca="1" si="450"/>
        <v>-12.048382124772544</v>
      </c>
      <c r="L984" s="304">
        <f t="shared" ca="1" si="435"/>
        <v>438.83650378839241</v>
      </c>
      <c r="M984" s="306">
        <f t="shared" ca="1" si="451"/>
        <v>-1.5354064147412503</v>
      </c>
      <c r="N984" s="304">
        <f t="shared" ca="1" si="452"/>
        <v>-87.97230740198691</v>
      </c>
      <c r="P984" s="310">
        <f t="shared" ca="1" si="453"/>
        <v>23</v>
      </c>
      <c r="Q984" s="304">
        <f t="shared" ca="1" si="454"/>
        <v>0</v>
      </c>
      <c r="R984" s="306">
        <f t="shared" ca="1" si="455"/>
        <v>0</v>
      </c>
      <c r="S984" s="307">
        <f t="shared" ca="1" si="456"/>
        <v>2.9362999999999984</v>
      </c>
      <c r="T984" s="304">
        <f t="shared" ca="1" si="436"/>
        <v>28.805102999999985</v>
      </c>
      <c r="U984" s="311">
        <f t="shared" ca="1" si="437"/>
        <v>0</v>
      </c>
      <c r="V984" s="306">
        <f t="shared" ca="1" si="438"/>
        <v>1.2264768164727442</v>
      </c>
      <c r="W984" s="304">
        <f t="shared" ca="1" si="439"/>
        <v>27.473584113725519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0.4473433376734679</v>
      </c>
      <c r="AH984" s="304">
        <f t="shared" ca="1" si="463"/>
        <v>-9.3565139414643834</v>
      </c>
    </row>
    <row r="985" spans="1:34" x14ac:dyDescent="0.2">
      <c r="A985" s="347">
        <f t="shared" ca="1" si="441"/>
        <v>1E-4</v>
      </c>
      <c r="B985" s="304">
        <f t="shared" ca="1" si="442"/>
        <v>37.946800000001787</v>
      </c>
      <c r="D985" s="306">
        <f t="shared" ca="1" si="443"/>
        <v>-0.33105771957923741</v>
      </c>
      <c r="E985" s="307">
        <f t="shared" ca="1" si="444"/>
        <v>-0.45932693500245669</v>
      </c>
      <c r="F985" s="304">
        <f t="shared" ca="1" si="445"/>
        <v>0.56619823994053176</v>
      </c>
      <c r="G985" s="306">
        <f t="shared" ca="1" si="446"/>
        <v>3.7071601988397025</v>
      </c>
      <c r="H985" s="307">
        <f t="shared" ca="1" si="447"/>
        <v>-104.70913600988324</v>
      </c>
      <c r="I985" s="304">
        <f t="shared" ca="1" si="448"/>
        <v>104.77474027968806</v>
      </c>
      <c r="J985" s="306">
        <f t="shared" ca="1" si="449"/>
        <v>438.67107671397167</v>
      </c>
      <c r="K985" s="307">
        <f t="shared" ca="1" si="450"/>
        <v>-12.058853036076899</v>
      </c>
      <c r="L985" s="304">
        <f t="shared" ca="1" si="435"/>
        <v>438.8367913950936</v>
      </c>
      <c r="M985" s="306">
        <f t="shared" ca="1" si="451"/>
        <v>-1.5354067460258434</v>
      </c>
      <c r="N985" s="304">
        <f t="shared" ca="1" si="452"/>
        <v>-87.972326383195906</v>
      </c>
      <c r="P985" s="310">
        <f t="shared" ca="1" si="453"/>
        <v>23</v>
      </c>
      <c r="Q985" s="304">
        <f t="shared" ca="1" si="454"/>
        <v>0</v>
      </c>
      <c r="R985" s="306">
        <f t="shared" ca="1" si="455"/>
        <v>0</v>
      </c>
      <c r="S985" s="307">
        <f t="shared" ca="1" si="456"/>
        <v>2.9362999999999984</v>
      </c>
      <c r="T985" s="304">
        <f t="shared" ca="1" si="436"/>
        <v>28.805102999999985</v>
      </c>
      <c r="U985" s="311">
        <f t="shared" ca="1" si="437"/>
        <v>0</v>
      </c>
      <c r="V985" s="306">
        <f t="shared" ca="1" si="438"/>
        <v>1.2264781007068792</v>
      </c>
      <c r="W985" s="304">
        <f t="shared" ca="1" si="439"/>
        <v>27.473636340304314</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0.44732566585709144</v>
      </c>
      <c r="AH985" s="304">
        <f t="shared" ca="1" si="463"/>
        <v>-9.3565317282721576</v>
      </c>
    </row>
    <row r="986" spans="1:34" x14ac:dyDescent="0.2">
      <c r="A986" s="347">
        <f t="shared" ca="1" si="441"/>
        <v>1E-4</v>
      </c>
      <c r="B986" s="304">
        <f t="shared" ca="1" si="442"/>
        <v>37.94690000000179</v>
      </c>
      <c r="D986" s="306">
        <f t="shared" ca="1" si="443"/>
        <v>-0.33105525117164342</v>
      </c>
      <c r="E986" s="307">
        <f t="shared" ca="1" si="444"/>
        <v>-0.45930904993875643</v>
      </c>
      <c r="F986" s="304">
        <f t="shared" ca="1" si="445"/>
        <v>0.56618228750461896</v>
      </c>
      <c r="G986" s="306">
        <f t="shared" ca="1" si="446"/>
        <v>3.7071270933145852</v>
      </c>
      <c r="H986" s="307">
        <f t="shared" ca="1" si="447"/>
        <v>-104.70918194078823</v>
      </c>
      <c r="I986" s="304">
        <f t="shared" ca="1" si="448"/>
        <v>104.77478501049323</v>
      </c>
      <c r="J986" s="306">
        <f t="shared" ca="1" si="449"/>
        <v>438.67107671397167</v>
      </c>
      <c r="K986" s="307">
        <f t="shared" ca="1" si="450"/>
        <v>-12.069323951974432</v>
      </c>
      <c r="L986" s="304">
        <f t="shared" ca="1" si="435"/>
        <v>438.83707925157478</v>
      </c>
      <c r="M986" s="306">
        <f t="shared" ca="1" si="451"/>
        <v>-1.5354070773071953</v>
      </c>
      <c r="N986" s="304">
        <f t="shared" ca="1" si="452"/>
        <v>-87.972345364219208</v>
      </c>
      <c r="P986" s="310">
        <f t="shared" ca="1" si="453"/>
        <v>23</v>
      </c>
      <c r="Q986" s="304">
        <f t="shared" ca="1" si="454"/>
        <v>0</v>
      </c>
      <c r="R986" s="306">
        <f t="shared" ca="1" si="455"/>
        <v>0</v>
      </c>
      <c r="S986" s="307">
        <f t="shared" ca="1" si="456"/>
        <v>2.9362999999999984</v>
      </c>
      <c r="T986" s="304">
        <f t="shared" ca="1" si="436"/>
        <v>28.805102999999985</v>
      </c>
      <c r="U986" s="311">
        <f t="shared" ca="1" si="437"/>
        <v>0</v>
      </c>
      <c r="V986" s="306">
        <f t="shared" ca="1" si="438"/>
        <v>1.2264793849429234</v>
      </c>
      <c r="W986" s="304">
        <f t="shared" ca="1" si="439"/>
        <v>27.473688566058268</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0.4473079943194378</v>
      </c>
      <c r="AH986" s="304">
        <f t="shared" ca="1" si="463"/>
        <v>-9.3565495147990081</v>
      </c>
    </row>
    <row r="987" spans="1:34" x14ac:dyDescent="0.2">
      <c r="A987" s="347">
        <f t="shared" ca="1" si="441"/>
        <v>1E-4</v>
      </c>
      <c r="B987" s="304">
        <f t="shared" ca="1" si="442"/>
        <v>37.947000000001793</v>
      </c>
      <c r="D987" s="306">
        <f t="shared" ca="1" si="443"/>
        <v>-0.33105278277260392</v>
      </c>
      <c r="E987" s="307">
        <f t="shared" ca="1" si="444"/>
        <v>-0.45929116515747381</v>
      </c>
      <c r="F987" s="304">
        <f t="shared" ca="1" si="445"/>
        <v>0.56616633542908112</v>
      </c>
      <c r="G987" s="306">
        <f t="shared" ca="1" si="446"/>
        <v>3.7070939880363079</v>
      </c>
      <c r="H987" s="307">
        <f t="shared" ca="1" si="447"/>
        <v>-104.70922786990474</v>
      </c>
      <c r="I987" s="304">
        <f t="shared" ca="1" si="448"/>
        <v>104.7748297395313</v>
      </c>
      <c r="J987" s="306">
        <f t="shared" ca="1" si="449"/>
        <v>438.67107671397167</v>
      </c>
      <c r="K987" s="307">
        <f t="shared" ca="1" si="450"/>
        <v>-12.079794872464968</v>
      </c>
      <c r="L987" s="304">
        <f t="shared" ca="1" si="435"/>
        <v>438.83736735783572</v>
      </c>
      <c r="M987" s="306">
        <f t="shared" ca="1" si="451"/>
        <v>-1.535407408585306</v>
      </c>
      <c r="N987" s="304">
        <f t="shared" ca="1" si="452"/>
        <v>-87.972364345056789</v>
      </c>
      <c r="P987" s="310">
        <f t="shared" ca="1" si="453"/>
        <v>23</v>
      </c>
      <c r="Q987" s="304">
        <f t="shared" ca="1" si="454"/>
        <v>0</v>
      </c>
      <c r="R987" s="306">
        <f t="shared" ca="1" si="455"/>
        <v>0</v>
      </c>
      <c r="S987" s="307">
        <f t="shared" ca="1" si="456"/>
        <v>2.9362999999999984</v>
      </c>
      <c r="T987" s="304">
        <f t="shared" ca="1" si="436"/>
        <v>28.805102999999985</v>
      </c>
      <c r="U987" s="311">
        <f t="shared" ca="1" si="437"/>
        <v>0</v>
      </c>
      <c r="V987" s="306">
        <f t="shared" ca="1" si="438"/>
        <v>1.2264806691808761</v>
      </c>
      <c r="W987" s="304">
        <f t="shared" ca="1" si="439"/>
        <v>27.473740790987382</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0.44729032306049099</v>
      </c>
      <c r="AH987" s="304">
        <f t="shared" ca="1" si="463"/>
        <v>-9.356567301044949</v>
      </c>
    </row>
    <row r="988" spans="1:34" x14ac:dyDescent="0.2">
      <c r="A988" s="347">
        <f t="shared" ca="1" si="441"/>
        <v>1E-4</v>
      </c>
      <c r="B988" s="304">
        <f t="shared" ca="1" si="442"/>
        <v>37.947100000001797</v>
      </c>
      <c r="D988" s="306">
        <f t="shared" ca="1" si="443"/>
        <v>-0.33105031438211929</v>
      </c>
      <c r="E988" s="307">
        <f t="shared" ca="1" si="444"/>
        <v>-0.45927328065861062</v>
      </c>
      <c r="F988" s="304">
        <f t="shared" ca="1" si="445"/>
        <v>0.56615038371392357</v>
      </c>
      <c r="G988" s="306">
        <f t="shared" ca="1" si="446"/>
        <v>3.7070608830048695</v>
      </c>
      <c r="H988" s="307">
        <f t="shared" ca="1" si="447"/>
        <v>-104.7092737972328</v>
      </c>
      <c r="I988" s="304">
        <f t="shared" ca="1" si="448"/>
        <v>104.77487446680223</v>
      </c>
      <c r="J988" s="306">
        <f t="shared" ca="1" si="449"/>
        <v>438.67107671397167</v>
      </c>
      <c r="K988" s="307">
        <f t="shared" ca="1" si="450"/>
        <v>-12.090265797548325</v>
      </c>
      <c r="L988" s="304">
        <f t="shared" ca="1" si="435"/>
        <v>438.83765571387625</v>
      </c>
      <c r="M988" s="306">
        <f t="shared" ca="1" si="451"/>
        <v>-1.5354077398601755</v>
      </c>
      <c r="N988" s="304">
        <f t="shared" ca="1" si="452"/>
        <v>-87.972383325708677</v>
      </c>
      <c r="P988" s="310">
        <f t="shared" ca="1" si="453"/>
        <v>23</v>
      </c>
      <c r="Q988" s="304">
        <f t="shared" ca="1" si="454"/>
        <v>0</v>
      </c>
      <c r="R988" s="306">
        <f t="shared" ca="1" si="455"/>
        <v>0</v>
      </c>
      <c r="S988" s="307">
        <f t="shared" ca="1" si="456"/>
        <v>2.9362999999999984</v>
      </c>
      <c r="T988" s="304">
        <f t="shared" ca="1" si="436"/>
        <v>28.805102999999985</v>
      </c>
      <c r="U988" s="311">
        <f t="shared" ca="1" si="437"/>
        <v>0</v>
      </c>
      <c r="V988" s="306">
        <f t="shared" ca="1" si="438"/>
        <v>1.2264819534207378</v>
      </c>
      <c r="W988" s="304">
        <f t="shared" ca="1" si="439"/>
        <v>27.473793015091651</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0.44727265208025635</v>
      </c>
      <c r="AH988" s="304">
        <f t="shared" ca="1" si="463"/>
        <v>-9.3565850870099769</v>
      </c>
    </row>
    <row r="989" spans="1:34" x14ac:dyDescent="0.2">
      <c r="A989" s="347">
        <f t="shared" ca="1" si="441"/>
        <v>1E-4</v>
      </c>
      <c r="B989" s="304">
        <f t="shared" ca="1" si="442"/>
        <v>37.9472000000018</v>
      </c>
      <c r="D989" s="306">
        <f t="shared" ca="1" si="443"/>
        <v>-0.33104784600019005</v>
      </c>
      <c r="E989" s="307">
        <f t="shared" ca="1" si="444"/>
        <v>-0.45925539644216506</v>
      </c>
      <c r="F989" s="304">
        <f t="shared" ca="1" si="445"/>
        <v>0.56613443235914895</v>
      </c>
      <c r="G989" s="306">
        <f t="shared" ca="1" si="446"/>
        <v>3.7070277782202696</v>
      </c>
      <c r="H989" s="307">
        <f t="shared" ca="1" si="447"/>
        <v>-104.70931972277243</v>
      </c>
      <c r="I989" s="304">
        <f t="shared" ca="1" si="448"/>
        <v>104.77491919230611</v>
      </c>
      <c r="J989" s="306">
        <f t="shared" ca="1" si="449"/>
        <v>438.67107671397167</v>
      </c>
      <c r="K989" s="307">
        <f t="shared" ca="1" si="450"/>
        <v>-12.100736727224325</v>
      </c>
      <c r="L989" s="304">
        <f t="shared" ca="1" si="435"/>
        <v>438.83794431969619</v>
      </c>
      <c r="M989" s="306">
        <f t="shared" ca="1" si="451"/>
        <v>-1.5354080711318037</v>
      </c>
      <c r="N989" s="304">
        <f t="shared" ca="1" si="452"/>
        <v>-87.972402306174843</v>
      </c>
      <c r="P989" s="310">
        <f t="shared" ca="1" si="453"/>
        <v>23</v>
      </c>
      <c r="Q989" s="304">
        <f t="shared" ca="1" si="454"/>
        <v>0</v>
      </c>
      <c r="R989" s="306">
        <f t="shared" ca="1" si="455"/>
        <v>0</v>
      </c>
      <c r="S989" s="307">
        <f t="shared" ca="1" si="456"/>
        <v>2.9362999999999984</v>
      </c>
      <c r="T989" s="304">
        <f t="shared" ca="1" si="436"/>
        <v>28.805102999999985</v>
      </c>
      <c r="U989" s="311">
        <f t="shared" ca="1" si="437"/>
        <v>0</v>
      </c>
      <c r="V989" s="306">
        <f t="shared" ca="1" si="438"/>
        <v>1.2264832376625081</v>
      </c>
      <c r="W989" s="304">
        <f t="shared" ca="1" si="439"/>
        <v>27.473845238371094</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0.44725498137873387</v>
      </c>
      <c r="AH989" s="304">
        <f t="shared" ca="1" si="463"/>
        <v>-9.3566028726940935</v>
      </c>
    </row>
    <row r="990" spans="1:34" x14ac:dyDescent="0.2">
      <c r="A990" s="347">
        <f t="shared" ca="1" si="441"/>
        <v>1E-4</v>
      </c>
      <c r="B990" s="304">
        <f t="shared" ca="1" si="442"/>
        <v>37.947300000001803</v>
      </c>
      <c r="D990" s="306">
        <f t="shared" ca="1" si="443"/>
        <v>-0.33104537762681879</v>
      </c>
      <c r="E990" s="307">
        <f t="shared" ca="1" si="444"/>
        <v>-0.45923751250813183</v>
      </c>
      <c r="F990" s="304">
        <f t="shared" ca="1" si="445"/>
        <v>0.56611848136475773</v>
      </c>
      <c r="G990" s="306">
        <f t="shared" ca="1" si="446"/>
        <v>3.706994673682507</v>
      </c>
      <c r="H990" s="307">
        <f t="shared" ca="1" si="447"/>
        <v>-104.70936564652368</v>
      </c>
      <c r="I990" s="304">
        <f t="shared" ca="1" si="448"/>
        <v>104.77496391604295</v>
      </c>
      <c r="J990" s="306">
        <f t="shared" ca="1" si="449"/>
        <v>438.67107671397167</v>
      </c>
      <c r="K990" s="307">
        <f t="shared" ca="1" si="450"/>
        <v>-12.11120766149279</v>
      </c>
      <c r="L990" s="304">
        <f t="shared" ca="1" si="435"/>
        <v>438.8382331752955</v>
      </c>
      <c r="M990" s="306">
        <f t="shared" ca="1" si="451"/>
        <v>-1.5354084024001908</v>
      </c>
      <c r="N990" s="304">
        <f t="shared" ca="1" si="452"/>
        <v>-87.972421286455315</v>
      </c>
      <c r="P990" s="310">
        <f t="shared" ca="1" si="453"/>
        <v>23</v>
      </c>
      <c r="Q990" s="304">
        <f t="shared" ca="1" si="454"/>
        <v>0</v>
      </c>
      <c r="R990" s="306">
        <f t="shared" ca="1" si="455"/>
        <v>0</v>
      </c>
      <c r="S990" s="307">
        <f t="shared" ca="1" si="456"/>
        <v>2.9362999999999984</v>
      </c>
      <c r="T990" s="304">
        <f t="shared" ca="1" si="436"/>
        <v>28.805102999999985</v>
      </c>
      <c r="U990" s="311">
        <f t="shared" ca="1" si="437"/>
        <v>0</v>
      </c>
      <c r="V990" s="306">
        <f t="shared" ca="1" si="438"/>
        <v>1.2264845219061871</v>
      </c>
      <c r="W990" s="304">
        <f t="shared" ca="1" si="439"/>
        <v>27.473897460825739</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0.44723731095591823</v>
      </c>
      <c r="AH990" s="304">
        <f t="shared" ca="1" si="463"/>
        <v>-9.3566206580973024</v>
      </c>
    </row>
    <row r="991" spans="1:34" x14ac:dyDescent="0.2">
      <c r="A991" s="347">
        <f t="shared" ca="1" si="441"/>
        <v>1E-4</v>
      </c>
      <c r="B991" s="304">
        <f t="shared" ca="1" si="442"/>
        <v>37.947400000001807</v>
      </c>
      <c r="D991" s="306">
        <f t="shared" ca="1" si="443"/>
        <v>-0.33104290926200225</v>
      </c>
      <c r="E991" s="307">
        <f t="shared" ca="1" si="444"/>
        <v>-0.4592196288565038</v>
      </c>
      <c r="F991" s="304">
        <f t="shared" ca="1" si="445"/>
        <v>0.56610253073074612</v>
      </c>
      <c r="G991" s="306">
        <f t="shared" ca="1" si="446"/>
        <v>3.7069615693915807</v>
      </c>
      <c r="H991" s="307">
        <f t="shared" ca="1" si="447"/>
        <v>-104.70941156848656</v>
      </c>
      <c r="I991" s="304">
        <f t="shared" ca="1" si="448"/>
        <v>104.77500863801278</v>
      </c>
      <c r="J991" s="306">
        <f t="shared" ca="1" si="449"/>
        <v>438.67107671397167</v>
      </c>
      <c r="K991" s="307">
        <f t="shared" ca="1" si="450"/>
        <v>-12.12167860035354</v>
      </c>
      <c r="L991" s="304">
        <f t="shared" ca="1" si="435"/>
        <v>438.83852228067389</v>
      </c>
      <c r="M991" s="306">
        <f t="shared" ca="1" si="451"/>
        <v>-1.535408733665337</v>
      </c>
      <c r="N991" s="304">
        <f t="shared" ca="1" si="452"/>
        <v>-87.972440266550095</v>
      </c>
      <c r="P991" s="310">
        <f t="shared" ca="1" si="453"/>
        <v>23</v>
      </c>
      <c r="Q991" s="304">
        <f t="shared" ca="1" si="454"/>
        <v>0</v>
      </c>
      <c r="R991" s="306">
        <f t="shared" ca="1" si="455"/>
        <v>0</v>
      </c>
      <c r="S991" s="307">
        <f t="shared" ca="1" si="456"/>
        <v>2.9362999999999984</v>
      </c>
      <c r="T991" s="304">
        <f t="shared" ca="1" si="436"/>
        <v>28.805102999999985</v>
      </c>
      <c r="U991" s="311">
        <f t="shared" ca="1" si="437"/>
        <v>0</v>
      </c>
      <c r="V991" s="306">
        <f t="shared" ca="1" si="438"/>
        <v>1.2264858061517752</v>
      </c>
      <c r="W991" s="304">
        <f t="shared" ca="1" si="439"/>
        <v>27.473949682455586</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0.44721964081179699</v>
      </c>
      <c r="AH991" s="304">
        <f t="shared" ca="1" si="463"/>
        <v>-9.3566384432196141</v>
      </c>
    </row>
    <row r="992" spans="1:34" x14ac:dyDescent="0.2">
      <c r="A992" s="347">
        <f t="shared" ca="1" si="441"/>
        <v>1E-4</v>
      </c>
      <c r="B992" s="304">
        <f t="shared" ca="1" si="442"/>
        <v>37.94750000000181</v>
      </c>
      <c r="D992" s="306">
        <f t="shared" ca="1" si="443"/>
        <v>-0.33104044090574086</v>
      </c>
      <c r="E992" s="307">
        <f t="shared" ca="1" si="444"/>
        <v>-0.45920174548727744</v>
      </c>
      <c r="F992" s="304">
        <f t="shared" ca="1" si="445"/>
        <v>0.56608658045711491</v>
      </c>
      <c r="G992" s="306">
        <f t="shared" ca="1" si="446"/>
        <v>3.7069284653474903</v>
      </c>
      <c r="H992" s="307">
        <f t="shared" ca="1" si="447"/>
        <v>-104.7094574886611</v>
      </c>
      <c r="I992" s="304">
        <f t="shared" ca="1" si="448"/>
        <v>104.77505335821562</v>
      </c>
      <c r="J992" s="306">
        <f t="shared" ca="1" si="449"/>
        <v>438.67107671397167</v>
      </c>
      <c r="K992" s="307">
        <f t="shared" ca="1" si="450"/>
        <v>-12.132149543806397</v>
      </c>
      <c r="L992" s="304">
        <f t="shared" ca="1" si="435"/>
        <v>438.83881163583118</v>
      </c>
      <c r="M992" s="306">
        <f t="shared" ca="1" si="451"/>
        <v>-1.5354090649272421</v>
      </c>
      <c r="N992" s="304">
        <f t="shared" ca="1" si="452"/>
        <v>-87.972459246459167</v>
      </c>
      <c r="P992" s="310">
        <f t="shared" ca="1" si="453"/>
        <v>23</v>
      </c>
      <c r="Q992" s="304">
        <f t="shared" ca="1" si="454"/>
        <v>0</v>
      </c>
      <c r="R992" s="306">
        <f t="shared" ca="1" si="455"/>
        <v>0</v>
      </c>
      <c r="S992" s="307">
        <f t="shared" ca="1" si="456"/>
        <v>2.9362999999999984</v>
      </c>
      <c r="T992" s="304">
        <f t="shared" ca="1" si="436"/>
        <v>28.805102999999985</v>
      </c>
      <c r="U992" s="311">
        <f t="shared" ca="1" si="437"/>
        <v>0</v>
      </c>
      <c r="V992" s="306">
        <f t="shared" ca="1" si="438"/>
        <v>1.2264870903992717</v>
      </c>
      <c r="W992" s="304">
        <f t="shared" ca="1" si="439"/>
        <v>27.474001903260632</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0.44720197094637193</v>
      </c>
      <c r="AH992" s="304">
        <f t="shared" ca="1" si="463"/>
        <v>-9.3566562280610306</v>
      </c>
    </row>
    <row r="993" spans="1:34" x14ac:dyDescent="0.2">
      <c r="A993" s="347">
        <f t="shared" ca="1" si="441"/>
        <v>1E-4</v>
      </c>
      <c r="B993" s="304">
        <f t="shared" ca="1" si="442"/>
        <v>37.947600000001813</v>
      </c>
      <c r="D993" s="306">
        <f t="shared" ca="1" si="443"/>
        <v>-0.33103797255803707</v>
      </c>
      <c r="E993" s="307">
        <f t="shared" ca="1" si="444"/>
        <v>-0.45918386240045628</v>
      </c>
      <c r="F993" s="304">
        <f t="shared" ca="1" si="445"/>
        <v>0.56607063054387208</v>
      </c>
      <c r="G993" s="306">
        <f t="shared" ca="1" si="446"/>
        <v>3.7068953615502345</v>
      </c>
      <c r="H993" s="307">
        <f t="shared" ca="1" si="447"/>
        <v>-104.70950340704734</v>
      </c>
      <c r="I993" s="304">
        <f t="shared" ca="1" si="448"/>
        <v>104.7750980766515</v>
      </c>
      <c r="J993" s="306">
        <f t="shared" ca="1" si="449"/>
        <v>438.67107671397167</v>
      </c>
      <c r="K993" s="307">
        <f t="shared" ca="1" si="450"/>
        <v>-12.142620491851183</v>
      </c>
      <c r="L993" s="304">
        <f t="shared" ca="1" si="435"/>
        <v>438.83910124076721</v>
      </c>
      <c r="M993" s="306">
        <f t="shared" ca="1" si="451"/>
        <v>-1.5354093961859059</v>
      </c>
      <c r="N993" s="304">
        <f t="shared" ca="1" si="452"/>
        <v>-87.972478226182531</v>
      </c>
      <c r="P993" s="310">
        <f t="shared" ca="1" si="453"/>
        <v>23</v>
      </c>
      <c r="Q993" s="304">
        <f t="shared" ca="1" si="454"/>
        <v>0</v>
      </c>
      <c r="R993" s="306">
        <f t="shared" ca="1" si="455"/>
        <v>0</v>
      </c>
      <c r="S993" s="307">
        <f t="shared" ca="1" si="456"/>
        <v>2.9362999999999984</v>
      </c>
      <c r="T993" s="304">
        <f t="shared" ca="1" si="436"/>
        <v>28.805102999999985</v>
      </c>
      <c r="U993" s="311">
        <f t="shared" ca="1" si="437"/>
        <v>0</v>
      </c>
      <c r="V993" s="306">
        <f t="shared" ca="1" si="438"/>
        <v>1.2264883746486772</v>
      </c>
      <c r="W993" s="304">
        <f t="shared" ca="1" si="439"/>
        <v>27.474054123240915</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0.44718430135964837</v>
      </c>
      <c r="AH993" s="304">
        <f t="shared" ca="1" si="463"/>
        <v>-9.3566740126215464</v>
      </c>
    </row>
    <row r="994" spans="1:34" x14ac:dyDescent="0.2">
      <c r="A994" s="347">
        <f t="shared" ca="1" si="441"/>
        <v>1E-4</v>
      </c>
      <c r="B994" s="304">
        <f t="shared" ca="1" si="442"/>
        <v>37.947700000001817</v>
      </c>
      <c r="D994" s="306">
        <f t="shared" ca="1" si="443"/>
        <v>-0.33103550421889189</v>
      </c>
      <c r="E994" s="307">
        <f t="shared" ca="1" si="444"/>
        <v>-0.45916597959602612</v>
      </c>
      <c r="F994" s="304">
        <f t="shared" ca="1" si="445"/>
        <v>0.5660546809910102</v>
      </c>
      <c r="G994" s="306">
        <f t="shared" ca="1" si="446"/>
        <v>3.7068622579998127</v>
      </c>
      <c r="H994" s="307">
        <f t="shared" ca="1" si="447"/>
        <v>-104.70954932364529</v>
      </c>
      <c r="I994" s="304">
        <f t="shared" ca="1" si="448"/>
        <v>104.77514279332046</v>
      </c>
      <c r="J994" s="306">
        <f t="shared" ca="1" si="449"/>
        <v>438.67107671397167</v>
      </c>
      <c r="K994" s="307">
        <f t="shared" ca="1" si="450"/>
        <v>-12.153091444487718</v>
      </c>
      <c r="L994" s="304">
        <f t="shared" ca="1" si="435"/>
        <v>438.83939109548186</v>
      </c>
      <c r="M994" s="306">
        <f t="shared" ca="1" si="451"/>
        <v>-1.535409727441329</v>
      </c>
      <c r="N994" s="304">
        <f t="shared" ca="1" si="452"/>
        <v>-87.972497205720217</v>
      </c>
      <c r="P994" s="310">
        <f t="shared" ca="1" si="453"/>
        <v>23</v>
      </c>
      <c r="Q994" s="304">
        <f t="shared" ca="1" si="454"/>
        <v>0</v>
      </c>
      <c r="R994" s="306">
        <f t="shared" ca="1" si="455"/>
        <v>0</v>
      </c>
      <c r="S994" s="307">
        <f t="shared" ca="1" si="456"/>
        <v>2.9362999999999984</v>
      </c>
      <c r="T994" s="304">
        <f t="shared" ca="1" si="436"/>
        <v>28.805102999999985</v>
      </c>
      <c r="U994" s="311">
        <f t="shared" ca="1" si="437"/>
        <v>0</v>
      </c>
      <c r="V994" s="306">
        <f t="shared" ca="1" si="438"/>
        <v>1.2264896588999914</v>
      </c>
      <c r="W994" s="304">
        <f t="shared" ca="1" si="439"/>
        <v>27.474106342396425</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0.44716663205160323</v>
      </c>
      <c r="AH994" s="304">
        <f t="shared" ca="1" si="463"/>
        <v>-9.3566917969011794</v>
      </c>
    </row>
    <row r="995" spans="1:34" x14ac:dyDescent="0.2">
      <c r="A995" s="347">
        <f t="shared" ca="1" si="441"/>
        <v>1E-4</v>
      </c>
      <c r="B995" s="304">
        <f t="shared" ca="1" si="442"/>
        <v>37.94780000000182</v>
      </c>
      <c r="D995" s="306">
        <f t="shared" ca="1" si="443"/>
        <v>-0.33103303588830141</v>
      </c>
      <c r="E995" s="307">
        <f t="shared" ca="1" si="444"/>
        <v>-0.45914809707399051</v>
      </c>
      <c r="F995" s="304">
        <f t="shared" ca="1" si="445"/>
        <v>0.56603873179853337</v>
      </c>
      <c r="G995" s="306">
        <f t="shared" ca="1" si="446"/>
        <v>3.7068291546962238</v>
      </c>
      <c r="H995" s="307">
        <f t="shared" ca="1" si="447"/>
        <v>-104.70959523845499</v>
      </c>
      <c r="I995" s="304">
        <f t="shared" ca="1" si="448"/>
        <v>104.7751875082225</v>
      </c>
      <c r="J995" s="306">
        <f t="shared" ca="1" si="449"/>
        <v>438.67107671397167</v>
      </c>
      <c r="K995" s="307">
        <f t="shared" ca="1" si="450"/>
        <v>-12.163562401715822</v>
      </c>
      <c r="L995" s="304">
        <f t="shared" ca="1" si="435"/>
        <v>438.83968119997496</v>
      </c>
      <c r="M995" s="306">
        <f t="shared" ca="1" si="451"/>
        <v>-1.5354100586935111</v>
      </c>
      <c r="N995" s="304">
        <f t="shared" ca="1" si="452"/>
        <v>-87.972516185072195</v>
      </c>
      <c r="P995" s="310">
        <f t="shared" ca="1" si="453"/>
        <v>23</v>
      </c>
      <c r="Q995" s="304">
        <f t="shared" ca="1" si="454"/>
        <v>0</v>
      </c>
      <c r="R995" s="306">
        <f t="shared" ca="1" si="455"/>
        <v>0</v>
      </c>
      <c r="S995" s="307">
        <f t="shared" ca="1" si="456"/>
        <v>2.9362999999999984</v>
      </c>
      <c r="T995" s="304">
        <f t="shared" ca="1" si="436"/>
        <v>28.805102999999985</v>
      </c>
      <c r="U995" s="311">
        <f t="shared" ca="1" si="437"/>
        <v>0</v>
      </c>
      <c r="V995" s="306">
        <f t="shared" ca="1" si="438"/>
        <v>1.2264909431532143</v>
      </c>
      <c r="W995" s="304">
        <f t="shared" ca="1" si="439"/>
        <v>27.474158560727165</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0.44714896302225071</v>
      </c>
      <c r="AH995" s="304">
        <f t="shared" ca="1" si="463"/>
        <v>-9.3567095808999223</v>
      </c>
    </row>
    <row r="996" spans="1:34" x14ac:dyDescent="0.2">
      <c r="A996" s="347">
        <f t="shared" ca="1" si="441"/>
        <v>1E-4</v>
      </c>
      <c r="B996" s="304">
        <f t="shared" ca="1" si="442"/>
        <v>37.947900000001823</v>
      </c>
      <c r="D996" s="306">
        <f t="shared" ca="1" si="443"/>
        <v>-0.33103056756626814</v>
      </c>
      <c r="E996" s="307">
        <f t="shared" ca="1" si="444"/>
        <v>-0.45913021483435124</v>
      </c>
      <c r="F996" s="304">
        <f t="shared" ca="1" si="445"/>
        <v>0.56602278296644848</v>
      </c>
      <c r="G996" s="306">
        <f t="shared" ca="1" si="446"/>
        <v>3.7067960516394671</v>
      </c>
      <c r="H996" s="307">
        <f t="shared" ca="1" si="447"/>
        <v>-104.70964115147648</v>
      </c>
      <c r="I996" s="304">
        <f t="shared" ca="1" si="448"/>
        <v>104.77523222135767</v>
      </c>
      <c r="J996" s="306">
        <f t="shared" ca="1" si="449"/>
        <v>438.67107671397167</v>
      </c>
      <c r="K996" s="307">
        <f t="shared" ca="1" si="450"/>
        <v>-12.174033363535319</v>
      </c>
      <c r="L996" s="304">
        <f t="shared" ca="1" si="435"/>
        <v>438.83997155424629</v>
      </c>
      <c r="M996" s="306">
        <f t="shared" ca="1" si="451"/>
        <v>-1.5354103899424523</v>
      </c>
      <c r="N996" s="304">
        <f t="shared" ca="1" si="452"/>
        <v>-87.972535164238494</v>
      </c>
      <c r="P996" s="310">
        <f t="shared" ca="1" si="453"/>
        <v>23</v>
      </c>
      <c r="Q996" s="304">
        <f t="shared" ca="1" si="454"/>
        <v>0</v>
      </c>
      <c r="R996" s="306">
        <f t="shared" ca="1" si="455"/>
        <v>0</v>
      </c>
      <c r="S996" s="307">
        <f t="shared" ca="1" si="456"/>
        <v>2.9362999999999984</v>
      </c>
      <c r="T996" s="304">
        <f t="shared" ca="1" si="436"/>
        <v>28.805102999999985</v>
      </c>
      <c r="U996" s="311">
        <f t="shared" ca="1" si="437"/>
        <v>0</v>
      </c>
      <c r="V996" s="306">
        <f t="shared" ca="1" si="438"/>
        <v>1.2264922274083458</v>
      </c>
      <c r="W996" s="304">
        <f t="shared" ca="1" si="439"/>
        <v>27.474210778233164</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0.44713129427158371</v>
      </c>
      <c r="AH996" s="304">
        <f t="shared" ca="1" si="463"/>
        <v>-9.3567273646177771</v>
      </c>
    </row>
    <row r="997" spans="1:34" x14ac:dyDescent="0.2">
      <c r="A997" s="347">
        <f t="shared" ca="1" si="441"/>
        <v>1E-4</v>
      </c>
      <c r="B997" s="304">
        <f t="shared" ca="1" si="442"/>
        <v>37.948000000001826</v>
      </c>
      <c r="D997" s="306">
        <f t="shared" ca="1" si="443"/>
        <v>-0.33102809925279308</v>
      </c>
      <c r="E997" s="307">
        <f t="shared" ca="1" si="444"/>
        <v>-0.4591123328770923</v>
      </c>
      <c r="F997" s="304">
        <f t="shared" ca="1" si="445"/>
        <v>0.5660068344947462</v>
      </c>
      <c r="G997" s="306">
        <f t="shared" ca="1" si="446"/>
        <v>3.7067629488295419</v>
      </c>
      <c r="H997" s="307">
        <f t="shared" ca="1" si="447"/>
        <v>-104.70968706270976</v>
      </c>
      <c r="I997" s="304">
        <f t="shared" ca="1" si="448"/>
        <v>104.77527693272599</v>
      </c>
      <c r="J997" s="306">
        <f t="shared" ca="1" si="449"/>
        <v>438.67107671397167</v>
      </c>
      <c r="K997" s="307">
        <f t="shared" ca="1" si="450"/>
        <v>-12.184504329946028</v>
      </c>
      <c r="L997" s="304">
        <f t="shared" ca="1" si="435"/>
        <v>438.84026215829567</v>
      </c>
      <c r="M997" s="306">
        <f t="shared" ca="1" si="451"/>
        <v>-1.5354107211881525</v>
      </c>
      <c r="N997" s="304">
        <f t="shared" ca="1" si="452"/>
        <v>-87.972554143219099</v>
      </c>
      <c r="P997" s="310">
        <f t="shared" ca="1" si="453"/>
        <v>23</v>
      </c>
      <c r="Q997" s="304">
        <f t="shared" ca="1" si="454"/>
        <v>0</v>
      </c>
      <c r="R997" s="306">
        <f t="shared" ca="1" si="455"/>
        <v>0</v>
      </c>
      <c r="S997" s="307">
        <f t="shared" ca="1" si="456"/>
        <v>2.9362999999999984</v>
      </c>
      <c r="T997" s="304">
        <f t="shared" ca="1" si="436"/>
        <v>28.805102999999985</v>
      </c>
      <c r="U997" s="311">
        <f t="shared" ca="1" si="437"/>
        <v>0</v>
      </c>
      <c r="V997" s="306">
        <f t="shared" ca="1" si="438"/>
        <v>1.2264935116653863</v>
      </c>
      <c r="W997" s="304">
        <f t="shared" ca="1" si="439"/>
        <v>27.474262994914433</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0.44711362579959335</v>
      </c>
      <c r="AH997" s="304">
        <f t="shared" ca="1" si="463"/>
        <v>-9.3567451480547561</v>
      </c>
    </row>
    <row r="998" spans="1:34" x14ac:dyDescent="0.2">
      <c r="A998" s="347">
        <f t="shared" ca="1" si="441"/>
        <v>1E-4</v>
      </c>
      <c r="B998" s="304">
        <f t="shared" ca="1" si="442"/>
        <v>37.94810000000183</v>
      </c>
      <c r="D998" s="306">
        <f t="shared" ca="1" si="443"/>
        <v>-0.33102563094787668</v>
      </c>
      <c r="E998" s="307">
        <f t="shared" ca="1" si="444"/>
        <v>-0.45909445120221548</v>
      </c>
      <c r="F998" s="304">
        <f t="shared" ca="1" si="445"/>
        <v>0.5659908863834322</v>
      </c>
      <c r="G998" s="306">
        <f t="shared" ca="1" si="446"/>
        <v>3.7067298462664473</v>
      </c>
      <c r="H998" s="307">
        <f t="shared" ca="1" si="447"/>
        <v>-104.70973297215488</v>
      </c>
      <c r="I998" s="304">
        <f t="shared" ca="1" si="448"/>
        <v>104.7753216423275</v>
      </c>
      <c r="J998" s="306">
        <f t="shared" ca="1" si="449"/>
        <v>438.67107671397167</v>
      </c>
      <c r="K998" s="307">
        <f t="shared" ca="1" si="450"/>
        <v>-12.194975300947771</v>
      </c>
      <c r="L998" s="304">
        <f t="shared" ca="1" si="435"/>
        <v>438.840553012123</v>
      </c>
      <c r="M998" s="306">
        <f t="shared" ca="1" si="451"/>
        <v>-1.5354110524306119</v>
      </c>
      <c r="N998" s="304">
        <f t="shared" ca="1" si="452"/>
        <v>-87.972573122014026</v>
      </c>
      <c r="P998" s="310">
        <f t="shared" ca="1" si="453"/>
        <v>23</v>
      </c>
      <c r="Q998" s="304">
        <f t="shared" ca="1" si="454"/>
        <v>0</v>
      </c>
      <c r="R998" s="306">
        <f t="shared" ca="1" si="455"/>
        <v>0</v>
      </c>
      <c r="S998" s="307">
        <f t="shared" ca="1" si="456"/>
        <v>2.9362999999999984</v>
      </c>
      <c r="T998" s="304">
        <f t="shared" ca="1" si="436"/>
        <v>28.805102999999985</v>
      </c>
      <c r="U998" s="311">
        <f t="shared" ca="1" si="437"/>
        <v>0</v>
      </c>
      <c r="V998" s="306">
        <f t="shared" ca="1" si="438"/>
        <v>1.2264947959243349</v>
      </c>
      <c r="W998" s="304">
        <f t="shared" ca="1" si="439"/>
        <v>27.474315210770961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0.44709595760627785</v>
      </c>
      <c r="AH998" s="304">
        <f t="shared" ca="1" si="463"/>
        <v>-9.3567629312108593</v>
      </c>
    </row>
    <row r="999" spans="1:34" x14ac:dyDescent="0.2">
      <c r="A999" s="347">
        <f t="shared" ca="1" si="441"/>
        <v>1E-4</v>
      </c>
      <c r="B999" s="304">
        <f t="shared" ca="1" si="442"/>
        <v>37.948200000001833</v>
      </c>
      <c r="D999" s="306">
        <f t="shared" ca="1" si="443"/>
        <v>-0.33102316265151727</v>
      </c>
      <c r="E999" s="307">
        <f t="shared" ca="1" si="444"/>
        <v>-0.45907656980972256</v>
      </c>
      <c r="F999" s="304">
        <f t="shared" ca="1" si="445"/>
        <v>0.56597493863251036</v>
      </c>
      <c r="G999" s="306">
        <f t="shared" ca="1" si="446"/>
        <v>3.7066967439501823</v>
      </c>
      <c r="H999" s="307">
        <f t="shared" ca="1" si="447"/>
        <v>-104.70977887981186</v>
      </c>
      <c r="I999" s="304">
        <f t="shared" ca="1" si="448"/>
        <v>104.77536635016222</v>
      </c>
      <c r="J999" s="306">
        <f t="shared" ca="1" si="449"/>
        <v>438.67107671397167</v>
      </c>
      <c r="K999" s="307">
        <f t="shared" ca="1" si="450"/>
        <v>-12.20544627654037</v>
      </c>
      <c r="L999" s="304">
        <f t="shared" ca="1" si="435"/>
        <v>438.84084411572803</v>
      </c>
      <c r="M999" s="306">
        <f t="shared" ca="1" si="451"/>
        <v>-1.5354113836698307</v>
      </c>
      <c r="N999" s="304">
        <f t="shared" ca="1" si="452"/>
        <v>-87.97259210062326</v>
      </c>
      <c r="P999" s="310">
        <f t="shared" ca="1" si="453"/>
        <v>23</v>
      </c>
      <c r="Q999" s="304">
        <f t="shared" ca="1" si="454"/>
        <v>0</v>
      </c>
      <c r="R999" s="306">
        <f t="shared" ca="1" si="455"/>
        <v>0</v>
      </c>
      <c r="S999" s="307">
        <f t="shared" ca="1" si="456"/>
        <v>2.9362999999999984</v>
      </c>
      <c r="T999" s="304">
        <f t="shared" ca="1" si="436"/>
        <v>28.805102999999985</v>
      </c>
      <c r="U999" s="311">
        <f t="shared" ca="1" si="437"/>
        <v>0</v>
      </c>
      <c r="V999" s="306">
        <f t="shared" ca="1" si="438"/>
        <v>1.2264960801851925</v>
      </c>
      <c r="W999" s="304">
        <f t="shared" ca="1" si="439"/>
        <v>27.474367425802779</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0.44707828969163721</v>
      </c>
      <c r="AH999" s="304">
        <f t="shared" ca="1" si="463"/>
        <v>-9.3567807140860868</v>
      </c>
    </row>
    <row r="1000" spans="1:34" x14ac:dyDescent="0.2">
      <c r="A1000" s="347">
        <f t="shared" ca="1" si="441"/>
        <v>1E-4</v>
      </c>
      <c r="B1000" s="304">
        <f t="shared" ca="1" si="442"/>
        <v>37.948300000001836</v>
      </c>
      <c r="D1000" s="306">
        <f t="shared" ca="1" si="443"/>
        <v>-0.33102069436371551</v>
      </c>
      <c r="E1000" s="307">
        <f t="shared" ca="1" si="444"/>
        <v>-0.45905868869960287</v>
      </c>
      <c r="F1000" s="304">
        <f t="shared" ca="1" si="445"/>
        <v>0.56595899124197613</v>
      </c>
      <c r="G1000" s="306">
        <f t="shared" ca="1" si="446"/>
        <v>3.7066636418807462</v>
      </c>
      <c r="H1000" s="307">
        <f t="shared" ca="1" si="447"/>
        <v>-104.70982478568074</v>
      </c>
      <c r="I1000" s="304">
        <f t="shared" ca="1" si="448"/>
        <v>104.77541105623018</v>
      </c>
      <c r="J1000" s="306">
        <f t="shared" ca="1" si="449"/>
        <v>438.67107671397167</v>
      </c>
      <c r="K1000" s="307">
        <f t="shared" ca="1" si="450"/>
        <v>-12.215917256723644</v>
      </c>
      <c r="L1000" s="304">
        <f t="shared" ca="1" si="435"/>
        <v>438.84113546911067</v>
      </c>
      <c r="M1000" s="306">
        <f t="shared" ca="1" si="451"/>
        <v>-1.5354117149058086</v>
      </c>
      <c r="N1000" s="304">
        <f t="shared" ca="1" si="452"/>
        <v>-87.972611079046828</v>
      </c>
      <c r="P1000" s="310">
        <f t="shared" ca="1" si="453"/>
        <v>23</v>
      </c>
      <c r="Q1000" s="304">
        <f t="shared" ca="1" si="454"/>
        <v>0</v>
      </c>
      <c r="R1000" s="306">
        <f t="shared" ca="1" si="455"/>
        <v>0</v>
      </c>
      <c r="S1000" s="307">
        <f t="shared" ca="1" si="456"/>
        <v>2.9362999999999984</v>
      </c>
      <c r="T1000" s="304">
        <f t="shared" ca="1" si="436"/>
        <v>28.805102999999985</v>
      </c>
      <c r="U1000" s="311">
        <f t="shared" ca="1" si="437"/>
        <v>0</v>
      </c>
      <c r="V1000" s="306">
        <f t="shared" ca="1" si="438"/>
        <v>1.2264973644479586</v>
      </c>
      <c r="W1000" s="304">
        <f t="shared" ca="1" si="439"/>
        <v>27.474419640009895</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0.44706062205566433</v>
      </c>
      <c r="AH1000" s="304">
        <f t="shared" ca="1" si="463"/>
        <v>-9.3567984966804456</v>
      </c>
    </row>
    <row r="1001" spans="1:34" x14ac:dyDescent="0.2">
      <c r="A1001" s="347">
        <f t="shared" ca="1" si="441"/>
        <v>1E-4</v>
      </c>
      <c r="B1001" s="304">
        <f t="shared" ca="1" si="442"/>
        <v>37.94840000000184</v>
      </c>
      <c r="D1001" s="306">
        <f t="shared" ca="1" si="443"/>
        <v>-0.33101822608447207</v>
      </c>
      <c r="E1001" s="307">
        <f t="shared" ca="1" si="444"/>
        <v>-0.45904080787185109</v>
      </c>
      <c r="F1001" s="304">
        <f t="shared" ca="1" si="445"/>
        <v>0.56594304421182906</v>
      </c>
      <c r="G1001" s="306">
        <f t="shared" ca="1" si="446"/>
        <v>3.7066305400581379</v>
      </c>
      <c r="H1001" s="307">
        <f t="shared" ca="1" si="447"/>
        <v>-104.70987068976153</v>
      </c>
      <c r="I1001" s="304">
        <f t="shared" ca="1" si="448"/>
        <v>104.7754557605314</v>
      </c>
      <c r="J1001" s="306">
        <f t="shared" ca="1" si="449"/>
        <v>438.67107671397167</v>
      </c>
      <c r="K1001" s="307">
        <f t="shared" ca="1" si="450"/>
        <v>-12.226388241497416</v>
      </c>
      <c r="L1001" s="304">
        <f t="shared" ca="1" si="435"/>
        <v>438.84142707227068</v>
      </c>
      <c r="M1001" s="306">
        <f t="shared" ca="1" si="451"/>
        <v>-1.5354120461385459</v>
      </c>
      <c r="N1001" s="304">
        <f t="shared" ca="1" si="452"/>
        <v>-87.972630057284704</v>
      </c>
      <c r="P1001" s="310">
        <f t="shared" ca="1" si="453"/>
        <v>23</v>
      </c>
      <c r="Q1001" s="304">
        <f t="shared" ca="1" si="454"/>
        <v>0</v>
      </c>
      <c r="R1001" s="306">
        <f t="shared" ca="1" si="455"/>
        <v>0</v>
      </c>
      <c r="S1001" s="307">
        <f t="shared" ca="1" si="456"/>
        <v>2.9362999999999984</v>
      </c>
      <c r="T1001" s="304">
        <f t="shared" ca="1" si="436"/>
        <v>28.805102999999985</v>
      </c>
      <c r="U1001" s="311">
        <f t="shared" ca="1" si="437"/>
        <v>0</v>
      </c>
      <c r="V1001" s="306">
        <f t="shared" ca="1" si="438"/>
        <v>1.2264986487126337</v>
      </c>
      <c r="W1001" s="304">
        <f t="shared" ca="1" si="439"/>
        <v>27.474471853392313</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0.44704295469835564</v>
      </c>
      <c r="AH1001" s="304">
        <f t="shared" ca="1" si="463"/>
        <v>-9.3568162789939411</v>
      </c>
    </row>
    <row r="1002" spans="1:34" x14ac:dyDescent="0.2">
      <c r="A1002" s="347">
        <f t="shared" ca="1" si="441"/>
        <v>1E-4</v>
      </c>
      <c r="B1002" s="304">
        <f t="shared" ca="1" si="442"/>
        <v>37.948500000001843</v>
      </c>
      <c r="D1002" s="306">
        <f t="shared" ca="1" si="443"/>
        <v>-0.33101575781378745</v>
      </c>
      <c r="E1002" s="307">
        <f t="shared" ca="1" si="444"/>
        <v>-0.45902292732647254</v>
      </c>
      <c r="F1002" s="304">
        <f t="shared" ca="1" si="445"/>
        <v>0.56592709754207748</v>
      </c>
      <c r="G1002" s="306">
        <f t="shared" ca="1" si="446"/>
        <v>3.7065974384823566</v>
      </c>
      <c r="H1002" s="307">
        <f t="shared" ca="1" si="447"/>
        <v>-104.70991659205426</v>
      </c>
      <c r="I1002" s="304">
        <f t="shared" ca="1" si="448"/>
        <v>104.7755004630659</v>
      </c>
      <c r="J1002" s="306">
        <f t="shared" ca="1" si="449"/>
        <v>438.67107671397167</v>
      </c>
      <c r="K1002" s="307">
        <f t="shared" ca="1" si="450"/>
        <v>-12.236859230861507</v>
      </c>
      <c r="L1002" s="304">
        <f t="shared" ca="1" si="435"/>
        <v>438.84171892520783</v>
      </c>
      <c r="M1002" s="306">
        <f t="shared" ca="1" si="451"/>
        <v>-1.5354123773680424</v>
      </c>
      <c r="N1002" s="304">
        <f t="shared" ca="1" si="452"/>
        <v>-87.9726490353369</v>
      </c>
      <c r="P1002" s="310">
        <f t="shared" ca="1" si="453"/>
        <v>23</v>
      </c>
      <c r="Q1002" s="304">
        <f t="shared" ca="1" si="454"/>
        <v>0</v>
      </c>
      <c r="R1002" s="306">
        <f t="shared" ca="1" si="455"/>
        <v>0</v>
      </c>
      <c r="S1002" s="307">
        <f t="shared" ca="1" si="456"/>
        <v>2.9362999999999984</v>
      </c>
      <c r="T1002" s="304">
        <f t="shared" ca="1" si="436"/>
        <v>28.805102999999985</v>
      </c>
      <c r="U1002" s="311">
        <f t="shared" ca="1" si="437"/>
        <v>0</v>
      </c>
      <c r="V1002" s="306">
        <f t="shared" ca="1" si="438"/>
        <v>1.226499932979217</v>
      </c>
      <c r="W1002" s="304">
        <f t="shared" ca="1" si="439"/>
        <v>27.474524065950028</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0.44702528761970761</v>
      </c>
      <c r="AH1002" s="304">
        <f t="shared" ca="1" si="463"/>
        <v>-9.3568340610265732</v>
      </c>
    </row>
    <row r="1003" spans="1:34" x14ac:dyDescent="0.2">
      <c r="A1003" s="347">
        <f t="shared" ca="1" si="441"/>
        <v>1E-4</v>
      </c>
      <c r="B1003" s="304">
        <f t="shared" ca="1" si="442"/>
        <v>37.948600000001846</v>
      </c>
      <c r="D1003" s="306">
        <f t="shared" ca="1" si="443"/>
        <v>-0.33101328955166209</v>
      </c>
      <c r="E1003" s="307">
        <f t="shared" ca="1" si="444"/>
        <v>-0.45900504706346013</v>
      </c>
      <c r="F1003" s="304">
        <f t="shared" ca="1" si="445"/>
        <v>0.56591115123271929</v>
      </c>
      <c r="G1003" s="306">
        <f t="shared" ca="1" si="446"/>
        <v>3.7065643371534014</v>
      </c>
      <c r="H1003" s="307">
        <f t="shared" ca="1" si="447"/>
        <v>-104.70996249255896</v>
      </c>
      <c r="I1003" s="304">
        <f t="shared" ca="1" si="448"/>
        <v>104.77554516383373</v>
      </c>
      <c r="J1003" s="306">
        <f t="shared" ca="1" si="449"/>
        <v>438.67107671397167</v>
      </c>
      <c r="K1003" s="307">
        <f t="shared" ca="1" si="450"/>
        <v>-12.247330224815737</v>
      </c>
      <c r="L1003" s="304">
        <f t="shared" ca="1" si="435"/>
        <v>438.84201102792207</v>
      </c>
      <c r="M1003" s="306">
        <f t="shared" ca="1" si="451"/>
        <v>-1.5354127085942983</v>
      </c>
      <c r="N1003" s="304">
        <f t="shared" ca="1" si="452"/>
        <v>-87.972668013203432</v>
      </c>
      <c r="P1003" s="310">
        <f t="shared" ca="1" si="453"/>
        <v>23</v>
      </c>
      <c r="Q1003" s="304">
        <f t="shared" ca="1" si="454"/>
        <v>0</v>
      </c>
      <c r="R1003" s="306">
        <f t="shared" ca="1" si="455"/>
        <v>0</v>
      </c>
      <c r="S1003" s="307">
        <f t="shared" ca="1" si="456"/>
        <v>2.9362999999999984</v>
      </c>
      <c r="T1003" s="304">
        <f t="shared" ca="1" si="436"/>
        <v>28.805102999999985</v>
      </c>
      <c r="U1003" s="311">
        <f t="shared" ca="1" si="437"/>
        <v>0</v>
      </c>
      <c r="V1003" s="306">
        <f ca="1">Rho_moyen*(20000-Alt_rampe-pos_z)/(20000+Alt_rampe+pos_z)</f>
        <v>1.2265012172477086</v>
      </c>
      <c r="W1003" s="304">
        <f t="shared" ca="1" si="439"/>
        <v>27.474576277683074</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0.44700762081972556</v>
      </c>
      <c r="AH1003" s="304">
        <f t="shared" ca="1" si="463"/>
        <v>-9.356851842778342</v>
      </c>
    </row>
    <row r="1004" spans="1:34" x14ac:dyDescent="0.2">
      <c r="A1004" s="348">
        <f t="shared" ca="1" si="441"/>
        <v>1E-4</v>
      </c>
      <c r="B1004" s="305">
        <f t="shared" ca="1" si="442"/>
        <v>37.94870000000185</v>
      </c>
      <c r="D1004" s="308">
        <f t="shared" ca="1" si="443"/>
        <v>-0.33101082129809467</v>
      </c>
      <c r="E1004" s="309">
        <f t="shared" ca="1" si="444"/>
        <v>-0.45898716708281029</v>
      </c>
      <c r="F1004" s="305">
        <f t="shared" ca="1" si="445"/>
        <v>0.56589520528375459</v>
      </c>
      <c r="G1004" s="308">
        <f t="shared" ca="1" si="446"/>
        <v>3.7065312360712714</v>
      </c>
      <c r="H1004" s="309">
        <f t="shared" ca="1" si="447"/>
        <v>-104.71000839127566</v>
      </c>
      <c r="I1004" s="305">
        <f t="shared" ca="1" si="448"/>
        <v>104.77558986283489</v>
      </c>
      <c r="J1004" s="308">
        <f t="shared" ca="1" si="449"/>
        <v>438.67107671397167</v>
      </c>
      <c r="K1004" s="309">
        <f t="shared" ca="1" si="450"/>
        <v>-12.257801223359928</v>
      </c>
      <c r="L1004" s="305">
        <f t="shared" ca="1" si="435"/>
        <v>438.84230338041317</v>
      </c>
      <c r="M1004" s="308">
        <f t="shared" ca="1" si="451"/>
        <v>-1.5354130398173136</v>
      </c>
      <c r="N1004" s="305">
        <f t="shared" ca="1" si="452"/>
        <v>-87.972686990884284</v>
      </c>
      <c r="P1004" s="312">
        <f t="shared" ca="1" si="453"/>
        <v>23</v>
      </c>
      <c r="Q1004" s="305">
        <f t="shared" ca="1" si="454"/>
        <v>0</v>
      </c>
      <c r="R1004" s="308">
        <f t="shared" ca="1" si="455"/>
        <v>0</v>
      </c>
      <c r="S1004" s="309">
        <f t="shared" ca="1" si="456"/>
        <v>2.9362999999999984</v>
      </c>
      <c r="T1004" s="305">
        <f t="shared" ca="1" si="436"/>
        <v>28.805102999999985</v>
      </c>
      <c r="U1004" s="313">
        <f t="shared" ca="1" si="437"/>
        <v>0</v>
      </c>
      <c r="V1004" s="308">
        <f t="shared" ca="1" si="438"/>
        <v>1.226502501518109</v>
      </c>
      <c r="W1004" s="305">
        <f ca="1">1/2*Rho*Sref*Cx*vit_xz^2</f>
        <v>27.474628488591449</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0.44698995429839528</v>
      </c>
      <c r="AH1004" s="305">
        <f t="shared" ca="1" si="463"/>
        <v>-9.3568696242492564</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SP02-Beta</v>
      </c>
      <c r="D8" s="600"/>
      <c r="M8" s="75"/>
    </row>
    <row r="9" spans="1:13" ht="15.75" x14ac:dyDescent="0.25">
      <c r="A9" s="59"/>
      <c r="B9" s="140" t="s">
        <v>4</v>
      </c>
      <c r="C9" s="600" t="str">
        <f>Club</f>
        <v>L'AéroIPSA</v>
      </c>
      <c r="D9" s="600"/>
      <c r="M9" s="75"/>
    </row>
    <row r="10" spans="1:13" ht="15.75" x14ac:dyDescent="0.25">
      <c r="A10" s="59"/>
      <c r="B10" s="140" t="s">
        <v>563</v>
      </c>
      <c r="C10" s="666" t="str">
        <f>Matricule</f>
        <v>FX5</v>
      </c>
      <c r="D10" s="667"/>
      <c r="M10" s="75"/>
    </row>
    <row r="11" spans="1:13" x14ac:dyDescent="0.2">
      <c r="A11" s="59"/>
      <c r="B11" s="140" t="str">
        <f>IF(Lang="Français","Masse sans propu",IF(Lang="English","Mass without M",""))</f>
        <v>Masse sans propu</v>
      </c>
      <c r="C11" s="662">
        <f>MasseSans</f>
        <v>2.8519999999999999</v>
      </c>
      <c r="D11" s="662"/>
      <c r="M11" s="75"/>
    </row>
    <row r="12" spans="1:13" x14ac:dyDescent="0.2">
      <c r="A12" s="59"/>
      <c r="B12" s="140" t="str">
        <f>IF(Lang="Français","Masse totale",IF(Lang="English","Total mass",""))</f>
        <v>Masse totale</v>
      </c>
      <c r="C12" s="665" t="str">
        <f ca="1">MassePlein &amp; " kg ±" &amp; MasseSans &amp; " kg"</f>
        <v>3,0119 kg ±2,852 kg</v>
      </c>
      <c r="D12" s="665"/>
      <c r="M12" s="75"/>
    </row>
    <row r="13" spans="1:13" x14ac:dyDescent="0.2">
      <c r="A13" s="59"/>
      <c r="B13" s="227" t="str">
        <f>IF(Lang="Français","Propulseur",IF(Lang="English","Motor",""))</f>
        <v>Propulseur</v>
      </c>
      <c r="C13" s="628" t="str">
        <f>Propu</f>
        <v>Pandora (Pro24-6G BS)</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0.15989999999999999</v>
      </c>
      <c r="E43" s="400">
        <f t="shared" ref="E43:E69" ca="1" si="2">m_var - 0.5*m_poudre</f>
        <v>0.12209999999999999</v>
      </c>
      <c r="F43" s="400">
        <f t="shared" ref="F43:F69" ca="1" si="3">m_var - m_poudre</f>
        <v>8.43E-2</v>
      </c>
      <c r="G43" s="407">
        <f t="shared" ref="G43:G69" ca="1" si="4">MAX(0, (I_total/Temps_fin_propu)/m_prop-g)</f>
        <v>573.48238329238336</v>
      </c>
      <c r="H43" s="406">
        <f t="shared" ref="H43:H69" ca="1" si="5">Q_var/m_prop</f>
        <v>4.1699432218318087E-3</v>
      </c>
      <c r="I43" s="403">
        <f t="shared" ref="I43:I69" ca="1" si="6">Q_var/m_bal</f>
        <v>6.0397398266389532E-3</v>
      </c>
      <c r="J43" s="403">
        <f t="shared" ref="J43:J69" ca="1" si="7">1/(2*b_prop)*LN(  ((EXP(2*SQRT(a_prop*b_prop)*Temps_fin_propu)+1)^2)  /  (((1+1)^2)*EXP(2*SQRT(a_prop*b_prop)*Temps_fin_propu)))</f>
        <v>575.96294147993024</v>
      </c>
      <c r="K43" s="410">
        <f t="shared" ref="K43:K69" ca="1" si="8">SQRT(a_prop/b_prop)  *  (EXP(2*SQRT(a_prop*b_prop)*Temps_fin_propu)-1)/(EXP(2*SQRT(a_prop*b_prop)*Temps_fin_propu)+1)</f>
        <v>369.32332981562001</v>
      </c>
      <c r="L43" s="413">
        <f t="shared" ref="L43:L69" ca="1" si="9">alt_prop + 1/(2*b_bal) * LN(1+b_bal/g*V_prop^2)</f>
        <v>943.72596711044525</v>
      </c>
      <c r="M43" s="416">
        <f t="shared" ref="M43:M69" ca="1" si="10">Temps_fin_propu + ATAN(SQRT(b_bal/g)*V_prop)/SQRT(b_bal*g)</f>
        <v>8.0066772056142064</v>
      </c>
    </row>
    <row r="44" spans="1:13" x14ac:dyDescent="0.2">
      <c r="B44" s="426">
        <f t="shared" ca="1" si="0"/>
        <v>42</v>
      </c>
      <c r="C44" s="404">
        <f t="shared" ca="1" si="1"/>
        <v>5.0915006738566377E-4</v>
      </c>
      <c r="D44" s="401">
        <f ca="1">MpropuPlein+0.25*MasseSans</f>
        <v>0.87290000000000001</v>
      </c>
      <c r="E44" s="401">
        <f t="shared" ca="1" si="2"/>
        <v>0.83510000000000006</v>
      </c>
      <c r="F44" s="401">
        <f t="shared" ca="1" si="3"/>
        <v>0.79730000000000001</v>
      </c>
      <c r="G44" s="408">
        <f t="shared" ca="1" si="4"/>
        <v>75.473199616812352</v>
      </c>
      <c r="H44" s="404">
        <f t="shared" ca="1" si="5"/>
        <v>6.0968754327106185E-4</v>
      </c>
      <c r="I44" s="404">
        <f t="shared" ca="1" si="6"/>
        <v>6.3859283505037477E-4</v>
      </c>
      <c r="J44" s="404">
        <f t="shared" ca="1" si="7"/>
        <v>146.53115355195249</v>
      </c>
      <c r="K44" s="411">
        <f t="shared" ca="1" si="8"/>
        <v>142.31988756900898</v>
      </c>
      <c r="L44" s="414">
        <f t="shared" ca="1" si="9"/>
        <v>804.9541308787559</v>
      </c>
      <c r="M44" s="417">
        <f t="shared" ca="1" si="10"/>
        <v>12.793617430106487</v>
      </c>
    </row>
    <row r="45" spans="1:13" x14ac:dyDescent="0.2">
      <c r="B45" s="426">
        <f t="shared" ca="1" si="0"/>
        <v>42</v>
      </c>
      <c r="C45" s="404">
        <f t="shared" ca="1" si="1"/>
        <v>5.0915006738566377E-4</v>
      </c>
      <c r="D45" s="401">
        <f ca="1">MpropuPlein+0.5*MasseSans</f>
        <v>1.5858999999999999</v>
      </c>
      <c r="E45" s="401">
        <f t="shared" ca="1" si="2"/>
        <v>1.5480999999999998</v>
      </c>
      <c r="F45" s="401">
        <f t="shared" ca="1" si="3"/>
        <v>1.5103</v>
      </c>
      <c r="G45" s="408">
        <f t="shared" ca="1" si="4"/>
        <v>36.194780052968156</v>
      </c>
      <c r="H45" s="404">
        <f t="shared" ca="1" si="5"/>
        <v>3.2888706633012329E-4</v>
      </c>
      <c r="I45" s="404">
        <f t="shared" ca="1" si="6"/>
        <v>3.3711849790482937E-4</v>
      </c>
      <c r="J45" s="404">
        <f t="shared" ca="1" si="7"/>
        <v>71.822267513253735</v>
      </c>
      <c r="K45" s="411">
        <f t="shared" ca="1" si="8"/>
        <v>71.262063373651841</v>
      </c>
      <c r="L45" s="414">
        <f t="shared" ca="1" si="9"/>
        <v>310.39487098037023</v>
      </c>
      <c r="M45" s="417">
        <f t="shared" ca="1" si="10"/>
        <v>8.8810434134296123</v>
      </c>
    </row>
    <row r="46" spans="1:13" x14ac:dyDescent="0.2">
      <c r="B46" s="426">
        <f t="shared" ca="1" si="0"/>
        <v>42</v>
      </c>
      <c r="C46" s="404">
        <f t="shared" ca="1" si="1"/>
        <v>5.0915006738566377E-4</v>
      </c>
      <c r="D46" s="401">
        <f ca="1">MpropuPlein+0.75*MasseSans</f>
        <v>2.2988999999999997</v>
      </c>
      <c r="E46" s="401">
        <f t="shared" ca="1" si="2"/>
        <v>2.2610999999999999</v>
      </c>
      <c r="F46" s="401">
        <f t="shared" ca="1" si="3"/>
        <v>2.2232999999999996</v>
      </c>
      <c r="G46" s="408">
        <f t="shared" ca="1" si="4"/>
        <v>21.687943478837731</v>
      </c>
      <c r="H46" s="404">
        <f t="shared" ca="1" si="5"/>
        <v>2.2517804050491521E-4</v>
      </c>
      <c r="I46" s="404">
        <f t="shared" ca="1" si="6"/>
        <v>2.2900646218938688E-4</v>
      </c>
      <c r="J46" s="404">
        <f t="shared" ca="1" si="7"/>
        <v>43.23539655150546</v>
      </c>
      <c r="K46" s="411">
        <f t="shared" ca="1" si="8"/>
        <v>43.095633158179695</v>
      </c>
      <c r="L46" s="414">
        <f t="shared" ca="1" si="9"/>
        <v>135.90104215013088</v>
      </c>
      <c r="M46" s="417">
        <f t="shared" ca="1" si="10"/>
        <v>6.331145441564173</v>
      </c>
    </row>
    <row r="47" spans="1:13" x14ac:dyDescent="0.2">
      <c r="B47" s="426">
        <f t="shared" ca="1" si="0"/>
        <v>42</v>
      </c>
      <c r="C47" s="404">
        <f t="shared" ca="1" si="1"/>
        <v>5.0915006738566377E-4</v>
      </c>
      <c r="D47" s="401">
        <f ca="1">MpropuPlein+1*MasseSans</f>
        <v>3.0118999999999998</v>
      </c>
      <c r="E47" s="401">
        <f t="shared" ca="1" si="2"/>
        <v>2.9741</v>
      </c>
      <c r="F47" s="401">
        <f t="shared" ca="1" si="3"/>
        <v>2.9362999999999997</v>
      </c>
      <c r="G47" s="408">
        <f t="shared" ca="1" si="4"/>
        <v>14.136740190309672</v>
      </c>
      <c r="H47" s="404">
        <f t="shared" ca="1" si="5"/>
        <v>1.7119466977763483E-4</v>
      </c>
      <c r="I47" s="404">
        <f t="shared" ca="1" si="6"/>
        <v>1.7339851765339504E-4</v>
      </c>
      <c r="J47" s="404">
        <f t="shared" ca="1" si="7"/>
        <v>28.227980710258144</v>
      </c>
      <c r="K47" s="411">
        <f t="shared" ca="1" si="8"/>
        <v>28.182598110462852</v>
      </c>
      <c r="L47" s="414">
        <f t="shared" ca="1" si="9"/>
        <v>68.428548789343722</v>
      </c>
      <c r="M47" s="417">
        <f t="shared" ca="1" si="10"/>
        <v>4.8595119443346597</v>
      </c>
    </row>
    <row r="48" spans="1:13" x14ac:dyDescent="0.2">
      <c r="B48" s="426">
        <f t="shared" ca="1" si="0"/>
        <v>42</v>
      </c>
      <c r="C48" s="404">
        <f t="shared" ca="1" si="1"/>
        <v>5.0915006738566377E-4</v>
      </c>
      <c r="D48" s="401">
        <f ca="1">MpropuPlein+1.25*MasseSans</f>
        <v>3.7248999999999999</v>
      </c>
      <c r="E48" s="401">
        <f t="shared" ca="1" si="2"/>
        <v>3.6871</v>
      </c>
      <c r="F48" s="401">
        <f t="shared" ca="1" si="3"/>
        <v>3.6492999999999998</v>
      </c>
      <c r="G48" s="408">
        <f t="shared" ca="1" si="4"/>
        <v>9.5059935993056879</v>
      </c>
      <c r="H48" s="404">
        <f t="shared" ca="1" si="5"/>
        <v>1.380895737532651E-4</v>
      </c>
      <c r="I48" s="404">
        <f t="shared" ca="1" si="6"/>
        <v>1.3951992639291475E-4</v>
      </c>
      <c r="J48" s="404">
        <f t="shared" ca="1" si="7"/>
        <v>18.99537270501963</v>
      </c>
      <c r="K48" s="411">
        <f t="shared" ca="1" si="8"/>
        <v>18.978781433371434</v>
      </c>
      <c r="L48" s="414">
        <f t="shared" ca="1" si="9"/>
        <v>37.307028650692288</v>
      </c>
      <c r="M48" s="417">
        <f t="shared" ca="1" si="10"/>
        <v>3.9313427906858012</v>
      </c>
    </row>
    <row r="49" spans="2:13" x14ac:dyDescent="0.2">
      <c r="B49" s="426">
        <f t="shared" ca="1" si="0"/>
        <v>42</v>
      </c>
      <c r="C49" s="404">
        <f t="shared" ca="1" si="1"/>
        <v>5.0915006738566377E-4</v>
      </c>
      <c r="D49" s="401">
        <f ca="1">MpropuPlein+1.5*MasseSans</f>
        <v>4.4379</v>
      </c>
      <c r="E49" s="401">
        <f t="shared" ca="1" si="2"/>
        <v>4.4001000000000001</v>
      </c>
      <c r="F49" s="401">
        <f t="shared" ca="1" si="3"/>
        <v>4.3623000000000003</v>
      </c>
      <c r="G49" s="408">
        <f t="shared" ca="1" si="4"/>
        <v>6.3759957728233427</v>
      </c>
      <c r="H49" s="404">
        <f t="shared" ca="1" si="5"/>
        <v>1.1571329455822908E-4</v>
      </c>
      <c r="I49" s="404">
        <f t="shared" ca="1" si="6"/>
        <v>1.1671596804109386E-4</v>
      </c>
      <c r="J49" s="404">
        <f t="shared" ca="1" si="7"/>
        <v>12.745724304149043</v>
      </c>
      <c r="K49" s="411">
        <f t="shared" ca="1" si="8"/>
        <v>12.739461989852888</v>
      </c>
      <c r="L49" s="414">
        <f t="shared" ca="1" si="9"/>
        <v>21.009608363343673</v>
      </c>
      <c r="M49" s="417">
        <f t="shared" ca="1" si="10"/>
        <v>3.2977851034575423</v>
      </c>
    </row>
    <row r="50" spans="2:13" x14ac:dyDescent="0.2">
      <c r="B50" s="426">
        <f t="shared" ca="1" si="0"/>
        <v>42</v>
      </c>
      <c r="C50" s="404">
        <f t="shared" ca="1" si="1"/>
        <v>5.0915006738566377E-4</v>
      </c>
      <c r="D50" s="401">
        <f ca="1">MpropuPlein+1.75*MasseSans</f>
        <v>5.1509</v>
      </c>
      <c r="E50" s="401">
        <f t="shared" ca="1" si="2"/>
        <v>5.1131000000000002</v>
      </c>
      <c r="F50" s="401">
        <f t="shared" ca="1" si="3"/>
        <v>5.0753000000000004</v>
      </c>
      <c r="G50" s="408">
        <f t="shared" ca="1" si="4"/>
        <v>4.1189276564119606</v>
      </c>
      <c r="H50" s="404">
        <f t="shared" ca="1" si="5"/>
        <v>9.9577568869308985E-5</v>
      </c>
      <c r="I50" s="404">
        <f t="shared" ca="1" si="6"/>
        <v>1.0031920623128953E-4</v>
      </c>
      <c r="J50" s="404">
        <f t="shared" ca="1" si="7"/>
        <v>8.2356037781735942</v>
      </c>
      <c r="K50" s="411">
        <f t="shared" ca="1" si="8"/>
        <v>8.2333532280130157</v>
      </c>
      <c r="L50" s="414">
        <f t="shared" ca="1" si="9"/>
        <v>11.689458025400095</v>
      </c>
      <c r="M50" s="417">
        <f t="shared" ca="1" si="10"/>
        <v>2.8390878207481678</v>
      </c>
    </row>
    <row r="51" spans="2:13" x14ac:dyDescent="0.2">
      <c r="B51" s="427">
        <f t="shared" ca="1" si="0"/>
        <v>42</v>
      </c>
      <c r="C51" s="405">
        <f t="shared" ca="1" si="1"/>
        <v>5.0915006738566377E-4</v>
      </c>
      <c r="D51" s="402">
        <f ca="1">MpropuPlein+2*MasseSans</f>
        <v>5.8639000000000001</v>
      </c>
      <c r="E51" s="402">
        <f t="shared" ca="1" si="2"/>
        <v>5.8261000000000003</v>
      </c>
      <c r="F51" s="402">
        <f t="shared" ca="1" si="3"/>
        <v>5.7883000000000004</v>
      </c>
      <c r="G51" s="409">
        <f t="shared" ca="1" si="4"/>
        <v>2.4143009903709149</v>
      </c>
      <c r="H51" s="405">
        <f t="shared" ca="1" si="5"/>
        <v>8.7391233824627755E-5</v>
      </c>
      <c r="I51" s="405">
        <f t="shared" ca="1" si="6"/>
        <v>8.7961934831585047E-5</v>
      </c>
      <c r="J51" s="405">
        <f t="shared" ca="1" si="7"/>
        <v>4.8279229464493136</v>
      </c>
      <c r="K51" s="412">
        <f t="shared" ca="1" si="8"/>
        <v>4.8272440649354555</v>
      </c>
      <c r="L51" s="415">
        <f t="shared" ca="1" si="9"/>
        <v>6.0154790726812939</v>
      </c>
      <c r="M51" s="418">
        <f t="shared" ca="1" si="10"/>
        <v>2.4920395416448731</v>
      </c>
    </row>
    <row r="52" spans="2:13" x14ac:dyDescent="0.2">
      <c r="B52" s="425">
        <f t="shared" ref="B52:B60" si="11">D_ref</f>
        <v>84</v>
      </c>
      <c r="C52" s="403">
        <f t="shared" si="1"/>
        <v>2.0366002695426551E-3</v>
      </c>
      <c r="D52" s="400">
        <f ca="1">MpropuPlein+0*MasseSans</f>
        <v>0.15989999999999999</v>
      </c>
      <c r="E52" s="400">
        <f t="shared" ca="1" si="2"/>
        <v>0.12209999999999999</v>
      </c>
      <c r="F52" s="400">
        <f t="shared" ca="1" si="3"/>
        <v>8.43E-2</v>
      </c>
      <c r="G52" s="407">
        <f t="shared" ca="1" si="4"/>
        <v>573.48238329238336</v>
      </c>
      <c r="H52" s="403">
        <f t="shared" ca="1" si="5"/>
        <v>1.6679772887327235E-2</v>
      </c>
      <c r="I52" s="403">
        <f t="shared" ca="1" si="6"/>
        <v>2.4158959306555813E-2</v>
      </c>
      <c r="J52" s="403">
        <f t="shared" ca="1" si="7"/>
        <v>329.29127253077786</v>
      </c>
      <c r="K52" s="410">
        <f t="shared" ca="1" si="8"/>
        <v>185.42201346176171</v>
      </c>
      <c r="L52" s="413">
        <f t="shared" ca="1" si="9"/>
        <v>421.40012018928473</v>
      </c>
      <c r="M52" s="416">
        <f t="shared" ca="1" si="10"/>
        <v>5.004247001248757</v>
      </c>
    </row>
    <row r="53" spans="2:13" x14ac:dyDescent="0.2">
      <c r="B53" s="426">
        <f t="shared" si="11"/>
        <v>84</v>
      </c>
      <c r="C53" s="404">
        <f t="shared" si="1"/>
        <v>2.0366002695426551E-3</v>
      </c>
      <c r="D53" s="401">
        <f ca="1">MpropuPlein+0.25*MasseSans</f>
        <v>0.87290000000000001</v>
      </c>
      <c r="E53" s="401">
        <f t="shared" ca="1" si="2"/>
        <v>0.83510000000000006</v>
      </c>
      <c r="F53" s="401">
        <f t="shared" ca="1" si="3"/>
        <v>0.79730000000000001</v>
      </c>
      <c r="G53" s="408">
        <f t="shared" ca="1" si="4"/>
        <v>75.473199616812352</v>
      </c>
      <c r="H53" s="404">
        <f t="shared" ca="1" si="5"/>
        <v>2.4387501730842474E-3</v>
      </c>
      <c r="I53" s="404">
        <f t="shared" ca="1" si="6"/>
        <v>2.5543713402014991E-3</v>
      </c>
      <c r="J53" s="404">
        <f t="shared" ca="1" si="7"/>
        <v>135.40349739557129</v>
      </c>
      <c r="K53" s="411">
        <f t="shared" ca="1" si="8"/>
        <v>122.30750284724346</v>
      </c>
      <c r="L53" s="414">
        <f t="shared" ca="1" si="9"/>
        <v>446.29006772428693</v>
      </c>
      <c r="M53" s="417">
        <f t="shared" ca="1" si="10"/>
        <v>8.9603596716545511</v>
      </c>
    </row>
    <row r="54" spans="2:13" x14ac:dyDescent="0.2">
      <c r="B54" s="426">
        <f t="shared" si="11"/>
        <v>84</v>
      </c>
      <c r="C54" s="404">
        <f t="shared" si="1"/>
        <v>2.0366002695426551E-3</v>
      </c>
      <c r="D54" s="401">
        <f ca="1">MpropuPlein+0.5*MasseSans</f>
        <v>1.5858999999999999</v>
      </c>
      <c r="E54" s="401">
        <f t="shared" ca="1" si="2"/>
        <v>1.5480999999999998</v>
      </c>
      <c r="F54" s="401">
        <f t="shared" ca="1" si="3"/>
        <v>1.5103</v>
      </c>
      <c r="G54" s="408">
        <f t="shared" ca="1" si="4"/>
        <v>36.194780052968156</v>
      </c>
      <c r="H54" s="404">
        <f t="shared" ca="1" si="5"/>
        <v>1.3155482653204932E-3</v>
      </c>
      <c r="I54" s="404">
        <f t="shared" ca="1" si="6"/>
        <v>1.3484739916193175E-3</v>
      </c>
      <c r="J54" s="404">
        <f t="shared" ca="1" si="7"/>
        <v>70.201983030414368</v>
      </c>
      <c r="K54" s="411">
        <f t="shared" ca="1" si="8"/>
        <v>68.118773323234933</v>
      </c>
      <c r="L54" s="414">
        <f t="shared" ca="1" si="9"/>
        <v>253.13996571778347</v>
      </c>
      <c r="M54" s="417">
        <f t="shared" ca="1" si="10"/>
        <v>7.859339665954681</v>
      </c>
    </row>
    <row r="55" spans="2:13" x14ac:dyDescent="0.2">
      <c r="B55" s="426">
        <f t="shared" si="11"/>
        <v>84</v>
      </c>
      <c r="C55" s="404">
        <f t="shared" si="1"/>
        <v>2.0366002695426551E-3</v>
      </c>
      <c r="D55" s="401">
        <f ca="1">MpropuPlein+0.75*MasseSans</f>
        <v>2.2988999999999997</v>
      </c>
      <c r="E55" s="401">
        <f t="shared" ca="1" si="2"/>
        <v>2.2610999999999999</v>
      </c>
      <c r="F55" s="401">
        <f t="shared" ca="1" si="3"/>
        <v>2.2232999999999996</v>
      </c>
      <c r="G55" s="408">
        <f t="shared" ca="1" si="4"/>
        <v>21.687943478837731</v>
      </c>
      <c r="H55" s="404">
        <f t="shared" ca="1" si="5"/>
        <v>9.0071216201966084E-4</v>
      </c>
      <c r="I55" s="404">
        <f t="shared" ca="1" si="6"/>
        <v>9.1602584875754753E-4</v>
      </c>
      <c r="J55" s="404">
        <f t="shared" ca="1" si="7"/>
        <v>42.82249823063075</v>
      </c>
      <c r="K55" s="411">
        <f t="shared" ca="1" si="8"/>
        <v>42.280342085746796</v>
      </c>
      <c r="L55" s="414">
        <f t="shared" ca="1" si="9"/>
        <v>127.08333746799349</v>
      </c>
      <c r="M55" s="417">
        <f t="shared" ca="1" si="10"/>
        <v>6.0915958965925165</v>
      </c>
    </row>
    <row r="56" spans="2:13" x14ac:dyDescent="0.2">
      <c r="B56" s="426">
        <f t="shared" si="11"/>
        <v>84</v>
      </c>
      <c r="C56" s="404">
        <f t="shared" si="1"/>
        <v>2.0366002695426551E-3</v>
      </c>
      <c r="D56" s="401">
        <f ca="1">MpropuPlein+1*MasseSans</f>
        <v>3.0118999999999998</v>
      </c>
      <c r="E56" s="401">
        <f t="shared" ca="1" si="2"/>
        <v>2.9741</v>
      </c>
      <c r="F56" s="401">
        <f t="shared" ca="1" si="3"/>
        <v>2.9362999999999997</v>
      </c>
      <c r="G56" s="408">
        <f t="shared" ca="1" si="4"/>
        <v>14.136740190309672</v>
      </c>
      <c r="H56" s="404">
        <f t="shared" ca="1" si="5"/>
        <v>6.8477867911053932E-4</v>
      </c>
      <c r="I56" s="404">
        <f t="shared" ca="1" si="6"/>
        <v>6.9359407061358016E-4</v>
      </c>
      <c r="J56" s="404">
        <f t="shared" ca="1" si="7"/>
        <v>28.092874318849397</v>
      </c>
      <c r="K56" s="411">
        <f t="shared" ca="1" si="8"/>
        <v>27.914108931881561</v>
      </c>
      <c r="L56" s="414">
        <f t="shared" ca="1" si="9"/>
        <v>66.751948657554763</v>
      </c>
      <c r="M56" s="417">
        <f t="shared" ca="1" si="10"/>
        <v>4.7948832309257456</v>
      </c>
    </row>
    <row r="57" spans="2:13" x14ac:dyDescent="0.2">
      <c r="B57" s="426">
        <f t="shared" si="11"/>
        <v>84</v>
      </c>
      <c r="C57" s="404">
        <f t="shared" si="1"/>
        <v>2.0366002695426551E-3</v>
      </c>
      <c r="D57" s="401">
        <f ca="1">MpropuPlein+1.25*MasseSans</f>
        <v>3.7248999999999999</v>
      </c>
      <c r="E57" s="401">
        <f t="shared" ca="1" si="2"/>
        <v>3.6871</v>
      </c>
      <c r="F57" s="401">
        <f t="shared" ca="1" si="3"/>
        <v>3.6492999999999998</v>
      </c>
      <c r="G57" s="408">
        <f t="shared" ca="1" si="4"/>
        <v>9.5059935993056879</v>
      </c>
      <c r="H57" s="404">
        <f t="shared" ca="1" si="5"/>
        <v>5.5235829501306039E-4</v>
      </c>
      <c r="I57" s="404">
        <f t="shared" ca="1" si="6"/>
        <v>5.58079705571659E-4</v>
      </c>
      <c r="J57" s="404">
        <f t="shared" ca="1" si="7"/>
        <v>18.945806564347279</v>
      </c>
      <c r="K57" s="411">
        <f t="shared" ca="1" si="8"/>
        <v>18.879993961508426</v>
      </c>
      <c r="L57" s="414">
        <f t="shared" ca="1" si="9"/>
        <v>36.931951445269817</v>
      </c>
      <c r="M57" s="417">
        <f t="shared" ca="1" si="10"/>
        <v>3.9117132174804201</v>
      </c>
    </row>
    <row r="58" spans="2:13" x14ac:dyDescent="0.2">
      <c r="B58" s="426">
        <f t="shared" si="11"/>
        <v>84</v>
      </c>
      <c r="C58" s="404">
        <f t="shared" si="1"/>
        <v>2.0366002695426551E-3</v>
      </c>
      <c r="D58" s="401">
        <f ca="1">MpropuPlein+1.5*MasseSans</f>
        <v>4.4379</v>
      </c>
      <c r="E58" s="401">
        <f t="shared" ca="1" si="2"/>
        <v>4.4001000000000001</v>
      </c>
      <c r="F58" s="401">
        <f t="shared" ca="1" si="3"/>
        <v>4.3623000000000003</v>
      </c>
      <c r="G58" s="408">
        <f t="shared" ca="1" si="4"/>
        <v>6.3759957728233427</v>
      </c>
      <c r="H58" s="404">
        <f t="shared" ca="1" si="5"/>
        <v>4.6285317823291632E-4</v>
      </c>
      <c r="I58" s="404">
        <f t="shared" ca="1" si="6"/>
        <v>4.6686387216437542E-4</v>
      </c>
      <c r="J58" s="404">
        <f t="shared" ca="1" si="7"/>
        <v>12.72698154778544</v>
      </c>
      <c r="K58" s="411">
        <f t="shared" ca="1" si="8"/>
        <v>12.70204996365022</v>
      </c>
      <c r="L58" s="414">
        <f t="shared" ca="1" si="9"/>
        <v>20.918918552449071</v>
      </c>
      <c r="M58" s="417">
        <f t="shared" ca="1" si="10"/>
        <v>3.2915075012257997</v>
      </c>
    </row>
    <row r="59" spans="2:13" x14ac:dyDescent="0.2">
      <c r="B59" s="426">
        <f t="shared" si="11"/>
        <v>84</v>
      </c>
      <c r="C59" s="404">
        <f t="shared" si="1"/>
        <v>2.0366002695426551E-3</v>
      </c>
      <c r="D59" s="401">
        <f ca="1">MpropuPlein+1.75*MasseSans</f>
        <v>5.1509</v>
      </c>
      <c r="E59" s="401">
        <f t="shared" ca="1" si="2"/>
        <v>5.1131000000000002</v>
      </c>
      <c r="F59" s="401">
        <f t="shared" ca="1" si="3"/>
        <v>5.0753000000000004</v>
      </c>
      <c r="G59" s="408">
        <f t="shared" ca="1" si="4"/>
        <v>4.1189276564119606</v>
      </c>
      <c r="H59" s="404">
        <f t="shared" ca="1" si="5"/>
        <v>3.9831027547723594E-4</v>
      </c>
      <c r="I59" s="404">
        <f t="shared" ca="1" si="6"/>
        <v>4.0127682492515813E-4</v>
      </c>
      <c r="J59" s="404">
        <f t="shared" ca="1" si="7"/>
        <v>8.2288609704715068</v>
      </c>
      <c r="K59" s="411">
        <f t="shared" ca="1" si="8"/>
        <v>8.2198823330009283</v>
      </c>
      <c r="L59" s="414">
        <f t="shared" ca="1" si="9"/>
        <v>11.667865416146189</v>
      </c>
      <c r="M59" s="417">
        <f t="shared" ca="1" si="10"/>
        <v>2.8371378357021166</v>
      </c>
    </row>
    <row r="60" spans="2:13" x14ac:dyDescent="0.2">
      <c r="B60" s="427">
        <f t="shared" si="11"/>
        <v>84</v>
      </c>
      <c r="C60" s="405">
        <f t="shared" si="1"/>
        <v>2.0366002695426551E-3</v>
      </c>
      <c r="D60" s="402">
        <f ca="1">MpropuPlein+2*MasseSans</f>
        <v>5.8639000000000001</v>
      </c>
      <c r="E60" s="402">
        <f t="shared" ca="1" si="2"/>
        <v>5.8261000000000003</v>
      </c>
      <c r="F60" s="402">
        <f t="shared" ca="1" si="3"/>
        <v>5.7883000000000004</v>
      </c>
      <c r="G60" s="409">
        <f t="shared" ca="1" si="4"/>
        <v>2.4143009903709149</v>
      </c>
      <c r="H60" s="405">
        <f t="shared" ca="1" si="5"/>
        <v>3.4956493529851102E-4</v>
      </c>
      <c r="I60" s="405">
        <f t="shared" ca="1" si="6"/>
        <v>3.5184773932634019E-4</v>
      </c>
      <c r="J60" s="405">
        <f t="shared" ca="1" si="7"/>
        <v>4.8258876754810665</v>
      </c>
      <c r="K60" s="412">
        <f t="shared" ca="1" si="8"/>
        <v>4.8231758108831073</v>
      </c>
      <c r="L60" s="415">
        <f t="shared" ca="1" si="9"/>
        <v>6.0110724595290419</v>
      </c>
      <c r="M60" s="418">
        <f t="shared" ca="1" si="10"/>
        <v>2.4915224327310668</v>
      </c>
    </row>
    <row r="61" spans="2:13" x14ac:dyDescent="0.2">
      <c r="B61" s="425">
        <f t="shared" ref="B61:B69" si="12">D_ref*1.5</f>
        <v>126</v>
      </c>
      <c r="C61" s="403">
        <f t="shared" si="1"/>
        <v>4.5823506064709748E-3</v>
      </c>
      <c r="D61" s="400">
        <f ca="1">MpropuPlein+0*MasseSans</f>
        <v>0.15989999999999999</v>
      </c>
      <c r="E61" s="400">
        <f t="shared" ca="1" si="2"/>
        <v>0.12209999999999999</v>
      </c>
      <c r="F61" s="400">
        <f t="shared" ca="1" si="3"/>
        <v>8.43E-2</v>
      </c>
      <c r="G61" s="407">
        <f t="shared" ca="1" si="4"/>
        <v>573.48238329238336</v>
      </c>
      <c r="H61" s="403">
        <f t="shared" ca="1" si="5"/>
        <v>3.7529488996486282E-2</v>
      </c>
      <c r="I61" s="403">
        <f t="shared" ca="1" si="6"/>
        <v>5.4357658439750593E-2</v>
      </c>
      <c r="J61" s="403">
        <f t="shared" ca="1" si="7"/>
        <v>228.76204633138835</v>
      </c>
      <c r="K61" s="410">
        <f t="shared" ca="1" si="8"/>
        <v>123.6157213781817</v>
      </c>
      <c r="L61" s="413">
        <f t="shared" ca="1" si="9"/>
        <v>269.6994657695717</v>
      </c>
      <c r="M61" s="416">
        <f t="shared" ca="1" si="10"/>
        <v>4.0028325784479488</v>
      </c>
    </row>
    <row r="62" spans="2:13" x14ac:dyDescent="0.2">
      <c r="B62" s="426">
        <f t="shared" si="12"/>
        <v>126</v>
      </c>
      <c r="C62" s="404">
        <f t="shared" si="1"/>
        <v>4.5823506064709748E-3</v>
      </c>
      <c r="D62" s="401">
        <f ca="1">MpropuPlein+0.25*MasseSans</f>
        <v>0.87290000000000001</v>
      </c>
      <c r="E62" s="401">
        <f t="shared" ca="1" si="2"/>
        <v>0.83510000000000006</v>
      </c>
      <c r="F62" s="401">
        <f t="shared" ca="1" si="3"/>
        <v>0.79730000000000001</v>
      </c>
      <c r="G62" s="408">
        <f t="shared" ca="1" si="4"/>
        <v>75.473199616812352</v>
      </c>
      <c r="H62" s="404">
        <f t="shared" ca="1" si="5"/>
        <v>5.4871878894395577E-3</v>
      </c>
      <c r="I62" s="404">
        <f t="shared" ca="1" si="6"/>
        <v>5.7473355154533737E-3</v>
      </c>
      <c r="J62" s="404">
        <f t="shared" ca="1" si="7"/>
        <v>121.62420859414406</v>
      </c>
      <c r="K62" s="411">
        <f t="shared" ca="1" si="8"/>
        <v>100.66747847731033</v>
      </c>
      <c r="L62" s="414">
        <f t="shared" ca="1" si="9"/>
        <v>290.12723839993868</v>
      </c>
      <c r="M62" s="417">
        <f t="shared" ca="1" si="10"/>
        <v>6.9752152974686847</v>
      </c>
    </row>
    <row r="63" spans="2:13" x14ac:dyDescent="0.2">
      <c r="B63" s="426">
        <f t="shared" si="12"/>
        <v>126</v>
      </c>
      <c r="C63" s="404">
        <f t="shared" si="1"/>
        <v>4.5823506064709748E-3</v>
      </c>
      <c r="D63" s="401">
        <f ca="1">MpropuPlein+0.5*MasseSans</f>
        <v>1.5858999999999999</v>
      </c>
      <c r="E63" s="401">
        <f t="shared" ca="1" si="2"/>
        <v>1.5480999999999998</v>
      </c>
      <c r="F63" s="401">
        <f t="shared" ca="1" si="3"/>
        <v>1.5103</v>
      </c>
      <c r="G63" s="408">
        <f t="shared" ca="1" si="4"/>
        <v>36.194780052968156</v>
      </c>
      <c r="H63" s="404">
        <f t="shared" ca="1" si="5"/>
        <v>2.9599835969711099E-3</v>
      </c>
      <c r="I63" s="404">
        <f t="shared" ca="1" si="6"/>
        <v>3.0340664811434647E-3</v>
      </c>
      <c r="J63" s="404">
        <f t="shared" ca="1" si="7"/>
        <v>67.742535444330159</v>
      </c>
      <c r="K63" s="411">
        <f t="shared" ca="1" si="8"/>
        <v>63.559462795447416</v>
      </c>
      <c r="L63" s="414">
        <f t="shared" ca="1" si="9"/>
        <v>201.33926579473797</v>
      </c>
      <c r="M63" s="417">
        <f t="shared" ca="1" si="10"/>
        <v>6.8744682273714588</v>
      </c>
    </row>
    <row r="64" spans="2:13" x14ac:dyDescent="0.2">
      <c r="B64" s="426">
        <f t="shared" si="12"/>
        <v>126</v>
      </c>
      <c r="C64" s="404">
        <f t="shared" si="1"/>
        <v>4.5823506064709748E-3</v>
      </c>
      <c r="D64" s="401">
        <f ca="1">MpropuPlein+0.75*MasseSans</f>
        <v>2.2988999999999997</v>
      </c>
      <c r="E64" s="401">
        <f t="shared" ca="1" si="2"/>
        <v>2.2610999999999999</v>
      </c>
      <c r="F64" s="401">
        <f t="shared" ca="1" si="3"/>
        <v>2.2232999999999996</v>
      </c>
      <c r="G64" s="408">
        <f t="shared" ca="1" si="4"/>
        <v>21.687943478837731</v>
      </c>
      <c r="H64" s="404">
        <f t="shared" ca="1" si="5"/>
        <v>2.0266023645442374E-3</v>
      </c>
      <c r="I64" s="404">
        <f t="shared" ca="1" si="6"/>
        <v>2.0610581597044824E-3</v>
      </c>
      <c r="J64" s="404">
        <f t="shared" ca="1" si="7"/>
        <v>42.161470355612586</v>
      </c>
      <c r="K64" s="411">
        <f t="shared" ca="1" si="8"/>
        <v>41.000785070444437</v>
      </c>
      <c r="L64" s="414">
        <f t="shared" ca="1" si="9"/>
        <v>115.53714765087051</v>
      </c>
      <c r="M64" s="417">
        <f t="shared" ca="1" si="10"/>
        <v>5.7710229785016303</v>
      </c>
    </row>
    <row r="65" spans="2:13" x14ac:dyDescent="0.2">
      <c r="B65" s="426">
        <f t="shared" si="12"/>
        <v>126</v>
      </c>
      <c r="C65" s="404">
        <f t="shared" si="1"/>
        <v>4.5823506064709748E-3</v>
      </c>
      <c r="D65" s="401">
        <f ca="1">MpropuPlein+1*MasseSans</f>
        <v>3.0118999999999998</v>
      </c>
      <c r="E65" s="401">
        <f t="shared" ca="1" si="2"/>
        <v>2.9741</v>
      </c>
      <c r="F65" s="401">
        <f t="shared" ca="1" si="3"/>
        <v>2.9362999999999997</v>
      </c>
      <c r="G65" s="408">
        <f t="shared" ca="1" si="4"/>
        <v>14.136740190309672</v>
      </c>
      <c r="H65" s="404">
        <f t="shared" ca="1" si="5"/>
        <v>1.5407520279987139E-3</v>
      </c>
      <c r="I65" s="404">
        <f t="shared" ca="1" si="6"/>
        <v>1.5605866588805555E-3</v>
      </c>
      <c r="J65" s="404">
        <f t="shared" ca="1" si="7"/>
        <v>27.872219774056028</v>
      </c>
      <c r="K65" s="411">
        <f t="shared" ca="1" si="8"/>
        <v>27.480013690343753</v>
      </c>
      <c r="L65" s="414">
        <f t="shared" ca="1" si="9"/>
        <v>64.219150313075403</v>
      </c>
      <c r="M65" s="417">
        <f t="shared" ca="1" si="10"/>
        <v>4.6965042733347273</v>
      </c>
    </row>
    <row r="66" spans="2:13" x14ac:dyDescent="0.2">
      <c r="B66" s="426">
        <f t="shared" si="12"/>
        <v>126</v>
      </c>
      <c r="C66" s="404">
        <f t="shared" si="1"/>
        <v>4.5823506064709748E-3</v>
      </c>
      <c r="D66" s="401">
        <f ca="1">MpropuPlein+1.25*MasseSans</f>
        <v>3.7248999999999999</v>
      </c>
      <c r="E66" s="401">
        <f t="shared" ca="1" si="2"/>
        <v>3.6871</v>
      </c>
      <c r="F66" s="401">
        <f t="shared" ca="1" si="3"/>
        <v>3.6492999999999998</v>
      </c>
      <c r="G66" s="408">
        <f t="shared" ca="1" si="4"/>
        <v>9.5059935993056879</v>
      </c>
      <c r="H66" s="404">
        <f t="shared" ca="1" si="5"/>
        <v>1.2428061637793863E-3</v>
      </c>
      <c r="I66" s="404">
        <f t="shared" ca="1" si="6"/>
        <v>1.2556793375362329E-3</v>
      </c>
      <c r="J66" s="404">
        <f t="shared" ca="1" si="7"/>
        <v>18.864107741748501</v>
      </c>
      <c r="K66" s="411">
        <f t="shared" ca="1" si="8"/>
        <v>18.718062340898054</v>
      </c>
      <c r="L66" s="414">
        <f t="shared" ca="1" si="9"/>
        <v>36.332850103724113</v>
      </c>
      <c r="M66" s="417">
        <f t="shared" ca="1" si="10"/>
        <v>3.8802796586432082</v>
      </c>
    </row>
    <row r="67" spans="2:13" x14ac:dyDescent="0.2">
      <c r="B67" s="426">
        <f t="shared" si="12"/>
        <v>126</v>
      </c>
      <c r="C67" s="404">
        <f t="shared" si="1"/>
        <v>4.5823506064709748E-3</v>
      </c>
      <c r="D67" s="401">
        <f ca="1">MpropuPlein+1.5*MasseSans</f>
        <v>4.4379</v>
      </c>
      <c r="E67" s="401">
        <f t="shared" ca="1" si="2"/>
        <v>4.4001000000000001</v>
      </c>
      <c r="F67" s="401">
        <f t="shared" ca="1" si="3"/>
        <v>4.3623000000000003</v>
      </c>
      <c r="G67" s="408">
        <f t="shared" ca="1" si="4"/>
        <v>6.3759957728233427</v>
      </c>
      <c r="H67" s="404">
        <f t="shared" ca="1" si="5"/>
        <v>1.0414196510240619E-3</v>
      </c>
      <c r="I67" s="404">
        <f t="shared" ca="1" si="6"/>
        <v>1.0504437123698448E-3</v>
      </c>
      <c r="J67" s="404">
        <f t="shared" ca="1" si="7"/>
        <v>12.69593861008121</v>
      </c>
      <c r="K67" s="411">
        <f t="shared" ca="1" si="8"/>
        <v>12.640279128016655</v>
      </c>
      <c r="L67" s="414">
        <f t="shared" ca="1" si="9"/>
        <v>20.770620702032517</v>
      </c>
      <c r="M67" s="417">
        <f t="shared" ca="1" si="10"/>
        <v>3.2812358737486571</v>
      </c>
    </row>
    <row r="68" spans="2:13" x14ac:dyDescent="0.2">
      <c r="B68" s="426">
        <f t="shared" si="12"/>
        <v>126</v>
      </c>
      <c r="C68" s="404">
        <f t="shared" si="1"/>
        <v>4.5823506064709748E-3</v>
      </c>
      <c r="D68" s="401">
        <f ca="1">MpropuPlein+1.75*MasseSans</f>
        <v>5.1509</v>
      </c>
      <c r="E68" s="401">
        <f t="shared" ca="1" si="2"/>
        <v>5.1131000000000002</v>
      </c>
      <c r="F68" s="401">
        <f t="shared" ca="1" si="3"/>
        <v>5.0753000000000004</v>
      </c>
      <c r="G68" s="408">
        <f t="shared" ca="1" si="4"/>
        <v>4.1189276564119606</v>
      </c>
      <c r="H68" s="404">
        <f t="shared" ca="1" si="5"/>
        <v>8.9619811982378096E-4</v>
      </c>
      <c r="I68" s="404">
        <f t="shared" ca="1" si="6"/>
        <v>9.0287285608160587E-4</v>
      </c>
      <c r="J68" s="404">
        <f t="shared" ca="1" si="7"/>
        <v>8.2176621030714614</v>
      </c>
      <c r="K68" s="411">
        <f t="shared" ca="1" si="8"/>
        <v>8.1975480058218437</v>
      </c>
      <c r="L68" s="414">
        <f t="shared" ca="1" si="9"/>
        <v>11.632179820300987</v>
      </c>
      <c r="M68" s="417">
        <f t="shared" ca="1" si="10"/>
        <v>2.8339154316418158</v>
      </c>
    </row>
    <row r="69" spans="2:13" x14ac:dyDescent="0.2">
      <c r="B69" s="427">
        <f t="shared" si="12"/>
        <v>126</v>
      </c>
      <c r="C69" s="405">
        <f t="shared" si="1"/>
        <v>4.5823506064709748E-3</v>
      </c>
      <c r="D69" s="402">
        <f ca="1">MpropuPlein+2*MasseSans</f>
        <v>5.8639000000000001</v>
      </c>
      <c r="E69" s="402">
        <f t="shared" ca="1" si="2"/>
        <v>5.8261000000000003</v>
      </c>
      <c r="F69" s="402">
        <f t="shared" ca="1" si="3"/>
        <v>5.7883000000000004</v>
      </c>
      <c r="G69" s="409">
        <f t="shared" ca="1" si="4"/>
        <v>2.4143009903709149</v>
      </c>
      <c r="H69" s="405">
        <f t="shared" ca="1" si="5"/>
        <v>7.8652110442164992E-4</v>
      </c>
      <c r="I69" s="405">
        <f t="shared" ca="1" si="6"/>
        <v>7.9165741348426557E-4</v>
      </c>
      <c r="J69" s="405">
        <f t="shared" ca="1" si="7"/>
        <v>4.8225016494992401</v>
      </c>
      <c r="K69" s="412">
        <f t="shared" ca="1" si="8"/>
        <v>4.8164136425617512</v>
      </c>
      <c r="L69" s="415">
        <f t="shared" ca="1" si="9"/>
        <v>6.0037531153321329</v>
      </c>
      <c r="M69" s="418">
        <f t="shared" ca="1" si="10"/>
        <v>2.4906637617426242</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Pandora (Pro24-6G BS)</v>
      </c>
      <c r="G5" t="s">
        <v>459</v>
      </c>
      <c r="H5">
        <f>MasseSans</f>
        <v>2.8519999999999999</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0.3125</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2.8519999999999999</v>
      </c>
      <c r="F11" s="246" t="s">
        <v>123</v>
      </c>
      <c r="G11" s="246" t="s">
        <v>125</v>
      </c>
      <c r="H11" s="672" t="e">
        <f ca="1">Vsortie_de_rampe</f>
        <v>#N/A</v>
      </c>
      <c r="I11" s="673"/>
      <c r="J11" s="76"/>
      <c r="N11" s="75"/>
      <c r="P11" s="48"/>
      <c r="Q11" s="436"/>
      <c r="R11" s="48"/>
      <c r="S11" s="48"/>
      <c r="T11" s="48"/>
      <c r="U11" s="440">
        <f>IF(RIGHT(Nb_diam,1)=",", "", X_j)</f>
        <v>0</v>
      </c>
    </row>
    <row r="12" spans="2:21" ht="13.5" thickBot="1" x14ac:dyDescent="0.25">
      <c r="B12" s="74"/>
      <c r="C12" s="12"/>
      <c r="D12" s="276"/>
      <c r="E12" s="244"/>
      <c r="F12" s="6" t="s">
        <v>123</v>
      </c>
      <c r="G12" s="6" t="s">
        <v>126</v>
      </c>
      <c r="H12" s="674">
        <f>Finesse</f>
        <v>11.80952380952381</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15.188330654492475</v>
      </c>
      <c r="I13" s="675"/>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2.3786440222941545</v>
      </c>
      <c r="I14" s="254">
        <f ca="1">MS_max</f>
        <v>2.461361239820373</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36.127631919935588</v>
      </c>
      <c r="I15" s="254">
        <f ca="1">MS_Cn_max</f>
        <v>37.383968370543379</v>
      </c>
      <c r="J15" s="76"/>
      <c r="K15" s="76"/>
      <c r="N15" s="75"/>
      <c r="P15" s="48"/>
      <c r="Q15" s="436"/>
      <c r="R15" s="48"/>
      <c r="S15" s="48"/>
      <c r="T15" s="48"/>
    </row>
    <row r="16" spans="2:21" x14ac:dyDescent="0.2">
      <c r="B16" s="74"/>
      <c r="C16" s="12"/>
      <c r="D16" s="276" t="s">
        <v>145</v>
      </c>
      <c r="E16" s="244">
        <f>Q_ail</f>
        <v>4</v>
      </c>
      <c r="F16" s="6" t="s">
        <v>128</v>
      </c>
      <c r="G16" s="6" t="s">
        <v>129</v>
      </c>
      <c r="H16" s="247">
        <f ca="1">V_para</f>
        <v>12.267516728901475</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4">
        <f>T_para</f>
        <v>16.399999999999999</v>
      </c>
      <c r="I17" s="675"/>
      <c r="J17" s="258"/>
      <c r="N17" s="75"/>
      <c r="P17" s="434" t="s">
        <v>342</v>
      </c>
      <c r="Q17" s="440">
        <f>IF(RIGHT(Nb_diam,1)=",", "", D2j)</f>
        <v>0</v>
      </c>
      <c r="R17" s="48"/>
      <c r="S17" s="48"/>
      <c r="T17" s="48"/>
      <c r="U17" s="436"/>
    </row>
    <row r="18" spans="2:21" x14ac:dyDescent="0.2">
      <c r="B18" s="74"/>
      <c r="C18" s="12"/>
      <c r="D18" s="276" t="s">
        <v>148</v>
      </c>
      <c r="E18" s="244">
        <f ca="1">XpropuRef-Long_propu</f>
        <v>714</v>
      </c>
      <c r="F18" s="12" t="s">
        <v>130</v>
      </c>
      <c r="G18" s="12" t="s">
        <v>427</v>
      </c>
      <c r="H18" s="602">
        <f ca="1">T_para-Combustion-Depotage</f>
        <v>2.4299999999999979</v>
      </c>
      <c r="I18" s="680"/>
      <c r="N18" s="75"/>
      <c r="P18" s="48"/>
      <c r="Q18" s="436"/>
      <c r="R18" s="48"/>
      <c r="S18" s="48"/>
    </row>
    <row r="19" spans="2:21" x14ac:dyDescent="0.2">
      <c r="B19" s="74"/>
      <c r="C19" s="531"/>
      <c r="D19" s="269"/>
      <c r="E19" s="271"/>
      <c r="F19" s="519" t="s">
        <v>132</v>
      </c>
      <c r="G19" s="274" t="s">
        <v>426</v>
      </c>
      <c r="H19" s="681">
        <f ca="1">Portee_balistique</f>
        <v>438.67107671397167</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543</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992</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932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160</v>
      </c>
    </row>
    <row r="31" spans="2:21" ht="13.5" thickBot="1" x14ac:dyDescent="0.25">
      <c r="B31" s="74"/>
      <c r="C31" s="83">
        <f>Beta_rampe</f>
        <v>82.720333417497486</v>
      </c>
      <c r="D31" s="84">
        <f ca="1">Portee_balistique</f>
        <v>438.67107671397167</v>
      </c>
      <c r="E31" s="676">
        <f ca="1">T_para+Dt_para</f>
        <v>138.61215896750858</v>
      </c>
      <c r="F31" s="676"/>
      <c r="G31" s="676"/>
      <c r="H31" s="679">
        <f ca="1">Altitude_culmi</f>
        <v>1499.9647297372512</v>
      </c>
      <c r="I31" s="679"/>
      <c r="J31" s="85">
        <f ca="1">Temps_culmi</f>
        <v>16.699999999999932</v>
      </c>
      <c r="K31" s="86">
        <f ca="1">Vit_culmi</f>
        <v>12.549209396867894</v>
      </c>
      <c r="L31" s="84">
        <f ca="1">Acc_max</f>
        <v>51.362218960093095</v>
      </c>
      <c r="M31" s="86">
        <f ca="1">Vit_max</f>
        <v>174.77573784593514</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2.8519999999999999</v>
      </c>
      <c r="I41" s="6">
        <f ca="1">MasseVide</f>
        <v>2.9362999999999997</v>
      </c>
      <c r="J41" s="244">
        <f ca="1">MassePlein</f>
        <v>3.0118999999999998</v>
      </c>
      <c r="N41" s="75"/>
    </row>
    <row r="42" spans="2:21" x14ac:dyDescent="0.2">
      <c r="B42" s="74"/>
      <c r="D42" s="276" t="s">
        <v>150</v>
      </c>
      <c r="E42" s="6">
        <f>X_ail-m_ail</f>
        <v>762</v>
      </c>
      <c r="F42" s="255"/>
      <c r="G42" s="255" t="s">
        <v>218</v>
      </c>
      <c r="H42" s="263">
        <f>XcgSans</f>
        <v>543</v>
      </c>
      <c r="I42" s="263">
        <f ca="1">XcgVide</f>
        <v>551.18223614753265</v>
      </c>
      <c r="J42" s="245">
        <f ca="1">XcgPlein</f>
        <v>558.13048241973502</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120</v>
      </c>
      <c r="F45" s="6" t="s">
        <v>203</v>
      </c>
      <c r="G45" s="6" t="s">
        <v>208</v>
      </c>
      <c r="H45" s="674">
        <f>Finesse</f>
        <v>11.80952380952381</v>
      </c>
      <c r="I45" s="675"/>
      <c r="N45" s="75"/>
    </row>
    <row r="46" spans="2:21" x14ac:dyDescent="0.2">
      <c r="B46" s="74"/>
      <c r="D46" s="276" t="str">
        <f>IF(Lang="Français","Envergure   'E'",IF(Lang="English","Span          'E'",""))</f>
        <v>Envergure   'E'</v>
      </c>
      <c r="E46" s="244">
        <f>E_ail</f>
        <v>105</v>
      </c>
      <c r="F46" s="6" t="s">
        <v>204</v>
      </c>
      <c r="G46" s="6" t="s">
        <v>209</v>
      </c>
      <c r="H46" s="674">
        <f>Cn</f>
        <v>15.188330654492475</v>
      </c>
      <c r="I46" s="675"/>
      <c r="N46" s="75"/>
    </row>
    <row r="47" spans="2:21" x14ac:dyDescent="0.2">
      <c r="B47" s="74"/>
      <c r="D47" s="276" t="s">
        <v>144</v>
      </c>
      <c r="E47" s="244">
        <f>ep_ail</f>
        <v>3</v>
      </c>
      <c r="F47" s="6" t="s">
        <v>205</v>
      </c>
      <c r="G47" s="6" t="s">
        <v>210</v>
      </c>
      <c r="H47" s="247">
        <f ca="1">MS_min</f>
        <v>2.3786440222941545</v>
      </c>
      <c r="I47" s="254">
        <f ca="1">MS_max</f>
        <v>2.461361239820373</v>
      </c>
      <c r="N47" s="75"/>
    </row>
    <row r="48" spans="2:21" x14ac:dyDescent="0.2">
      <c r="B48" s="74"/>
      <c r="D48" s="276" t="s">
        <v>145</v>
      </c>
      <c r="E48" s="244">
        <f>Q_ail</f>
        <v>4</v>
      </c>
      <c r="F48" s="274" t="s">
        <v>206</v>
      </c>
      <c r="G48" s="274" t="s">
        <v>211</v>
      </c>
      <c r="H48" s="256">
        <f ca="1">MS_Cn_min</f>
        <v>36.127631919935588</v>
      </c>
      <c r="I48" s="264">
        <f ca="1">MS_Cn_max</f>
        <v>37.383968370543379</v>
      </c>
      <c r="N48" s="75"/>
    </row>
    <row r="49" spans="2:14" x14ac:dyDescent="0.2">
      <c r="B49" s="74"/>
      <c r="D49" s="276" t="s">
        <v>148</v>
      </c>
      <c r="E49" s="244">
        <f ca="1">XpropuRef-Long_propu</f>
        <v>714</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992</v>
      </c>
      <c r="G51" s="276" t="s">
        <v>212</v>
      </c>
      <c r="H51" s="6">
        <f>Sref</f>
        <v>6.8017694409323948E-3</v>
      </c>
      <c r="J51" s="267"/>
      <c r="N51" s="75"/>
    </row>
    <row r="52" spans="2:14" x14ac:dyDescent="0.2">
      <c r="B52" s="74"/>
      <c r="D52" s="276" t="s">
        <v>196</v>
      </c>
      <c r="E52" s="244">
        <f>MAX(D_ref,D_ail,D_og,(RIGHT(Nb_diam,1)=",")*MAX(D1j,D1r,D2j,D2r))</f>
        <v>84</v>
      </c>
      <c r="G52" s="276" t="s">
        <v>213</v>
      </c>
      <c r="H52" s="6">
        <f>Beta_rampe</f>
        <v>82.720333417497486</v>
      </c>
      <c r="I52" s="6">
        <v>80</v>
      </c>
      <c r="J52" s="244">
        <v>90</v>
      </c>
      <c r="N52" s="75"/>
    </row>
    <row r="53" spans="2:14" x14ac:dyDescent="0.2">
      <c r="B53" s="74"/>
      <c r="D53" s="277" t="s">
        <v>197</v>
      </c>
      <c r="E53" s="260">
        <f>E_ail*2+D_ail</f>
        <v>294</v>
      </c>
      <c r="G53" s="278" t="s">
        <v>215</v>
      </c>
      <c r="H53" s="247">
        <f ca="1">Temps_culmi</f>
        <v>16.699999999999932</v>
      </c>
      <c r="I53" s="259"/>
      <c r="J53" s="268"/>
      <c r="N53" s="75"/>
    </row>
    <row r="54" spans="2:14" x14ac:dyDescent="0.2">
      <c r="B54" s="74"/>
      <c r="G54" s="278" t="s">
        <v>216</v>
      </c>
      <c r="H54" s="242">
        <f ca="1">Altitude_culmi</f>
        <v>1499.9647297372512</v>
      </c>
      <c r="I54" s="259"/>
      <c r="J54" s="268"/>
      <c r="N54" s="75"/>
    </row>
    <row r="55" spans="2:14" x14ac:dyDescent="0.2">
      <c r="B55" s="74"/>
      <c r="C55" s="275" t="s">
        <v>233</v>
      </c>
      <c r="D55" s="249" t="s">
        <v>60</v>
      </c>
      <c r="E55" s="243">
        <f>Long_tot</f>
        <v>992</v>
      </c>
      <c r="G55" s="278" t="s">
        <v>217</v>
      </c>
      <c r="H55" s="248">
        <f ca="1">Vit_culmi</f>
        <v>12.549209396867894</v>
      </c>
      <c r="I55" s="259"/>
      <c r="J55" s="268"/>
      <c r="N55" s="75"/>
    </row>
    <row r="56" spans="2:14" x14ac:dyDescent="0.2">
      <c r="B56" s="74"/>
      <c r="C56" s="276"/>
      <c r="D56" s="2" t="s">
        <v>219</v>
      </c>
      <c r="E56" s="244">
        <f>MAX(D_ref,D_ail,D_og,(RIGHT(Nb_diam,1)=",")*MAX(D1j,D1r,D2j,D2r))</f>
        <v>84</v>
      </c>
      <c r="G56" s="278" t="s">
        <v>133</v>
      </c>
      <c r="H56" s="242">
        <f ca="1">Portee_balistique</f>
        <v>438.67107671397167</v>
      </c>
      <c r="I56" s="259"/>
      <c r="J56" s="268"/>
      <c r="N56" s="75"/>
    </row>
    <row r="57" spans="2:14" x14ac:dyDescent="0.2">
      <c r="B57" s="74"/>
      <c r="C57" s="276"/>
      <c r="D57" s="2" t="s">
        <v>220</v>
      </c>
      <c r="E57" s="244">
        <f>E_ail*2+D_ail</f>
        <v>294</v>
      </c>
      <c r="G57" s="278" t="s">
        <v>214</v>
      </c>
      <c r="H57" s="242">
        <f ca="1">T_balistique</f>
        <v>37.900000000000233</v>
      </c>
      <c r="I57" s="259"/>
      <c r="J57" s="268"/>
      <c r="N57" s="75"/>
    </row>
    <row r="58" spans="2:14" x14ac:dyDescent="0.2">
      <c r="B58" s="74"/>
      <c r="C58" s="276"/>
      <c r="D58" s="2" t="s">
        <v>221</v>
      </c>
      <c r="E58" s="244">
        <f ca="1">MassePlein</f>
        <v>3.0118999999999998</v>
      </c>
      <c r="G58" s="278" t="s">
        <v>137</v>
      </c>
      <c r="H58" s="248">
        <f ca="1">Vit_max</f>
        <v>174.77573784593514</v>
      </c>
      <c r="I58" s="259"/>
      <c r="J58" s="268"/>
      <c r="N58" s="75"/>
    </row>
    <row r="59" spans="2:14" x14ac:dyDescent="0.2">
      <c r="B59" s="74"/>
      <c r="C59" s="277" t="s">
        <v>234</v>
      </c>
      <c r="D59" s="255" t="s">
        <v>145</v>
      </c>
      <c r="E59" s="260">
        <f>Q_ail</f>
        <v>4</v>
      </c>
      <c r="G59" s="278" t="s">
        <v>136</v>
      </c>
      <c r="H59" s="242">
        <f ca="1">Acc_max</f>
        <v>51.362218960093095</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309.39573457180876</v>
      </c>
      <c r="F62" s="280">
        <f ca="1">E62/9.81</f>
        <v>31.538810863589067</v>
      </c>
      <c r="H62" s="2"/>
      <c r="I62" s="2"/>
      <c r="J62" s="2"/>
      <c r="K62" s="2"/>
      <c r="N62" s="75"/>
    </row>
    <row r="63" spans="2:14" x14ac:dyDescent="0.2">
      <c r="B63" s="74"/>
      <c r="C63" s="276"/>
      <c r="D63" s="2" t="s">
        <v>223</v>
      </c>
      <c r="E63" s="242">
        <f ca="1">2*Acc_max*Masse_ail</f>
        <v>8.0895494862146631</v>
      </c>
      <c r="F63" s="248">
        <f ca="1">E63/9.81</f>
        <v>0.82462278146938461</v>
      </c>
      <c r="G63" s="246" t="s">
        <v>229</v>
      </c>
      <c r="H63" s="288">
        <f>S_ail*(ep_ail/1000)*2000</f>
        <v>7.8750000000000001E-2</v>
      </c>
      <c r="I63" s="2"/>
      <c r="J63" s="2"/>
      <c r="K63" s="2"/>
      <c r="N63" s="75"/>
    </row>
    <row r="64" spans="2:14" x14ac:dyDescent="0.2">
      <c r="B64" s="74"/>
      <c r="C64" s="277"/>
      <c r="D64" s="255" t="s">
        <v>224</v>
      </c>
      <c r="E64" s="263">
        <f ca="1">0.104*S_ail*Vit_max^2</f>
        <v>41.696052406541774</v>
      </c>
      <c r="F64" s="281">
        <f ca="1">E64/9.81</f>
        <v>4.2503621209522704</v>
      </c>
      <c r="G64" s="274" t="s">
        <v>228</v>
      </c>
      <c r="H64" s="289">
        <f>(E_ail*(m_ail+n_ail)/2)/10^6</f>
        <v>1.3125E-2</v>
      </c>
      <c r="I64" s="2"/>
      <c r="J64" s="2"/>
      <c r="K64" s="2"/>
      <c r="N64" s="75"/>
    </row>
    <row r="65" spans="2:14" x14ac:dyDescent="0.2">
      <c r="B65" s="74"/>
      <c r="C65" s="282" t="s">
        <v>242</v>
      </c>
      <c r="D65" s="285" t="s">
        <v>240</v>
      </c>
      <c r="E65" s="286">
        <f ca="1">2*Acc_max*H65</f>
        <v>154.69786728590438</v>
      </c>
      <c r="F65" s="286">
        <f ca="1">E65/9.81</f>
        <v>15.769405431794533</v>
      </c>
      <c r="G65" s="287" t="s">
        <v>241</v>
      </c>
      <c r="H65" s="279">
        <f ca="1">E58/2</f>
        <v>1.5059499999999999</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16.399999999999999</v>
      </c>
      <c r="I67" s="251">
        <f ca="1">Temps_culmi</f>
        <v>16.699999999999932</v>
      </c>
      <c r="J67" s="2"/>
      <c r="K67" s="2"/>
      <c r="N67" s="75"/>
    </row>
    <row r="68" spans="2:14" x14ac:dyDescent="0.2">
      <c r="B68" s="74"/>
      <c r="C68" s="6"/>
      <c r="D68" s="2"/>
      <c r="E68" s="2"/>
      <c r="F68" s="275" t="s">
        <v>231</v>
      </c>
      <c r="G68" s="249" t="s">
        <v>129</v>
      </c>
      <c r="H68" s="250">
        <f ca="1">V_para</f>
        <v>12.267516728901475</v>
      </c>
      <c r="I68" s="251">
        <f>V_satellite</f>
        <v>12.655562623057198</v>
      </c>
      <c r="J68" s="2"/>
      <c r="K68" s="2"/>
      <c r="N68" s="75"/>
    </row>
    <row r="69" spans="2:14" x14ac:dyDescent="0.2">
      <c r="B69" s="74"/>
      <c r="C69" s="6"/>
      <c r="D69" s="2"/>
      <c r="E69" s="2"/>
      <c r="F69" s="276"/>
      <c r="G69" s="2" t="s">
        <v>237</v>
      </c>
      <c r="H69" s="247">
        <f>S_para</f>
        <v>0.3125</v>
      </c>
      <c r="I69" s="253">
        <f>S_satellite</f>
        <v>0.1</v>
      </c>
      <c r="J69" s="2"/>
      <c r="K69" s="2"/>
      <c r="N69" s="75"/>
    </row>
    <row r="70" spans="2:14" x14ac:dyDescent="0.2">
      <c r="B70" s="74"/>
      <c r="C70" s="226"/>
      <c r="D70" s="2"/>
      <c r="F70" s="276"/>
      <c r="G70" s="2" t="s">
        <v>236</v>
      </c>
      <c r="H70" s="247">
        <f ca="1">V_ouverture</f>
        <v>13.13932691204311</v>
      </c>
      <c r="I70" s="253">
        <f ca="1">V_ouv_sat</f>
        <v>157.75261896714954</v>
      </c>
      <c r="N70" s="75"/>
    </row>
    <row r="71" spans="2:14" x14ac:dyDescent="0.2">
      <c r="B71" s="74"/>
      <c r="C71" s="226"/>
      <c r="F71" s="276"/>
      <c r="G71" s="2" t="s">
        <v>201</v>
      </c>
      <c r="H71" s="247">
        <f ca="1">m_vide</f>
        <v>2.9362999999999997</v>
      </c>
      <c r="I71" s="253">
        <f>m_satellite</f>
        <v>1</v>
      </c>
      <c r="N71" s="75"/>
    </row>
    <row r="72" spans="2:14" x14ac:dyDescent="0.2">
      <c r="B72" s="74"/>
      <c r="C72" s="226"/>
      <c r="F72" s="276"/>
      <c r="G72" s="2" t="s">
        <v>238</v>
      </c>
      <c r="H72" s="283">
        <f ca="1">1/2*Rho_moyen*S_para*V_ouverture^2</f>
        <v>33.044740911622952</v>
      </c>
      <c r="I72" s="284">
        <f ca="1">1/2*Rho_moyen*S_satellite*V_ouv_sat^2</f>
        <v>1524.2606884484237</v>
      </c>
      <c r="N72" s="75"/>
    </row>
    <row r="73" spans="2:14" x14ac:dyDescent="0.2">
      <c r="B73" s="74"/>
      <c r="D73" s="2"/>
      <c r="F73" s="277"/>
      <c r="G73" s="255" t="s">
        <v>239</v>
      </c>
      <c r="H73" s="256">
        <f ca="1">H72/9.81</f>
        <v>3.3684751184121255</v>
      </c>
      <c r="I73" s="257">
        <f ca="1">I72/9.81</f>
        <v>155.37825570320322</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SP02-Beta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46062</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Pandora (Pro24-6G BS)</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762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714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2.8519999999999999</v>
      </c>
      <c r="F107" s="244">
        <f ca="1">MassePlein</f>
        <v>3.0118999999999998</v>
      </c>
      <c r="N107" s="75"/>
    </row>
    <row r="108" spans="2:14" x14ac:dyDescent="0.2">
      <c r="B108" s="74"/>
      <c r="D108" s="431" t="s">
        <v>352</v>
      </c>
      <c r="E108" s="274">
        <f>XcgSans</f>
        <v>543</v>
      </c>
      <c r="F108" s="260">
        <f ca="1">XcgPlein</f>
        <v>558.13048241973502</v>
      </c>
      <c r="N108" s="75"/>
    </row>
    <row r="109" spans="2:14" x14ac:dyDescent="0.2">
      <c r="B109" s="74"/>
      <c r="N109" s="75"/>
    </row>
    <row r="110" spans="2:14" x14ac:dyDescent="0.2">
      <c r="B110" s="74"/>
      <c r="D110" s="438" t="s">
        <v>355</v>
      </c>
      <c r="E110" s="439">
        <f ca="1">MasseVide</f>
        <v>2.9362999999999997</v>
      </c>
      <c r="G110" s="429" t="s">
        <v>356</v>
      </c>
      <c r="H110" s="265"/>
      <c r="I110" s="265"/>
      <c r="J110" s="266"/>
      <c r="N110" s="75"/>
    </row>
    <row r="111" spans="2:14" x14ac:dyDescent="0.2">
      <c r="B111" s="74"/>
      <c r="G111" s="276" t="s">
        <v>213</v>
      </c>
      <c r="H111" s="6">
        <f>Beta_rampe</f>
        <v>82.720333417497486</v>
      </c>
      <c r="I111" s="6">
        <v>80</v>
      </c>
      <c r="J111" s="244">
        <v>90</v>
      </c>
      <c r="N111" s="75"/>
    </row>
    <row r="112" spans="2:14" x14ac:dyDescent="0.2">
      <c r="B112" s="74"/>
      <c r="G112" s="278" t="s">
        <v>215</v>
      </c>
      <c r="H112" s="247">
        <f ca="1">Temps_culmi</f>
        <v>16.699999999999932</v>
      </c>
      <c r="I112" s="259"/>
      <c r="J112" s="268"/>
      <c r="N112" s="75"/>
    </row>
    <row r="113" spans="2:14" ht="12.75" customHeight="1" x14ac:dyDescent="0.25">
      <c r="B113" s="74"/>
      <c r="D113" s="435" t="s">
        <v>357</v>
      </c>
      <c r="E113" s="48"/>
      <c r="G113" s="278" t="s">
        <v>216</v>
      </c>
      <c r="H113" s="242">
        <f ca="1">Altitude_culmi</f>
        <v>1499.9647297372512</v>
      </c>
      <c r="I113" s="259"/>
      <c r="J113" s="268"/>
      <c r="N113" s="75"/>
    </row>
    <row r="114" spans="2:14" ht="12.75" customHeight="1" x14ac:dyDescent="0.25">
      <c r="B114" s="74"/>
      <c r="D114" s="48"/>
      <c r="E114" s="48"/>
      <c r="F114" s="435"/>
      <c r="G114" s="278" t="s">
        <v>217</v>
      </c>
      <c r="H114" s="248">
        <f ca="1">Vit_culmi</f>
        <v>12.549209396867894</v>
      </c>
      <c r="I114" s="259"/>
      <c r="J114" s="268"/>
      <c r="N114" s="75"/>
    </row>
    <row r="115" spans="2:14" x14ac:dyDescent="0.2">
      <c r="B115" s="74"/>
      <c r="C115" s="429" t="s">
        <v>358</v>
      </c>
      <c r="D115" s="249"/>
      <c r="E115" s="446">
        <v>0.1</v>
      </c>
      <c r="G115" s="278" t="s">
        <v>133</v>
      </c>
      <c r="H115" s="242">
        <f ca="1">Portee_balistique</f>
        <v>438.67107671397167</v>
      </c>
      <c r="I115" s="259"/>
      <c r="J115" s="268"/>
      <c r="N115" s="75"/>
    </row>
    <row r="116" spans="2:14" ht="12.75" customHeight="1" x14ac:dyDescent="0.2">
      <c r="B116" s="74"/>
      <c r="C116" s="431" t="s">
        <v>359</v>
      </c>
      <c r="D116" s="255"/>
      <c r="E116" s="447">
        <f>E_ail*(m_ail+n_ail)/2</f>
        <v>13125</v>
      </c>
      <c r="G116" s="278" t="s">
        <v>137</v>
      </c>
      <c r="H116" s="248">
        <f ca="1">Vit_max</f>
        <v>174.77573784593514</v>
      </c>
      <c r="I116" s="259"/>
      <c r="J116" s="268"/>
      <c r="N116" s="75"/>
    </row>
    <row r="117" spans="2:14" ht="12.75" customHeight="1" x14ac:dyDescent="0.2">
      <c r="B117" s="74"/>
      <c r="D117" s="48"/>
      <c r="E117" s="48"/>
      <c r="F117" s="48"/>
      <c r="G117" s="278" t="s">
        <v>136</v>
      </c>
      <c r="H117" s="242">
        <f ca="1">Acc_max</f>
        <v>51.362218960093095</v>
      </c>
      <c r="I117" s="259"/>
      <c r="J117" s="268"/>
      <c r="N117" s="75"/>
    </row>
    <row r="118" spans="2:14" x14ac:dyDescent="0.2">
      <c r="B118" s="74"/>
      <c r="C118" s="429" t="s">
        <v>360</v>
      </c>
      <c r="D118" s="249"/>
      <c r="E118" s="457"/>
      <c r="F118" s="458">
        <f>J90/100</f>
        <v>7.62</v>
      </c>
      <c r="G118" s="276" t="s">
        <v>5</v>
      </c>
      <c r="H118" s="6">
        <f>Cx</f>
        <v>0.6</v>
      </c>
      <c r="I118" s="259"/>
      <c r="J118" s="268"/>
      <c r="N118" s="75"/>
    </row>
    <row r="119" spans="2:14" x14ac:dyDescent="0.2">
      <c r="B119" s="74"/>
      <c r="C119" s="437" t="s">
        <v>361</v>
      </c>
      <c r="D119" s="2"/>
      <c r="E119" s="459">
        <f ca="1">2*Acc_max*MasseSans</f>
        <v>292.97009694837101</v>
      </c>
      <c r="F119" s="460">
        <f ca="1">E119/g</f>
        <v>29.864433939691232</v>
      </c>
      <c r="G119" s="269" t="s">
        <v>222</v>
      </c>
      <c r="H119" s="270"/>
      <c r="I119" s="270"/>
      <c r="J119" s="271"/>
      <c r="N119" s="75"/>
    </row>
    <row r="120" spans="2:14" x14ac:dyDescent="0.2">
      <c r="B120" s="74"/>
      <c r="C120" s="437" t="s">
        <v>362</v>
      </c>
      <c r="D120" s="2"/>
      <c r="E120" s="459">
        <f ca="1">2*Acc_max*E115</f>
        <v>10.27244379201862</v>
      </c>
      <c r="F120" s="460">
        <f ca="1">E120/g</f>
        <v>1.0471400399611233</v>
      </c>
      <c r="N120" s="75"/>
    </row>
    <row r="121" spans="2:14" x14ac:dyDescent="0.2">
      <c r="B121" s="74"/>
      <c r="C121" s="431" t="s">
        <v>363</v>
      </c>
      <c r="D121" s="255"/>
      <c r="E121" s="452">
        <f ca="1">0.104*E116/1000000*Vit_max^2</f>
        <v>41.696052406541774</v>
      </c>
      <c r="F121" s="453">
        <f ca="1">E121/g</f>
        <v>4.2503621209522704</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0.3125</v>
      </c>
      <c r="G127" s="48"/>
      <c r="J127" s="48"/>
      <c r="N127" s="75"/>
    </row>
    <row r="128" spans="2:14" x14ac:dyDescent="0.2">
      <c r="B128" s="74"/>
      <c r="C128" s="670" t="s">
        <v>368</v>
      </c>
      <c r="D128" s="671"/>
      <c r="E128" s="450">
        <f ca="1">0.5*Rho_moyen*S_para*Vit_culmi^2</f>
        <v>30.143164718107172</v>
      </c>
      <c r="F128" s="451">
        <f ca="1">E128/g</f>
        <v>3.0726977286551653</v>
      </c>
      <c r="H128" s="48"/>
      <c r="I128" s="48"/>
      <c r="J128" s="48"/>
      <c r="K128" s="48"/>
      <c r="N128" s="75"/>
    </row>
    <row r="129" spans="2:14" x14ac:dyDescent="0.2">
      <c r="B129" s="74"/>
      <c r="C129" s="668" t="s">
        <v>369</v>
      </c>
      <c r="D129" s="669"/>
      <c r="E129" s="452">
        <f ca="1">E128/E126*2</f>
        <v>15.071582359053586</v>
      </c>
      <c r="F129" s="453">
        <f ca="1">E129/g</f>
        <v>1.5363488643275827</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10.471400399611232</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2026-02-08T23:00:37Z</dcterms:modified>
</cp:coreProperties>
</file>