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Beta\"/>
    </mc:Choice>
  </mc:AlternateContent>
  <xr:revisionPtr revIDLastSave="0" documentId="13_ncr:1_{F902B7D9-E9F1-4007-8F7C-0A7C29879FE9}"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R2" i="4"/>
  <c r="M4" i="4"/>
  <c r="K4" i="4"/>
  <c r="P3" i="4"/>
  <c r="C3" i="4"/>
  <c r="N4" i="4"/>
  <c r="O4" i="4"/>
  <c r="E4" i="4"/>
  <c r="L4" i="4"/>
  <c r="O3" i="4"/>
  <c r="D3" i="4"/>
  <c r="D4" i="4"/>
  <c r="Y3" i="4"/>
  <c r="N2" i="4"/>
  <c r="X3" i="4"/>
  <c r="P2" i="4"/>
  <c r="R3" i="4"/>
  <c r="L3" i="4"/>
  <c r="R4" i="4"/>
  <c r="Z2" i="4"/>
  <c r="S3" i="4"/>
  <c r="H4" i="4"/>
  <c r="V3" i="4"/>
  <c r="M3" i="4"/>
  <c r="X2" i="4"/>
  <c r="N3" i="4"/>
  <c r="B3" i="4"/>
  <c r="J4" i="4"/>
  <c r="B4" i="4"/>
  <c r="H2" i="4"/>
  <c r="V4" i="4"/>
  <c r="U3" i="4"/>
  <c r="J2" i="4"/>
  <c r="F3" i="4"/>
  <c r="L2" i="4"/>
  <c r="S4" i="4"/>
  <c r="G4" i="4"/>
  <c r="P4" i="4"/>
  <c r="F4" i="4"/>
  <c r="I3" i="4"/>
  <c r="J3" i="4"/>
  <c r="T4" i="4"/>
  <c r="H3" i="4"/>
  <c r="U4" i="4"/>
  <c r="C4" i="4"/>
  <c r="I4" i="4"/>
  <c r="V2" i="4"/>
  <c r="K3" i="4"/>
  <c r="W3" i="4"/>
  <c r="G3" i="4"/>
  <c r="E3" i="4"/>
  <c r="Q4" i="4"/>
  <c r="T2" i="4"/>
  <c r="D248" i="4" l="1"/>
  <c r="F248" i="4" s="1"/>
  <c r="X165" i="4"/>
  <c r="D128" i="4"/>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P15" i="6"/>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X4" i="4"/>
  <c r="H42" i="7" l="1"/>
  <c r="E108" i="7"/>
  <c r="D23" i="7"/>
  <c r="M19" i="6"/>
  <c r="H31" i="6" s="1"/>
  <c r="AA6" i="3"/>
  <c r="A7" i="3"/>
  <c r="B7" i="3" s="1"/>
  <c r="P7" i="3" s="1"/>
  <c r="Q7" i="3" s="1"/>
  <c r="AD6" i="3"/>
  <c r="P6" i="3"/>
  <c r="Q6" i="3" s="1"/>
  <c r="Z6" i="3"/>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l="1"/>
  <c r="C157" i="6"/>
  <c r="C152" i="6"/>
  <c r="C151" i="6"/>
  <c r="F198" i="4"/>
  <c r="A8" i="3"/>
  <c r="B8" i="3" s="1"/>
  <c r="Z8" i="3" s="1"/>
  <c r="Z7" i="3"/>
  <c r="AD7" i="3"/>
  <c r="AA7" i="3"/>
  <c r="AC7" i="3"/>
  <c r="S194" i="4"/>
  <c r="Q196" i="4"/>
  <c r="F108" i="4"/>
  <c r="D233" i="4"/>
  <c r="F233" i="4" s="1"/>
  <c r="D2" i="4"/>
  <c r="F2" i="4"/>
  <c r="R5" i="3" l="1"/>
  <c r="R6" i="3"/>
  <c r="R7" i="3"/>
  <c r="AC8" i="3"/>
  <c r="A9" i="3"/>
  <c r="B9" i="3" s="1"/>
  <c r="P9" i="3" s="1"/>
  <c r="Q9" i="3" s="1"/>
  <c r="R9" i="3" s="1"/>
  <c r="P8" i="3"/>
  <c r="Q8" i="3" s="1"/>
  <c r="R8" i="3" s="1"/>
  <c r="AD8" i="3"/>
  <c r="AA8" i="3"/>
  <c r="R196" i="4"/>
  <c r="T194" i="4"/>
  <c r="AC9" i="3" l="1"/>
  <c r="AA9" i="3"/>
  <c r="AD9" i="3"/>
  <c r="Z9" i="3"/>
  <c r="A10" i="3"/>
  <c r="B10" i="3" s="1"/>
  <c r="A11" i="3" s="1"/>
  <c r="B11" i="3" s="1"/>
  <c r="AC11" i="3" s="1"/>
  <c r="U194" i="4"/>
  <c r="S196" i="4"/>
  <c r="AA10" i="3" l="1"/>
  <c r="Z10" i="3"/>
  <c r="AD11" i="3"/>
  <c r="A12" i="3"/>
  <c r="B12" i="3" s="1"/>
  <c r="A13" i="3" s="1"/>
  <c r="B13" i="3" s="1"/>
  <c r="Z11" i="3"/>
  <c r="P11" i="3"/>
  <c r="Q11" i="3" s="1"/>
  <c r="R11" i="3" s="1"/>
  <c r="AA11" i="3"/>
  <c r="AD10" i="3"/>
  <c r="P10" i="3"/>
  <c r="Q10" i="3" s="1"/>
  <c r="R10" i="3" s="1"/>
  <c r="AC10" i="3"/>
  <c r="T196" i="4"/>
  <c r="V194" i="4"/>
  <c r="P12" i="3" l="1"/>
  <c r="Q12" i="3" s="1"/>
  <c r="R12" i="3" s="1"/>
  <c r="AC12" i="3"/>
  <c r="AA12" i="3"/>
  <c r="AD12" i="3"/>
  <c r="Z12" i="3"/>
  <c r="U196" i="4"/>
  <c r="W194" i="4"/>
  <c r="P13" i="3"/>
  <c r="Q13" i="3" s="1"/>
  <c r="R13" i="3" s="1"/>
  <c r="A14" i="3"/>
  <c r="B14" i="3" s="1"/>
  <c r="AC13" i="3"/>
  <c r="AD13" i="3"/>
  <c r="AA13" i="3"/>
  <c r="Z13" i="3"/>
  <c r="V196" i="4" l="1"/>
  <c r="W196" i="4"/>
  <c r="A15" i="3"/>
  <c r="B15" i="3" s="1"/>
  <c r="P14" i="3"/>
  <c r="Q14" i="3" s="1"/>
  <c r="R14" i="3" s="1"/>
  <c r="AD14" i="3"/>
  <c r="AA14" i="3"/>
  <c r="Z14" i="3"/>
  <c r="AC14" i="3"/>
  <c r="D193" i="4" l="1"/>
  <c r="AA15" i="3"/>
  <c r="P15" i="3"/>
  <c r="Q15" i="3" s="1"/>
  <c r="R15" i="3" s="1"/>
  <c r="AC15" i="3"/>
  <c r="Z15" i="3"/>
  <c r="AD15" i="3"/>
  <c r="A16" i="3"/>
  <c r="B16" i="3" s="1"/>
  <c r="F193" i="4" l="1"/>
  <c r="AA16" i="3"/>
  <c r="AD16" i="3"/>
  <c r="AC16" i="3"/>
  <c r="P16" i="3"/>
  <c r="Q16" i="3" s="1"/>
  <c r="R16" i="3" s="1"/>
  <c r="Z16" i="3"/>
  <c r="A17" i="3"/>
  <c r="B17" i="3" s="1"/>
  <c r="N36" i="1" l="1"/>
  <c r="M37" i="6"/>
  <c r="P17" i="3"/>
  <c r="Q17" i="3" s="1"/>
  <c r="R17" i="3" s="1"/>
  <c r="A18" i="3"/>
  <c r="B18" i="3" s="1"/>
  <c r="AC17" i="3"/>
  <c r="Z17" i="3"/>
  <c r="AD17" i="3"/>
  <c r="AA17" i="3"/>
  <c r="AA18" i="3" l="1"/>
  <c r="P18" i="3"/>
  <c r="Q18" i="3" s="1"/>
  <c r="R18" i="3" s="1"/>
  <c r="AC18" i="3"/>
  <c r="A19" i="3"/>
  <c r="B19" i="3" s="1"/>
  <c r="AD18" i="3"/>
  <c r="Z18" i="3"/>
  <c r="P19" i="3" l="1"/>
  <c r="Q19" i="3" s="1"/>
  <c r="R19" i="3" s="1"/>
  <c r="A20" i="3"/>
  <c r="B20" i="3" s="1"/>
  <c r="Z19" i="3"/>
  <c r="AD19" i="3"/>
  <c r="AA19" i="3"/>
  <c r="AC19" i="3"/>
  <c r="P20" i="3" l="1"/>
  <c r="Q20" i="3" s="1"/>
  <c r="R20" i="3" s="1"/>
  <c r="A21" i="3"/>
  <c r="B21" i="3" s="1"/>
  <c r="AA20" i="3"/>
  <c r="Z20" i="3"/>
  <c r="AD20" i="3"/>
  <c r="AC20" i="3"/>
  <c r="AD21" i="3" l="1"/>
  <c r="P21" i="3"/>
  <c r="Q21" i="3" s="1"/>
  <c r="R21" i="3" s="1"/>
  <c r="AC21" i="3"/>
  <c r="AA21" i="3"/>
  <c r="Z21" i="3"/>
  <c r="A22" i="3"/>
  <c r="B22" i="3" s="1"/>
  <c r="AC22" i="3" l="1"/>
  <c r="A23" i="3"/>
  <c r="B23" i="3" s="1"/>
  <c r="AD22" i="3"/>
  <c r="AA22" i="3"/>
  <c r="Z22" i="3"/>
  <c r="P22" i="3"/>
  <c r="Q22" i="3" s="1"/>
  <c r="R22" i="3" s="1"/>
  <c r="A24" i="3" l="1"/>
  <c r="B24" i="3" s="1"/>
  <c r="Z23" i="3"/>
  <c r="AA23" i="3"/>
  <c r="AC23" i="3"/>
  <c r="AD23" i="3"/>
  <c r="P23" i="3"/>
  <c r="Q23" i="3" s="1"/>
  <c r="R23" i="3" s="1"/>
  <c r="AA24" i="3" l="1"/>
  <c r="Z24" i="3"/>
  <c r="AC24" i="3"/>
  <c r="AD24" i="3"/>
  <c r="A25" i="3"/>
  <c r="B25" i="3" s="1"/>
  <c r="P24" i="3"/>
  <c r="Q24" i="3" s="1"/>
  <c r="R24" i="3" s="1"/>
  <c r="P25" i="3" l="1"/>
  <c r="Q25" i="3" s="1"/>
  <c r="R25" i="3" s="1"/>
  <c r="Z25" i="3"/>
  <c r="A26" i="3"/>
  <c r="B26" i="3" s="1"/>
  <c r="AC25" i="3"/>
  <c r="AA25" i="3"/>
  <c r="AD25" i="3"/>
  <c r="AD26" i="3" l="1"/>
  <c r="P26" i="3"/>
  <c r="Q26" i="3" s="1"/>
  <c r="R26" i="3" s="1"/>
  <c r="A27" i="3"/>
  <c r="B27" i="3" s="1"/>
  <c r="AA26" i="3"/>
  <c r="Z26" i="3"/>
  <c r="AC26" i="3"/>
  <c r="P27" i="3" l="1"/>
  <c r="Q27" i="3" s="1"/>
  <c r="R27" i="3" s="1"/>
  <c r="Z27" i="3"/>
  <c r="AA27" i="3"/>
  <c r="AD27" i="3"/>
  <c r="A28" i="3"/>
  <c r="B28" i="3" s="1"/>
  <c r="AC27" i="3"/>
  <c r="Z28" i="3" l="1"/>
  <c r="P28" i="3"/>
  <c r="Q28" i="3" s="1"/>
  <c r="R28" i="3" s="1"/>
  <c r="A29" i="3"/>
  <c r="B29" i="3" s="1"/>
  <c r="AA28" i="3"/>
  <c r="AC28" i="3"/>
  <c r="AD28" i="3"/>
  <c r="AC29" i="3" l="1"/>
  <c r="P29" i="3"/>
  <c r="Q29" i="3" s="1"/>
  <c r="R29" i="3" s="1"/>
  <c r="A30" i="3"/>
  <c r="B30" i="3" s="1"/>
  <c r="AD29" i="3"/>
  <c r="Z29" i="3"/>
  <c r="AA29" i="3"/>
  <c r="Z30" i="3" l="1"/>
  <c r="P30" i="3"/>
  <c r="Q30" i="3" s="1"/>
  <c r="R30" i="3" s="1"/>
  <c r="AC30" i="3"/>
  <c r="AA30" i="3"/>
  <c r="AD30" i="3"/>
  <c r="A31" i="3"/>
  <c r="B31" i="3" s="1"/>
  <c r="AC31" i="3" l="1"/>
  <c r="A32" i="3"/>
  <c r="B32" i="3" s="1"/>
  <c r="Z31" i="3"/>
  <c r="P31" i="3"/>
  <c r="Q31" i="3" s="1"/>
  <c r="R31" i="3" s="1"/>
  <c r="AD31" i="3"/>
  <c r="AA31" i="3"/>
  <c r="A33" i="3" l="1"/>
  <c r="B33" i="3" s="1"/>
  <c r="Z32" i="3"/>
  <c r="P32" i="3"/>
  <c r="Q32" i="3" s="1"/>
  <c r="R32" i="3" s="1"/>
  <c r="AD32" i="3"/>
  <c r="AC32" i="3"/>
  <c r="AA32" i="3"/>
  <c r="P33" i="3" l="1"/>
  <c r="Q33" i="3" s="1"/>
  <c r="R33" i="3" s="1"/>
  <c r="AC33" i="3"/>
  <c r="A34" i="3"/>
  <c r="B34" i="3" s="1"/>
  <c r="AA33" i="3"/>
  <c r="Z33" i="3"/>
  <c r="AD33" i="3"/>
  <c r="Z34" i="3" l="1"/>
  <c r="P34" i="3"/>
  <c r="Q34" i="3" s="1"/>
  <c r="R34" i="3" s="1"/>
  <c r="AC34" i="3"/>
  <c r="A35" i="3"/>
  <c r="B35" i="3" s="1"/>
  <c r="AA34" i="3"/>
  <c r="A36" i="3" l="1"/>
  <c r="B36" i="3" s="1"/>
  <c r="Z35" i="3"/>
  <c r="AD35" i="3"/>
  <c r="AA35" i="3"/>
  <c r="AC35" i="3"/>
  <c r="P35" i="3"/>
  <c r="Q35" i="3" s="1"/>
  <c r="R35" i="3" s="1"/>
  <c r="AD36" i="3" l="1"/>
  <c r="AA36" i="3"/>
  <c r="P36" i="3"/>
  <c r="Q36" i="3" s="1"/>
  <c r="R36" i="3" s="1"/>
  <c r="Z36" i="3"/>
  <c r="A37" i="3"/>
  <c r="B37" i="3" s="1"/>
  <c r="AC36" i="3"/>
  <c r="AD37" i="3" l="1"/>
  <c r="Z37" i="3"/>
  <c r="AA37" i="3"/>
  <c r="AC37" i="3"/>
  <c r="P37" i="3"/>
  <c r="Q37" i="3" s="1"/>
  <c r="R37" i="3" s="1"/>
  <c r="A38" i="3"/>
  <c r="B38" i="3" s="1"/>
  <c r="P38" i="3" l="1"/>
  <c r="Q38" i="3" s="1"/>
  <c r="R38" i="3" s="1"/>
  <c r="A39" i="3"/>
  <c r="B39" i="3" s="1"/>
  <c r="AC38" i="3"/>
  <c r="AA38" i="3"/>
  <c r="AD38" i="3"/>
  <c r="Z38" i="3"/>
  <c r="AC39" i="3" l="1"/>
  <c r="P39" i="3"/>
  <c r="Q39" i="3" s="1"/>
  <c r="R39" i="3" s="1"/>
  <c r="AD39" i="3"/>
  <c r="Z39" i="3"/>
  <c r="A40" i="3"/>
  <c r="B40" i="3" s="1"/>
  <c r="AA39" i="3"/>
  <c r="P40" i="3" l="1"/>
  <c r="Q40" i="3" s="1"/>
  <c r="R40" i="3" s="1"/>
  <c r="AA40" i="3"/>
  <c r="A41" i="3"/>
  <c r="B41" i="3" s="1"/>
  <c r="AC40" i="3"/>
  <c r="Z40" i="3"/>
  <c r="AD40" i="3"/>
  <c r="P41" i="3" l="1"/>
  <c r="Q41" i="3" s="1"/>
  <c r="R41" i="3" s="1"/>
  <c r="AC41" i="3"/>
  <c r="A42" i="3"/>
  <c r="B42" i="3" s="1"/>
  <c r="AA41" i="3"/>
  <c r="Z41" i="3"/>
  <c r="AD41" i="3"/>
  <c r="P42" i="3" l="1"/>
  <c r="Q42" i="3" s="1"/>
  <c r="R42" i="3" s="1"/>
  <c r="Z42" i="3"/>
  <c r="AA42" i="3"/>
  <c r="A43" i="3"/>
  <c r="B43" i="3" s="1"/>
  <c r="AD42" i="3"/>
  <c r="AC42" i="3"/>
  <c r="AC43" i="3" l="1"/>
  <c r="P43" i="3"/>
  <c r="Q43" i="3" s="1"/>
  <c r="R43" i="3" s="1"/>
  <c r="AD43" i="3"/>
  <c r="Z43" i="3"/>
  <c r="A44" i="3"/>
  <c r="B44" i="3" s="1"/>
  <c r="AA43" i="3"/>
  <c r="AA44" i="3" l="1"/>
  <c r="P44" i="3"/>
  <c r="Q44" i="3" s="1"/>
  <c r="R44" i="3" s="1"/>
  <c r="A45" i="3"/>
  <c r="B45" i="3" s="1"/>
  <c r="Z44" i="3"/>
  <c r="AC44" i="3"/>
  <c r="P45" i="3" l="1"/>
  <c r="Q45" i="3" s="1"/>
  <c r="R45" i="3" s="1"/>
  <c r="A46" i="3"/>
  <c r="B46" i="3" s="1"/>
  <c r="AA45" i="3"/>
  <c r="AD45" i="3"/>
  <c r="Z45" i="3"/>
  <c r="AC45" i="3"/>
  <c r="P46" i="3" l="1"/>
  <c r="Q46" i="3" s="1"/>
  <c r="R46" i="3" s="1"/>
  <c r="AA46" i="3"/>
  <c r="AD46" i="3"/>
  <c r="A47" i="3"/>
  <c r="B47" i="3" s="1"/>
  <c r="Z46" i="3"/>
  <c r="AC46" i="3"/>
  <c r="AD47" i="3" l="1"/>
  <c r="AA47" i="3"/>
  <c r="P47" i="3"/>
  <c r="Q47" i="3" s="1"/>
  <c r="R47" i="3" s="1"/>
  <c r="A48" i="3"/>
  <c r="B48" i="3" s="1"/>
  <c r="Z47" i="3"/>
  <c r="AC47" i="3"/>
  <c r="AC48" i="3" l="1"/>
  <c r="Z48" i="3"/>
  <c r="AA48" i="3"/>
  <c r="A49" i="3"/>
  <c r="B49" i="3" s="1"/>
  <c r="AD48" i="3"/>
  <c r="P48" i="3"/>
  <c r="Q48" i="3" s="1"/>
  <c r="R48" i="3" s="1"/>
  <c r="A50" i="3" l="1"/>
  <c r="B50" i="3" s="1"/>
  <c r="P49" i="3"/>
  <c r="Q49" i="3" s="1"/>
  <c r="R49" i="3" s="1"/>
  <c r="AC49" i="3"/>
  <c r="AD49" i="3"/>
  <c r="AA49" i="3"/>
  <c r="Z49" i="3"/>
  <c r="Z50" i="3" l="1"/>
  <c r="AA50" i="3"/>
  <c r="P50" i="3"/>
  <c r="Q50" i="3" s="1"/>
  <c r="R50" i="3" s="1"/>
  <c r="A51" i="3"/>
  <c r="B51" i="3" s="1"/>
  <c r="AD50" i="3"/>
  <c r="AC50" i="3"/>
  <c r="AD51" i="3" l="1"/>
  <c r="A52" i="3"/>
  <c r="B52" i="3" s="1"/>
  <c r="P51" i="3"/>
  <c r="Q51" i="3" s="1"/>
  <c r="R51" i="3" s="1"/>
  <c r="AA51" i="3"/>
  <c r="Z51" i="3"/>
  <c r="AC51" i="3"/>
  <c r="A53" i="3" l="1"/>
  <c r="B53" i="3" s="1"/>
  <c r="AC52" i="3"/>
  <c r="P52" i="3"/>
  <c r="Q52" i="3" s="1"/>
  <c r="R52" i="3" s="1"/>
  <c r="AA52" i="3"/>
  <c r="AD52" i="3"/>
  <c r="Z52" i="3"/>
  <c r="A54" i="3" l="1"/>
  <c r="B54" i="3" s="1"/>
  <c r="AD53" i="3"/>
  <c r="P53" i="3"/>
  <c r="Q53" i="3" s="1"/>
  <c r="R53" i="3" s="1"/>
  <c r="AA53" i="3"/>
  <c r="AC53" i="3"/>
  <c r="Z53" i="3"/>
  <c r="AC54" i="3" l="1"/>
  <c r="P54" i="3"/>
  <c r="Q54" i="3" s="1"/>
  <c r="R54" i="3" s="1"/>
  <c r="A55" i="3"/>
  <c r="B55" i="3" s="1"/>
  <c r="AA54" i="3"/>
  <c r="Z54" i="3"/>
  <c r="AD54" i="3"/>
  <c r="P55" i="3" l="1"/>
  <c r="Q55" i="3" s="1"/>
  <c r="R55" i="3" s="1"/>
  <c r="A56" i="3"/>
  <c r="B56" i="3" s="1"/>
  <c r="AC55" i="3"/>
  <c r="AA55" i="3"/>
  <c r="Z55" i="3"/>
  <c r="AD55" i="3"/>
  <c r="P56" i="3" l="1"/>
  <c r="Q56" i="3" s="1"/>
  <c r="R56" i="3" s="1"/>
  <c r="AA56" i="3"/>
  <c r="A57" i="3"/>
  <c r="B57" i="3" s="1"/>
  <c r="AD56" i="3"/>
  <c r="Z56" i="3"/>
  <c r="AC56" i="3"/>
  <c r="AD57" i="3" l="1"/>
  <c r="AA57" i="3"/>
  <c r="A58" i="3"/>
  <c r="B58" i="3" s="1"/>
  <c r="AC57" i="3"/>
  <c r="P57" i="3"/>
  <c r="Q57" i="3" s="1"/>
  <c r="R57" i="3" s="1"/>
  <c r="Z57" i="3"/>
  <c r="Z58" i="3" l="1"/>
  <c r="AD58" i="3"/>
  <c r="AA58" i="3"/>
  <c r="P58" i="3"/>
  <c r="Q58" i="3" s="1"/>
  <c r="R58" i="3" s="1"/>
  <c r="A59" i="3"/>
  <c r="B59" i="3" s="1"/>
  <c r="AC58" i="3"/>
  <c r="P59" i="3" l="1"/>
  <c r="Q59" i="3" s="1"/>
  <c r="R59" i="3" s="1"/>
  <c r="A60" i="3"/>
  <c r="B60" i="3" s="1"/>
  <c r="AC59" i="3"/>
  <c r="AD59" i="3"/>
  <c r="Z59" i="3"/>
  <c r="AA59" i="3"/>
  <c r="AC60" i="3" l="1"/>
  <c r="AD60" i="3"/>
  <c r="Z60" i="3"/>
  <c r="P60" i="3"/>
  <c r="Q60" i="3" s="1"/>
  <c r="R60" i="3" s="1"/>
  <c r="A61" i="3"/>
  <c r="B61" i="3" s="1"/>
  <c r="AA60" i="3"/>
  <c r="A62" i="3" l="1"/>
  <c r="B62" i="3" s="1"/>
  <c r="Z61" i="3"/>
  <c r="AD61" i="3"/>
  <c r="AC61" i="3"/>
  <c r="P61" i="3"/>
  <c r="Q61" i="3" s="1"/>
  <c r="R61" i="3" s="1"/>
  <c r="AA61" i="3"/>
  <c r="AD62" i="3" l="1"/>
  <c r="P62" i="3"/>
  <c r="Q62" i="3" s="1"/>
  <c r="R62" i="3" s="1"/>
  <c r="Z62" i="3"/>
  <c r="AA62" i="3"/>
  <c r="AC62" i="3"/>
  <c r="A63" i="3"/>
  <c r="B63" i="3" s="1"/>
  <c r="AC63" i="3" l="1"/>
  <c r="AA63" i="3"/>
  <c r="A64" i="3"/>
  <c r="B64" i="3" s="1"/>
  <c r="AD63" i="3"/>
  <c r="P63" i="3"/>
  <c r="Q63" i="3" s="1"/>
  <c r="R63" i="3" s="1"/>
  <c r="Z63" i="3"/>
  <c r="A65" i="3" l="1"/>
  <c r="B65" i="3" s="1"/>
  <c r="Z64" i="3"/>
  <c r="AA64" i="3"/>
  <c r="AC64" i="3"/>
  <c r="AD64" i="3"/>
  <c r="P64" i="3"/>
  <c r="Q64" i="3" s="1"/>
  <c r="R64" i="3" s="1"/>
  <c r="Z65" i="3" l="1"/>
  <c r="AA65" i="3"/>
  <c r="A66" i="3"/>
  <c r="B66" i="3" s="1"/>
  <c r="AC65" i="3"/>
  <c r="P65" i="3"/>
  <c r="Q65" i="3" s="1"/>
  <c r="R65" i="3" s="1"/>
  <c r="AD65" i="3"/>
  <c r="A67" i="3" l="1"/>
  <c r="B67" i="3" s="1"/>
  <c r="P66" i="3"/>
  <c r="Q66" i="3" s="1"/>
  <c r="R66" i="3" s="1"/>
  <c r="AC66" i="3"/>
  <c r="Z66" i="3"/>
  <c r="AD66" i="3"/>
  <c r="AA66" i="3"/>
  <c r="AA67" i="3" l="1"/>
  <c r="Z67" i="3"/>
  <c r="AD67" i="3"/>
  <c r="AC67" i="3"/>
  <c r="P67" i="3"/>
  <c r="Q67" i="3" s="1"/>
  <c r="R67" i="3" s="1"/>
  <c r="A68" i="3"/>
  <c r="B68" i="3" s="1"/>
  <c r="AD68" i="3" l="1"/>
  <c r="AC68" i="3"/>
  <c r="Z68" i="3"/>
  <c r="AA68" i="3"/>
  <c r="A69" i="3"/>
  <c r="B69" i="3" s="1"/>
  <c r="P68" i="3"/>
  <c r="Q68" i="3" s="1"/>
  <c r="R68" i="3" s="1"/>
  <c r="Z69" i="3" l="1"/>
  <c r="AC69" i="3"/>
  <c r="P69" i="3"/>
  <c r="Q69" i="3" s="1"/>
  <c r="R69" i="3" s="1"/>
  <c r="AA69" i="3"/>
  <c r="AD69" i="3"/>
  <c r="A70" i="3"/>
  <c r="B70" i="3" s="1"/>
  <c r="A71" i="3" l="1"/>
  <c r="B71" i="3" s="1"/>
  <c r="AC70" i="3"/>
  <c r="AA70" i="3"/>
  <c r="AD70" i="3"/>
  <c r="P70" i="3"/>
  <c r="Q70" i="3" s="1"/>
  <c r="R70" i="3" s="1"/>
  <c r="Z70" i="3"/>
  <c r="AA71" i="3" l="1"/>
  <c r="A72" i="3"/>
  <c r="B72" i="3" s="1"/>
  <c r="AC71" i="3"/>
  <c r="Z71" i="3"/>
  <c r="AD71" i="3"/>
  <c r="P71" i="3"/>
  <c r="Q71" i="3" s="1"/>
  <c r="R71" i="3" s="1"/>
  <c r="A73" i="3" l="1"/>
  <c r="B73" i="3" s="1"/>
  <c r="Z72" i="3"/>
  <c r="P72" i="3"/>
  <c r="Q72" i="3" s="1"/>
  <c r="R72" i="3" s="1"/>
  <c r="AD72" i="3"/>
  <c r="AA72" i="3"/>
  <c r="AC72" i="3"/>
  <c r="AC73" i="3" l="1"/>
  <c r="A74" i="3"/>
  <c r="B74" i="3" s="1"/>
  <c r="Z73" i="3"/>
  <c r="AA73" i="3"/>
  <c r="AD73" i="3"/>
  <c r="P73" i="3"/>
  <c r="Q73" i="3" s="1"/>
  <c r="R73" i="3" s="1"/>
  <c r="AD74" i="3" l="1"/>
  <c r="P74" i="3"/>
  <c r="Q74" i="3" s="1"/>
  <c r="R74" i="3" s="1"/>
  <c r="AC74" i="3"/>
  <c r="A75" i="3"/>
  <c r="B75" i="3" s="1"/>
  <c r="AA74" i="3"/>
  <c r="Z74" i="3"/>
  <c r="P75" i="3" l="1"/>
  <c r="Q75" i="3" s="1"/>
  <c r="R75" i="3" s="1"/>
  <c r="Z75" i="3"/>
  <c r="A76" i="3"/>
  <c r="B76" i="3" s="1"/>
  <c r="AA75" i="3"/>
  <c r="AC75" i="3"/>
  <c r="AD75" i="3"/>
  <c r="AC76" i="3" l="1"/>
  <c r="Z76" i="3"/>
  <c r="AD76" i="3"/>
  <c r="AA76" i="3"/>
  <c r="A77" i="3"/>
  <c r="B77" i="3" s="1"/>
  <c r="P76" i="3"/>
  <c r="Q76" i="3" s="1"/>
  <c r="R76" i="3" s="1"/>
  <c r="A78" i="3" l="1"/>
  <c r="B78" i="3" s="1"/>
  <c r="AA77" i="3"/>
  <c r="Z77" i="3"/>
  <c r="P77" i="3"/>
  <c r="Q77" i="3" s="1"/>
  <c r="R77" i="3" s="1"/>
  <c r="AD77" i="3"/>
  <c r="AC77" i="3"/>
  <c r="A79" i="3" l="1"/>
  <c r="B79" i="3" s="1"/>
  <c r="AD78" i="3"/>
  <c r="P78" i="3"/>
  <c r="Q78" i="3" s="1"/>
  <c r="R78" i="3" s="1"/>
  <c r="AC78" i="3"/>
  <c r="AA78" i="3"/>
  <c r="Z78" i="3"/>
  <c r="P79" i="3" l="1"/>
  <c r="Q79" i="3" s="1"/>
  <c r="R79" i="3" s="1"/>
  <c r="A80" i="3"/>
  <c r="B80" i="3" s="1"/>
  <c r="Z79" i="3"/>
  <c r="AC79" i="3"/>
  <c r="AA79" i="3"/>
  <c r="AD79" i="3"/>
  <c r="AA80" i="3" l="1"/>
  <c r="A81" i="3"/>
  <c r="B81" i="3" s="1"/>
  <c r="AD80" i="3"/>
  <c r="AC80" i="3"/>
  <c r="P80" i="3"/>
  <c r="Q80" i="3" s="1"/>
  <c r="R80" i="3" s="1"/>
  <c r="Z80" i="3"/>
  <c r="Z81" i="3" l="1"/>
  <c r="AC81" i="3"/>
  <c r="A82" i="3"/>
  <c r="B82" i="3" s="1"/>
  <c r="AA81" i="3"/>
  <c r="AD81" i="3"/>
  <c r="P81" i="3"/>
  <c r="Q81" i="3" s="1"/>
  <c r="R81" i="3" s="1"/>
  <c r="A83" i="3" l="1"/>
  <c r="B83" i="3" s="1"/>
  <c r="P82" i="3"/>
  <c r="Q82" i="3" s="1"/>
  <c r="R82" i="3" s="1"/>
  <c r="AC82" i="3"/>
  <c r="AA82" i="3"/>
  <c r="Z82" i="3"/>
  <c r="AD82" i="3"/>
  <c r="AA83" i="3" l="1"/>
  <c r="AC83" i="3"/>
  <c r="P83" i="3"/>
  <c r="Q83" i="3" s="1"/>
  <c r="R83" i="3" s="1"/>
  <c r="Z83" i="3"/>
  <c r="AD83" i="3"/>
  <c r="A84" i="3"/>
  <c r="B84" i="3" s="1"/>
  <c r="AA84" i="3" l="1"/>
  <c r="Z84" i="3"/>
  <c r="A85" i="3"/>
  <c r="B85" i="3" s="1"/>
  <c r="P84" i="3"/>
  <c r="Q84" i="3" s="1"/>
  <c r="R84" i="3" s="1"/>
  <c r="AC84" i="3"/>
  <c r="A86" i="3" l="1"/>
  <c r="B86" i="3" s="1"/>
  <c r="P85" i="3"/>
  <c r="Q85" i="3" s="1"/>
  <c r="R85" i="3" s="1"/>
  <c r="AA85" i="3"/>
  <c r="AC85" i="3"/>
  <c r="Z85" i="3"/>
  <c r="AD85" i="3"/>
  <c r="AC86" i="3" l="1"/>
  <c r="Z86" i="3"/>
  <c r="P86" i="3"/>
  <c r="Q86" i="3" s="1"/>
  <c r="R86" i="3" s="1"/>
  <c r="AA86" i="3"/>
  <c r="A87" i="3"/>
  <c r="B87" i="3" s="1"/>
  <c r="AD86" i="3"/>
  <c r="P87" i="3" l="1"/>
  <c r="Q87" i="3" s="1"/>
  <c r="R87" i="3" s="1"/>
  <c r="Z87" i="3"/>
  <c r="A88" i="3"/>
  <c r="B88" i="3" s="1"/>
  <c r="AD87" i="3"/>
  <c r="AC87" i="3"/>
  <c r="AA87" i="3"/>
  <c r="A89" i="3" l="1"/>
  <c r="B89" i="3" s="1"/>
  <c r="P88" i="3"/>
  <c r="Q88" i="3" s="1"/>
  <c r="R88" i="3" s="1"/>
  <c r="AC88" i="3"/>
  <c r="Z88" i="3"/>
  <c r="AA88" i="3"/>
  <c r="AD88" i="3"/>
  <c r="AD89" i="3" l="1"/>
  <c r="AC89" i="3"/>
  <c r="P89" i="3"/>
  <c r="Q89" i="3" s="1"/>
  <c r="R89" i="3" s="1"/>
  <c r="Z89" i="3"/>
  <c r="AA89" i="3"/>
  <c r="A90" i="3"/>
  <c r="B90" i="3" s="1"/>
  <c r="A91" i="3" l="1"/>
  <c r="B91" i="3" s="1"/>
  <c r="P90" i="3"/>
  <c r="Q90" i="3" s="1"/>
  <c r="R90" i="3" s="1"/>
  <c r="AC90" i="3"/>
  <c r="Z90" i="3"/>
  <c r="AA90" i="3"/>
  <c r="AD90" i="3"/>
  <c r="P91" i="3" l="1"/>
  <c r="Q91" i="3" s="1"/>
  <c r="R91" i="3" s="1"/>
  <c r="AD91" i="3"/>
  <c r="AA91" i="3"/>
  <c r="A92" i="3"/>
  <c r="B92" i="3" s="1"/>
  <c r="AC91" i="3"/>
  <c r="Z91" i="3"/>
  <c r="AA92" i="3" l="1"/>
  <c r="AD92" i="3"/>
  <c r="AC92" i="3"/>
  <c r="P92" i="3"/>
  <c r="Q92" i="3" s="1"/>
  <c r="R92" i="3" s="1"/>
  <c r="Z92" i="3"/>
  <c r="A93" i="3"/>
  <c r="B93" i="3" s="1"/>
  <c r="Z93" i="3" l="1"/>
  <c r="AA93" i="3"/>
  <c r="P93" i="3"/>
  <c r="Q93" i="3" s="1"/>
  <c r="R93" i="3" s="1"/>
  <c r="A94" i="3"/>
  <c r="B94" i="3" s="1"/>
  <c r="AD93" i="3"/>
  <c r="AC93" i="3"/>
  <c r="AC94" i="3" l="1"/>
  <c r="Z94" i="3"/>
  <c r="AA94" i="3"/>
  <c r="AD94" i="3"/>
  <c r="A95" i="3"/>
  <c r="B95" i="3" s="1"/>
  <c r="P94" i="3"/>
  <c r="Q94" i="3" s="1"/>
  <c r="R94" i="3" s="1"/>
  <c r="Z95" i="3" l="1"/>
  <c r="A96" i="3"/>
  <c r="B96" i="3" s="1"/>
  <c r="P95" i="3"/>
  <c r="Q95" i="3" s="1"/>
  <c r="R95" i="3" s="1"/>
  <c r="AC95" i="3"/>
  <c r="AD95" i="3"/>
  <c r="AA95" i="3"/>
  <c r="Z96" i="3" l="1"/>
  <c r="P96" i="3"/>
  <c r="Q96" i="3" s="1"/>
  <c r="R96" i="3" s="1"/>
  <c r="AC96" i="3"/>
  <c r="AA96" i="3"/>
  <c r="AD96" i="3"/>
  <c r="A97" i="3"/>
  <c r="B97" i="3" s="1"/>
  <c r="A98" i="3" l="1"/>
  <c r="B98" i="3" s="1"/>
  <c r="P97" i="3"/>
  <c r="Q97" i="3" s="1"/>
  <c r="R97" i="3" s="1"/>
  <c r="AD97" i="3"/>
  <c r="AA97" i="3"/>
  <c r="Z97" i="3"/>
  <c r="AC97" i="3"/>
  <c r="A99" i="3" l="1"/>
  <c r="B99" i="3" s="1"/>
  <c r="AD98" i="3"/>
  <c r="AA98" i="3"/>
  <c r="P98" i="3"/>
  <c r="Q98" i="3" s="1"/>
  <c r="R98" i="3" s="1"/>
  <c r="Z98" i="3"/>
  <c r="AC98" i="3"/>
  <c r="AD99" i="3" l="1"/>
  <c r="P99" i="3"/>
  <c r="Q99" i="3" s="1"/>
  <c r="R99" i="3" s="1"/>
  <c r="Z99" i="3"/>
  <c r="A100" i="3"/>
  <c r="B100" i="3" s="1"/>
  <c r="AC99" i="3"/>
  <c r="AA99" i="3"/>
  <c r="A101" i="3" l="1"/>
  <c r="B101" i="3" s="1"/>
  <c r="AA100" i="3"/>
  <c r="AC100" i="3"/>
  <c r="Z100" i="3"/>
  <c r="AD100" i="3"/>
  <c r="P100" i="3"/>
  <c r="Q100" i="3" s="1"/>
  <c r="R100" i="3" s="1"/>
  <c r="AD101" i="3" l="1"/>
  <c r="Z101" i="3"/>
  <c r="P101" i="3"/>
  <c r="Q101" i="3" s="1"/>
  <c r="R101" i="3" s="1"/>
  <c r="AC101" i="3"/>
  <c r="A102" i="3"/>
  <c r="B102" i="3" s="1"/>
  <c r="AA101" i="3"/>
  <c r="P102" i="3" l="1"/>
  <c r="Q102" i="3" s="1"/>
  <c r="R102" i="3" s="1"/>
  <c r="A103" i="3"/>
  <c r="B103" i="3" s="1"/>
  <c r="AA102" i="3"/>
  <c r="AC102" i="3"/>
  <c r="AD102" i="3"/>
  <c r="Z102" i="3"/>
  <c r="P103" i="3" l="1"/>
  <c r="Q103" i="3" s="1"/>
  <c r="R103" i="3" s="1"/>
  <c r="AD103" i="3"/>
  <c r="AC103" i="3"/>
  <c r="Z103" i="3"/>
  <c r="A104" i="3"/>
  <c r="B104" i="3" s="1"/>
  <c r="AA103" i="3"/>
  <c r="AC104" i="3" l="1"/>
  <c r="P104" i="3"/>
  <c r="Q104" i="3" s="1"/>
  <c r="R104" i="3" s="1"/>
  <c r="Z104" i="3"/>
  <c r="AA104" i="3"/>
  <c r="AD104" i="3" l="1"/>
  <c r="C149" i="1" l="1"/>
  <c r="C150" i="1" s="1"/>
  <c r="C141" i="1"/>
  <c r="C144" i="1"/>
  <c r="C146" i="1"/>
  <c r="C142" i="1"/>
  <c r="B141" i="1"/>
  <c r="B144" i="1"/>
  <c r="B143" i="1"/>
  <c r="B147" i="1"/>
  <c r="B145" i="1"/>
  <c r="B142" i="1"/>
  <c r="B146" i="1"/>
  <c r="B151" i="1" l="1"/>
  <c r="B150" i="1" s="1"/>
  <c r="B155" i="1"/>
  <c r="B153" i="1"/>
  <c r="B152" i="1" l="1"/>
  <c r="B154" i="1"/>
  <c r="C154" i="1"/>
  <c r="C152" i="1"/>
  <c r="C10" i="1"/>
  <c r="AD34" i="3" l="1"/>
  <c r="P14" i="6" l="1"/>
  <c r="D44" i="8" l="1"/>
  <c r="D68" i="8"/>
  <c r="D49" i="8"/>
  <c r="D45" i="8"/>
  <c r="D63" i="8"/>
  <c r="D65" i="8"/>
  <c r="D55" i="8"/>
  <c r="M14" i="6"/>
  <c r="M15" i="6" s="1"/>
  <c r="D53" i="8"/>
  <c r="D56" i="8"/>
  <c r="D62" i="8"/>
  <c r="D57" i="8"/>
  <c r="D51" i="8"/>
  <c r="D60" i="8"/>
  <c r="E11" i="7"/>
  <c r="D46" i="8"/>
  <c r="D48" i="8"/>
  <c r="H41" i="7"/>
  <c r="D59" i="8"/>
  <c r="D58" i="8"/>
  <c r="H5" i="7"/>
  <c r="D52" i="8"/>
  <c r="D67" i="8"/>
  <c r="D64" i="8"/>
  <c r="D66" i="8"/>
  <c r="D69" i="8"/>
  <c r="D61" i="8"/>
  <c r="D43" i="8"/>
  <c r="D54" i="8"/>
  <c r="D47" i="8"/>
  <c r="C11" i="8"/>
  <c r="D50" i="8"/>
  <c r="E107" i="7"/>
  <c r="N14" i="6"/>
  <c r="N15" i="6" s="1"/>
  <c r="I32" i="6" l="1"/>
  <c r="B193" i="6"/>
  <c r="I42" i="7"/>
  <c r="C150" i="6"/>
  <c r="I29" i="6"/>
  <c r="B192" i="6"/>
  <c r="F50" i="8"/>
  <c r="I50" i="8" s="1"/>
  <c r="E50" i="8"/>
  <c r="F64" i="8"/>
  <c r="I64" i="8" s="1"/>
  <c r="E64" i="8"/>
  <c r="E46" i="8"/>
  <c r="F46" i="8"/>
  <c r="I46" i="8" s="1"/>
  <c r="C12" i="8"/>
  <c r="F107" i="7"/>
  <c r="C11" i="1"/>
  <c r="S4" i="3" s="1"/>
  <c r="J41" i="7"/>
  <c r="E58" i="7"/>
  <c r="H65" i="7" s="1"/>
  <c r="E47" i="8"/>
  <c r="F47" i="8"/>
  <c r="I47" i="8" s="1"/>
  <c r="F52" i="8"/>
  <c r="I52" i="8" s="1"/>
  <c r="E52" i="8"/>
  <c r="E60" i="8"/>
  <c r="F60" i="8"/>
  <c r="I60" i="8" s="1"/>
  <c r="E65" i="8"/>
  <c r="F65" i="8"/>
  <c r="I65" i="8" s="1"/>
  <c r="E54" i="8"/>
  <c r="F54" i="8"/>
  <c r="I54" i="8" s="1"/>
  <c r="E51" i="8"/>
  <c r="F51" i="8"/>
  <c r="I51" i="8" s="1"/>
  <c r="F63" i="8"/>
  <c r="I63" i="8" s="1"/>
  <c r="E63" i="8"/>
  <c r="H29" i="6"/>
  <c r="H32" i="6"/>
  <c r="C155" i="6"/>
  <c r="C156" i="6" s="1"/>
  <c r="B191" i="6"/>
  <c r="J42" i="7"/>
  <c r="F108" i="7"/>
  <c r="C149" i="6"/>
  <c r="E43" i="8"/>
  <c r="F43" i="8"/>
  <c r="I43" i="8" s="1"/>
  <c r="F58" i="8"/>
  <c r="I58" i="8" s="1"/>
  <c r="E58" i="8"/>
  <c r="E57" i="8"/>
  <c r="F57" i="8"/>
  <c r="I57" i="8" s="1"/>
  <c r="E45" i="8"/>
  <c r="F45" i="8"/>
  <c r="I45" i="8" s="1"/>
  <c r="F61" i="8"/>
  <c r="I61" i="8" s="1"/>
  <c r="E61" i="8"/>
  <c r="F59" i="8"/>
  <c r="I59" i="8" s="1"/>
  <c r="E59" i="8"/>
  <c r="F62" i="8"/>
  <c r="I62" i="8" s="1"/>
  <c r="E62" i="8"/>
  <c r="E49" i="8"/>
  <c r="F49" i="8"/>
  <c r="I49" i="8" s="1"/>
  <c r="E55" i="8"/>
  <c r="F55" i="8"/>
  <c r="I55" i="8" s="1"/>
  <c r="C25" i="1"/>
  <c r="E110" i="7"/>
  <c r="I41" i="7"/>
  <c r="E69" i="8"/>
  <c r="F69" i="8"/>
  <c r="I69" i="8" s="1"/>
  <c r="F56" i="8"/>
  <c r="I56" i="8" s="1"/>
  <c r="E56" i="8"/>
  <c r="F68" i="8"/>
  <c r="I68" i="8" s="1"/>
  <c r="E68" i="8"/>
  <c r="E67" i="8"/>
  <c r="F67" i="8"/>
  <c r="I67" i="8" s="1"/>
  <c r="F66" i="8"/>
  <c r="I66" i="8" s="1"/>
  <c r="E66" i="8"/>
  <c r="F48" i="8"/>
  <c r="I48" i="8" s="1"/>
  <c r="E48" i="8"/>
  <c r="E53" i="8"/>
  <c r="F53" i="8"/>
  <c r="I53" i="8" s="1"/>
  <c r="F44" i="8"/>
  <c r="I44" i="8" s="1"/>
  <c r="E44" i="8"/>
  <c r="H53" i="8" l="1"/>
  <c r="G53" i="8"/>
  <c r="K53" i="8" s="1"/>
  <c r="M53" i="8" s="1"/>
  <c r="H61" i="8"/>
  <c r="G61" i="8"/>
  <c r="H47" i="7"/>
  <c r="H30" i="6"/>
  <c r="B190" i="6"/>
  <c r="H14" i="7"/>
  <c r="B194" i="6"/>
  <c r="S29" i="6"/>
  <c r="G65" i="8"/>
  <c r="H65" i="8"/>
  <c r="H50" i="8"/>
  <c r="G50" i="8"/>
  <c r="H60" i="8"/>
  <c r="G60" i="8"/>
  <c r="G56" i="8"/>
  <c r="H56" i="8"/>
  <c r="G43" i="8"/>
  <c r="H43" i="8"/>
  <c r="H63" i="8"/>
  <c r="G63" i="8"/>
  <c r="G66" i="8"/>
  <c r="H66" i="8"/>
  <c r="G49" i="8"/>
  <c r="H49" i="8"/>
  <c r="H45" i="8"/>
  <c r="G45" i="8"/>
  <c r="H52" i="8"/>
  <c r="G52" i="8"/>
  <c r="I14" i="7"/>
  <c r="I30" i="6"/>
  <c r="I47" i="7"/>
  <c r="G69" i="8"/>
  <c r="H69" i="8"/>
  <c r="H62" i="8"/>
  <c r="G62" i="8"/>
  <c r="G51" i="8"/>
  <c r="H51" i="8"/>
  <c r="T4" i="3"/>
  <c r="U4" i="3" s="1"/>
  <c r="S5" i="3"/>
  <c r="H44" i="8"/>
  <c r="G44" i="8"/>
  <c r="G57" i="8"/>
  <c r="H57" i="8"/>
  <c r="H46" i="8"/>
  <c r="G46" i="8"/>
  <c r="H55" i="8"/>
  <c r="G55" i="8"/>
  <c r="H67" i="8"/>
  <c r="G67" i="8"/>
  <c r="H59" i="8"/>
  <c r="G59" i="8"/>
  <c r="G58" i="8"/>
  <c r="H58" i="8"/>
  <c r="G54" i="8"/>
  <c r="H54" i="8"/>
  <c r="G47" i="8"/>
  <c r="H47" i="8"/>
  <c r="G64" i="8"/>
  <c r="H64" i="8"/>
  <c r="H48" i="8"/>
  <c r="G48" i="8"/>
  <c r="H68" i="8"/>
  <c r="G68" i="8"/>
  <c r="H71" i="7"/>
  <c r="C32" i="1"/>
  <c r="K61" i="8" l="1"/>
  <c r="M61" i="8" s="1"/>
  <c r="K52" i="8"/>
  <c r="M52" i="8" s="1"/>
  <c r="K63" i="8"/>
  <c r="M63" i="8" s="1"/>
  <c r="J59" i="8"/>
  <c r="K64" i="8"/>
  <c r="M64" i="8" s="1"/>
  <c r="J62" i="8"/>
  <c r="K57" i="8"/>
  <c r="M57" i="8" s="1"/>
  <c r="K50" i="8"/>
  <c r="M50" i="8" s="1"/>
  <c r="K58" i="8"/>
  <c r="M58" i="8" s="1"/>
  <c r="J48" i="8"/>
  <c r="K51" i="8"/>
  <c r="M51" i="8" s="1"/>
  <c r="J60" i="8"/>
  <c r="J47" i="8"/>
  <c r="K67" i="8"/>
  <c r="M67" i="8" s="1"/>
  <c r="K44" i="8"/>
  <c r="M44" i="8" s="1"/>
  <c r="J69" i="8"/>
  <c r="J45" i="8"/>
  <c r="K43" i="8"/>
  <c r="M43" i="8" s="1"/>
  <c r="K65" i="8"/>
  <c r="M65" i="8" s="1"/>
  <c r="K66" i="8"/>
  <c r="M66" i="8" s="1"/>
  <c r="J46" i="8"/>
  <c r="K68" i="8"/>
  <c r="M68" i="8" s="1"/>
  <c r="J54" i="8"/>
  <c r="K55" i="8"/>
  <c r="M55" i="8" s="1"/>
  <c r="K49" i="8"/>
  <c r="M49" i="8" s="1"/>
  <c r="K56" i="8"/>
  <c r="M56" i="8" s="1"/>
  <c r="K48" i="8"/>
  <c r="M48" i="8" s="1"/>
  <c r="J58" i="8"/>
  <c r="K46" i="8"/>
  <c r="M46" i="8" s="1"/>
  <c r="J51" i="8"/>
  <c r="J64" i="8"/>
  <c r="K59" i="8"/>
  <c r="M59" i="8" s="1"/>
  <c r="J57" i="8"/>
  <c r="K62" i="8"/>
  <c r="M62" i="8" s="1"/>
  <c r="J52" i="8"/>
  <c r="L52" i="8" s="1"/>
  <c r="J63" i="8"/>
  <c r="L63" i="8" s="1"/>
  <c r="J50" i="8"/>
  <c r="H15" i="7"/>
  <c r="S30" i="6"/>
  <c r="H48" i="7"/>
  <c r="K45" i="8"/>
  <c r="M45" i="8" s="1"/>
  <c r="J43" i="8"/>
  <c r="J65" i="8"/>
  <c r="P28" i="1"/>
  <c r="H68" i="7"/>
  <c r="K49" i="1"/>
  <c r="P29" i="1"/>
  <c r="H16" i="7"/>
  <c r="K47" i="8"/>
  <c r="M47" i="8" s="1"/>
  <c r="J67" i="8"/>
  <c r="J44" i="8"/>
  <c r="K69" i="8"/>
  <c r="M69" i="8" s="1"/>
  <c r="J49" i="8"/>
  <c r="J56" i="8"/>
  <c r="H33" i="6"/>
  <c r="J61" i="8"/>
  <c r="L61" i="8" s="1"/>
  <c r="S6" i="3"/>
  <c r="T5" i="3"/>
  <c r="J68" i="8"/>
  <c r="K54" i="8"/>
  <c r="M54" i="8" s="1"/>
  <c r="J55" i="8"/>
  <c r="I48" i="7"/>
  <c r="I15" i="7"/>
  <c r="J66" i="8"/>
  <c r="K60" i="8"/>
  <c r="M60" i="8" s="1"/>
  <c r="J53" i="8"/>
  <c r="L53" i="8" s="1"/>
  <c r="L64" i="8" l="1"/>
  <c r="L57" i="8"/>
  <c r="L43" i="8"/>
  <c r="L45" i="8"/>
  <c r="L49" i="8"/>
  <c r="L50" i="8"/>
  <c r="L56" i="8"/>
  <c r="L58" i="8"/>
  <c r="L51" i="8"/>
  <c r="L62" i="8"/>
  <c r="L67" i="8"/>
  <c r="L65" i="8"/>
  <c r="L66" i="8"/>
  <c r="L46" i="8"/>
  <c r="L59" i="8"/>
  <c r="L47" i="8"/>
  <c r="L55" i="8"/>
  <c r="L60" i="8"/>
  <c r="L68" i="8"/>
  <c r="L44" i="8"/>
  <c r="L69" i="8"/>
  <c r="AH5" i="3"/>
  <c r="E5" i="3"/>
  <c r="H5" i="3" s="1"/>
  <c r="K5" i="3" s="1"/>
  <c r="D5" i="3"/>
  <c r="AG5" i="3"/>
  <c r="L54" i="8"/>
  <c r="T6" i="3"/>
  <c r="S7" i="3"/>
  <c r="L48" i="8"/>
  <c r="T7" i="3" l="1"/>
  <c r="S8" i="3"/>
  <c r="F5" i="3"/>
  <c r="G5" i="3"/>
  <c r="AE5" i="3"/>
  <c r="V5" i="3"/>
  <c r="I5" i="3" l="1"/>
  <c r="M5" i="3"/>
  <c r="N5" i="3" s="1"/>
  <c r="J5" i="3"/>
  <c r="T8" i="3"/>
  <c r="S9" i="3"/>
  <c r="L5" i="3" l="1"/>
  <c r="S10" i="3"/>
  <c r="T9" i="3"/>
  <c r="W5" i="3"/>
  <c r="AG6" i="3" s="1"/>
  <c r="T10" i="3" l="1"/>
  <c r="S11" i="3"/>
  <c r="U5" i="3"/>
  <c r="E6" i="3" s="1"/>
  <c r="H6" i="3" s="1"/>
  <c r="AH6" i="3"/>
  <c r="D6" i="3"/>
  <c r="F6" i="3" l="1"/>
  <c r="G6" i="3"/>
  <c r="K6" i="3"/>
  <c r="T11" i="3"/>
  <c r="S12" i="3"/>
  <c r="S13" i="3" l="1"/>
  <c r="T12" i="3"/>
  <c r="V6" i="3"/>
  <c r="AE6" i="3"/>
  <c r="I6" i="3"/>
  <c r="J6" i="3"/>
  <c r="M6" i="3"/>
  <c r="N6" i="3" s="1"/>
  <c r="W6" i="3" l="1"/>
  <c r="L6" i="3"/>
  <c r="S14" i="3"/>
  <c r="T13" i="3"/>
  <c r="T14" i="3" l="1"/>
  <c r="S15" i="3"/>
  <c r="U6" i="3"/>
  <c r="D7" i="3" s="1"/>
  <c r="AH7" i="3"/>
  <c r="AG7" i="3"/>
  <c r="E7" i="3"/>
  <c r="H7" i="3" s="1"/>
  <c r="Y5" i="3"/>
  <c r="K7" i="3" l="1"/>
  <c r="F7" i="3"/>
  <c r="G7" i="3"/>
  <c r="T15" i="3"/>
  <c r="S16" i="3"/>
  <c r="T16" i="3" l="1"/>
  <c r="S17" i="3"/>
  <c r="I7" i="3"/>
  <c r="J7" i="3"/>
  <c r="M7" i="3"/>
  <c r="N7" i="3" s="1"/>
  <c r="V7" i="3"/>
  <c r="AE7" i="3"/>
  <c r="L7" i="3" l="1"/>
  <c r="T17" i="3"/>
  <c r="S18" i="3"/>
  <c r="W7" i="3"/>
  <c r="AH8" i="3" s="1"/>
  <c r="S19" i="3" l="1"/>
  <c r="T18" i="3"/>
  <c r="U7" i="3"/>
  <c r="D8" i="3" s="1"/>
  <c r="AG8" i="3"/>
  <c r="E8" i="3"/>
  <c r="H8" i="3" s="1"/>
  <c r="Y6" i="3"/>
  <c r="K8" i="3" l="1"/>
  <c r="F8" i="3"/>
  <c r="G8" i="3"/>
  <c r="S20" i="3"/>
  <c r="T19" i="3"/>
  <c r="AE8" i="3" l="1"/>
  <c r="V8" i="3"/>
  <c r="S21" i="3"/>
  <c r="T20" i="3"/>
  <c r="I8" i="3"/>
  <c r="J8" i="3"/>
  <c r="M8" i="3"/>
  <c r="N8" i="3" s="1"/>
  <c r="W8" i="3" l="1"/>
  <c r="S22" i="3"/>
  <c r="T21" i="3"/>
  <c r="L8" i="3"/>
  <c r="U8" i="3" l="1"/>
  <c r="D9" i="3" s="1"/>
  <c r="AG9" i="3"/>
  <c r="AH9" i="3"/>
  <c r="Y7" i="3"/>
  <c r="S23" i="3"/>
  <c r="T22" i="3"/>
  <c r="E9" i="3" l="1"/>
  <c r="H9" i="3" s="1"/>
  <c r="K9" i="3" s="1"/>
  <c r="S24" i="3"/>
  <c r="T23" i="3"/>
  <c r="G9" i="3"/>
  <c r="F9" i="3" l="1"/>
  <c r="I9" i="3"/>
  <c r="J9" i="3"/>
  <c r="M9" i="3"/>
  <c r="N9" i="3" s="1"/>
  <c r="V9" i="3"/>
  <c r="W9" i="3" s="1"/>
  <c r="AE9" i="3"/>
  <c r="S25" i="3"/>
  <c r="T24" i="3"/>
  <c r="S26" i="3" l="1"/>
  <c r="T25" i="3"/>
  <c r="L9" i="3"/>
  <c r="AH10" i="3" l="1"/>
  <c r="U9" i="3"/>
  <c r="E10" i="3" s="1"/>
  <c r="H10" i="3" s="1"/>
  <c r="AG10" i="3"/>
  <c r="Y8" i="3"/>
  <c r="S27" i="3"/>
  <c r="T26" i="3"/>
  <c r="D10" i="3" l="1"/>
  <c r="F10" i="3" s="1"/>
  <c r="T27" i="3"/>
  <c r="S28" i="3"/>
  <c r="K10" i="3"/>
  <c r="G10" i="3" l="1"/>
  <c r="J10" i="3" s="1"/>
  <c r="AE10" i="3"/>
  <c r="V10" i="3"/>
  <c r="S29" i="3"/>
  <c r="T28" i="3"/>
  <c r="I10" i="3" l="1"/>
  <c r="M10" i="3"/>
  <c r="N10" i="3" s="1"/>
  <c r="W10" i="3"/>
  <c r="T29" i="3"/>
  <c r="S30" i="3"/>
  <c r="L10" i="3"/>
  <c r="AH11" i="3" l="1"/>
  <c r="AG11" i="3"/>
  <c r="U10" i="3"/>
  <c r="E11" i="3" s="1"/>
  <c r="H11" i="3" s="1"/>
  <c r="Y9" i="3"/>
  <c r="T30" i="3"/>
  <c r="S31" i="3"/>
  <c r="T31" i="3" l="1"/>
  <c r="S32" i="3"/>
  <c r="K11" i="3"/>
  <c r="D11" i="3"/>
  <c r="AE11" i="3" l="1"/>
  <c r="V11" i="3"/>
  <c r="F11" i="3"/>
  <c r="G11" i="3"/>
  <c r="T32" i="3"/>
  <c r="S33" i="3"/>
  <c r="T33" i="3" l="1"/>
  <c r="S34" i="3"/>
  <c r="I11" i="3"/>
  <c r="J11" i="3"/>
  <c r="M11" i="3"/>
  <c r="N11" i="3" s="1"/>
  <c r="W11" i="3"/>
  <c r="L11" i="3" l="1"/>
  <c r="S35" i="3"/>
  <c r="T34" i="3"/>
  <c r="T35" i="3" l="1"/>
  <c r="S36" i="3"/>
  <c r="U11" i="3"/>
  <c r="E12" i="3" s="1"/>
  <c r="H12" i="3" s="1"/>
  <c r="AG12" i="3"/>
  <c r="AH12" i="3"/>
  <c r="D12" i="3"/>
  <c r="Y10" i="3"/>
  <c r="K12" i="3" l="1"/>
  <c r="T36" i="3"/>
  <c r="S37" i="3"/>
  <c r="F12" i="3"/>
  <c r="G12" i="3"/>
  <c r="I12" i="3" l="1"/>
  <c r="J12" i="3"/>
  <c r="M12" i="3"/>
  <c r="N12" i="3" s="1"/>
  <c r="S38" i="3"/>
  <c r="T37" i="3"/>
  <c r="AE12" i="3"/>
  <c r="V12" i="3"/>
  <c r="W12" i="3" s="1"/>
  <c r="S39" i="3" l="1"/>
  <c r="T38" i="3"/>
  <c r="L12" i="3"/>
  <c r="U12" i="3" l="1"/>
  <c r="E13" i="3" s="1"/>
  <c r="H13" i="3" s="1"/>
  <c r="AH13" i="3"/>
  <c r="AG13" i="3"/>
  <c r="D13" i="3"/>
  <c r="Y11" i="3"/>
  <c r="S40" i="3"/>
  <c r="T39" i="3"/>
  <c r="F13" i="3" l="1"/>
  <c r="G13" i="3"/>
  <c r="S41" i="3"/>
  <c r="T40" i="3"/>
  <c r="K13" i="3"/>
  <c r="AE13" i="3" l="1"/>
  <c r="V13" i="3"/>
  <c r="I13" i="3"/>
  <c r="J13" i="3"/>
  <c r="M13" i="3"/>
  <c r="N13" i="3" s="1"/>
  <c r="S42" i="3"/>
  <c r="T41" i="3"/>
  <c r="W13" i="3" l="1"/>
  <c r="L13" i="3"/>
  <c r="S43" i="3"/>
  <c r="T42" i="3"/>
  <c r="S44" i="3" l="1"/>
  <c r="T43" i="3"/>
  <c r="AG14" i="3"/>
  <c r="U13" i="3"/>
  <c r="D14" i="3" s="1"/>
  <c r="AH14" i="3"/>
  <c r="Y12" i="3"/>
  <c r="E14" i="3" l="1"/>
  <c r="H14" i="3" s="1"/>
  <c r="K14" i="3" s="1"/>
  <c r="G14" i="3"/>
  <c r="S45" i="3"/>
  <c r="T44" i="3"/>
  <c r="F14" i="3" l="1"/>
  <c r="T45" i="3"/>
  <c r="S46" i="3"/>
  <c r="I14" i="3"/>
  <c r="J14" i="3"/>
  <c r="M14" i="3"/>
  <c r="N14" i="3" s="1"/>
  <c r="AE14" i="3"/>
  <c r="V14" i="3"/>
  <c r="W14" i="3" s="1"/>
  <c r="L14" i="3" l="1"/>
  <c r="S47" i="3"/>
  <c r="T46" i="3"/>
  <c r="T47" i="3" l="1"/>
  <c r="S48" i="3"/>
  <c r="AH15" i="3"/>
  <c r="U14" i="3"/>
  <c r="E15" i="3" s="1"/>
  <c r="H15" i="3" s="1"/>
  <c r="AG15" i="3"/>
  <c r="Y13" i="3"/>
  <c r="D15" i="3" l="1"/>
  <c r="F15" i="3" s="1"/>
  <c r="K15" i="3"/>
  <c r="S49" i="3"/>
  <c r="T48" i="3"/>
  <c r="G15" i="3" l="1"/>
  <c r="I15" i="3" s="1"/>
  <c r="AE15" i="3"/>
  <c r="V15" i="3"/>
  <c r="S50" i="3"/>
  <c r="T49" i="3"/>
  <c r="M15" i="3" l="1"/>
  <c r="N15" i="3" s="1"/>
  <c r="J15" i="3"/>
  <c r="L15" i="3" s="1"/>
  <c r="T50" i="3"/>
  <c r="S51" i="3"/>
  <c r="W15" i="3"/>
  <c r="U15" i="3" l="1"/>
  <c r="D16" i="3" s="1"/>
  <c r="AG16" i="3"/>
  <c r="AH16" i="3"/>
  <c r="Y14" i="3"/>
  <c r="T51" i="3"/>
  <c r="S52" i="3"/>
  <c r="E16" i="3" l="1"/>
  <c r="H16" i="3" s="1"/>
  <c r="K16" i="3" s="1"/>
  <c r="T52" i="3"/>
  <c r="S53" i="3"/>
  <c r="G16" i="3"/>
  <c r="F16" i="3" l="1"/>
  <c r="I16" i="3"/>
  <c r="J16" i="3"/>
  <c r="M16" i="3"/>
  <c r="N16" i="3" s="1"/>
  <c r="V16" i="3"/>
  <c r="AE16" i="3"/>
  <c r="S54" i="3"/>
  <c r="T53" i="3"/>
  <c r="W16" i="3" l="1"/>
  <c r="L16" i="3"/>
  <c r="T54" i="3"/>
  <c r="S55" i="3"/>
  <c r="S56" i="3" l="1"/>
  <c r="T55" i="3"/>
  <c r="U16" i="3"/>
  <c r="D17" i="3" s="1"/>
  <c r="AH17" i="3"/>
  <c r="E17" i="3"/>
  <c r="H17" i="3" s="1"/>
  <c r="AG17" i="3"/>
  <c r="Y15" i="3"/>
  <c r="F17" i="3" l="1"/>
  <c r="G17" i="3"/>
  <c r="K17" i="3"/>
  <c r="S57" i="3"/>
  <c r="T56" i="3"/>
  <c r="S58" i="3" l="1"/>
  <c r="T57" i="3"/>
  <c r="I17" i="3"/>
  <c r="J17" i="3"/>
  <c r="M17" i="3"/>
  <c r="N17" i="3" s="1"/>
  <c r="AE17" i="3"/>
  <c r="V17" i="3"/>
  <c r="W17" i="3" s="1"/>
  <c r="L17" i="3" l="1"/>
  <c r="S59" i="3"/>
  <c r="T58" i="3"/>
  <c r="S60" i="3" l="1"/>
  <c r="T59" i="3"/>
  <c r="U17" i="3"/>
  <c r="E18" i="3" s="1"/>
  <c r="H18" i="3" s="1"/>
  <c r="AG18" i="3"/>
  <c r="AH18" i="3"/>
  <c r="Y16" i="3"/>
  <c r="D18" i="3" l="1"/>
  <c r="G18" i="3" s="1"/>
  <c r="K18" i="3"/>
  <c r="T60" i="3"/>
  <c r="S61" i="3"/>
  <c r="F18" i="3" l="1"/>
  <c r="I18" i="3"/>
  <c r="J18" i="3"/>
  <c r="M18" i="3"/>
  <c r="N18" i="3" s="1"/>
  <c r="T61" i="3"/>
  <c r="S62" i="3"/>
  <c r="V18" i="3"/>
  <c r="W18" i="3" s="1"/>
  <c r="AE18" i="3"/>
  <c r="L18" i="3" l="1"/>
  <c r="S63" i="3"/>
  <c r="T62" i="3"/>
  <c r="T63" i="3" l="1"/>
  <c r="S64" i="3"/>
  <c r="U18" i="3"/>
  <c r="D19" i="3" s="1"/>
  <c r="AH19" i="3"/>
  <c r="AG19" i="3"/>
  <c r="E19" i="3"/>
  <c r="H19" i="3" s="1"/>
  <c r="Y17" i="3"/>
  <c r="K19" i="3" l="1"/>
  <c r="F19" i="3"/>
  <c r="G19" i="3"/>
  <c r="S65" i="3"/>
  <c r="T64" i="3"/>
  <c r="T65" i="3" l="1"/>
  <c r="S66" i="3"/>
  <c r="I19" i="3"/>
  <c r="J19" i="3"/>
  <c r="M19" i="3"/>
  <c r="N19" i="3" s="1"/>
  <c r="V19" i="3"/>
  <c r="AE19" i="3"/>
  <c r="W19" i="3" l="1"/>
  <c r="L19" i="3"/>
  <c r="S67" i="3"/>
  <c r="T66" i="3"/>
  <c r="S68" i="3" l="1"/>
  <c r="T67" i="3"/>
  <c r="AH20" i="3"/>
  <c r="U19" i="3"/>
  <c r="E20" i="3" s="1"/>
  <c r="H20" i="3" s="1"/>
  <c r="AG20" i="3"/>
  <c r="Y18" i="3"/>
  <c r="D20" i="3" l="1"/>
  <c r="F20" i="3" s="1"/>
  <c r="K20" i="3"/>
  <c r="S69" i="3"/>
  <c r="T68" i="3"/>
  <c r="G20" i="3" l="1"/>
  <c r="I20" i="3" s="1"/>
  <c r="AE20" i="3"/>
  <c r="V20" i="3"/>
  <c r="T69" i="3"/>
  <c r="S70" i="3"/>
  <c r="M20" i="3" l="1"/>
  <c r="N20" i="3" s="1"/>
  <c r="W20" i="3"/>
  <c r="J20" i="3"/>
  <c r="L20" i="3" s="1"/>
  <c r="T70" i="3"/>
  <c r="S71" i="3"/>
  <c r="S72" i="3" l="1"/>
  <c r="T71" i="3"/>
  <c r="AG21" i="3"/>
  <c r="AH21" i="3"/>
  <c r="U20" i="3"/>
  <c r="E21" i="3" s="1"/>
  <c r="H21" i="3" s="1"/>
  <c r="Y19" i="3"/>
  <c r="D21" i="3" l="1"/>
  <c r="F21" i="3" s="1"/>
  <c r="K21" i="3"/>
  <c r="T72" i="3"/>
  <c r="S73" i="3"/>
  <c r="G21" i="3" l="1"/>
  <c r="I21" i="3" s="1"/>
  <c r="T73" i="3"/>
  <c r="S74" i="3"/>
  <c r="V21" i="3"/>
  <c r="AE21" i="3"/>
  <c r="M21" i="3" l="1"/>
  <c r="N21" i="3" s="1"/>
  <c r="J21" i="3"/>
  <c r="L21" i="3" s="1"/>
  <c r="W21" i="3"/>
  <c r="S75" i="3"/>
  <c r="T74" i="3"/>
  <c r="AG22" i="3" l="1"/>
  <c r="U21" i="3"/>
  <c r="D22" i="3" s="1"/>
  <c r="AH22" i="3"/>
  <c r="Y20" i="3"/>
  <c r="T75" i="3"/>
  <c r="S76" i="3"/>
  <c r="E22" i="3" l="1"/>
  <c r="H22" i="3" s="1"/>
  <c r="K22" i="3" s="1"/>
  <c r="T76" i="3"/>
  <c r="S77" i="3"/>
  <c r="G22" i="3"/>
  <c r="F22" i="3" l="1"/>
  <c r="I22" i="3"/>
  <c r="J22" i="3"/>
  <c r="M22" i="3"/>
  <c r="N22" i="3" s="1"/>
  <c r="T77" i="3"/>
  <c r="S78" i="3"/>
  <c r="V22" i="3"/>
  <c r="W22" i="3" s="1"/>
  <c r="AE22" i="3"/>
  <c r="S79" i="3" l="1"/>
  <c r="T78" i="3"/>
  <c r="L22" i="3"/>
  <c r="U22" i="3" l="1"/>
  <c r="E23" i="3" s="1"/>
  <c r="H23" i="3" s="1"/>
  <c r="AG23" i="3"/>
  <c r="AH23" i="3"/>
  <c r="Y21" i="3"/>
  <c r="S80" i="3"/>
  <c r="T79" i="3"/>
  <c r="D23" i="3" l="1"/>
  <c r="F23" i="3" s="1"/>
  <c r="T80" i="3"/>
  <c r="S81" i="3"/>
  <c r="K23" i="3"/>
  <c r="G23" i="3" l="1"/>
  <c r="I23" i="3" s="1"/>
  <c r="AE23" i="3"/>
  <c r="V23" i="3"/>
  <c r="T81" i="3"/>
  <c r="S82" i="3"/>
  <c r="M23" i="3" l="1"/>
  <c r="N23" i="3" s="1"/>
  <c r="J23" i="3"/>
  <c r="L23" i="3" s="1"/>
  <c r="T82" i="3"/>
  <c r="S83" i="3"/>
  <c r="W23" i="3"/>
  <c r="T83" i="3" l="1"/>
  <c r="S84" i="3"/>
  <c r="AG24" i="3"/>
  <c r="AH24" i="3"/>
  <c r="U23" i="3"/>
  <c r="E24" i="3" s="1"/>
  <c r="H24" i="3" s="1"/>
  <c r="D24" i="3"/>
  <c r="Y22" i="3"/>
  <c r="K24" i="3" l="1"/>
  <c r="T84" i="3"/>
  <c r="S85" i="3"/>
  <c r="F24" i="3"/>
  <c r="G24" i="3"/>
  <c r="I24" i="3" l="1"/>
  <c r="J24" i="3"/>
  <c r="M24" i="3"/>
  <c r="N24" i="3" s="1"/>
  <c r="T85" i="3"/>
  <c r="S86" i="3"/>
  <c r="AE24" i="3"/>
  <c r="V24" i="3"/>
  <c r="W24" i="3" s="1"/>
  <c r="T86" i="3" l="1"/>
  <c r="S87" i="3"/>
  <c r="L24" i="3"/>
  <c r="S88" i="3" l="1"/>
  <c r="T87" i="3"/>
  <c r="AH25" i="3"/>
  <c r="AG25" i="3"/>
  <c r="U24" i="3"/>
  <c r="D25" i="3" s="1"/>
  <c r="Y23" i="3"/>
  <c r="E25" i="3" l="1"/>
  <c r="H25" i="3" s="1"/>
  <c r="K25" i="3" s="1"/>
  <c r="G25" i="3"/>
  <c r="T88" i="3"/>
  <c r="S89" i="3"/>
  <c r="F25" i="3" l="1"/>
  <c r="S90" i="3"/>
  <c r="T89" i="3"/>
  <c r="I25" i="3"/>
  <c r="J25" i="3"/>
  <c r="M25" i="3"/>
  <c r="N25" i="3" s="1"/>
  <c r="AE25" i="3"/>
  <c r="V25" i="3"/>
  <c r="W25" i="3" s="1"/>
  <c r="L25" i="3" l="1"/>
  <c r="S91" i="3"/>
  <c r="T90" i="3"/>
  <c r="T91" i="3" l="1"/>
  <c r="S92" i="3"/>
  <c r="AH26" i="3"/>
  <c r="AG26" i="3"/>
  <c r="U25" i="3"/>
  <c r="E26" i="3" s="1"/>
  <c r="H26" i="3" s="1"/>
  <c r="Y24" i="3"/>
  <c r="K26" i="3" l="1"/>
  <c r="S93" i="3"/>
  <c r="T92" i="3"/>
  <c r="D26" i="3"/>
  <c r="T93" i="3" l="1"/>
  <c r="S94" i="3"/>
  <c r="F26" i="3"/>
  <c r="G26" i="3"/>
  <c r="V26" i="3"/>
  <c r="AE26" i="3"/>
  <c r="I26" i="3" l="1"/>
  <c r="W26" i="3" s="1"/>
  <c r="J26" i="3"/>
  <c r="M26" i="3"/>
  <c r="N26" i="3" s="1"/>
  <c r="S95" i="3"/>
  <c r="T94" i="3"/>
  <c r="L26" i="3" l="1"/>
  <c r="S96" i="3"/>
  <c r="T95" i="3"/>
  <c r="S97" i="3" l="1"/>
  <c r="T96" i="3"/>
  <c r="AH27" i="3"/>
  <c r="AG27" i="3"/>
  <c r="U26" i="3"/>
  <c r="D27" i="3" s="1"/>
  <c r="Y25" i="3"/>
  <c r="E27" i="3" l="1"/>
  <c r="H27" i="3" s="1"/>
  <c r="K27" i="3" s="1"/>
  <c r="G27" i="3"/>
  <c r="S98" i="3"/>
  <c r="T97" i="3"/>
  <c r="F27" i="3" l="1"/>
  <c r="T98" i="3"/>
  <c r="S99" i="3"/>
  <c r="I27" i="3"/>
  <c r="J27" i="3"/>
  <c r="M27" i="3"/>
  <c r="N27" i="3" s="1"/>
  <c r="AE27" i="3"/>
  <c r="V27" i="3"/>
  <c r="W27" i="3" s="1"/>
  <c r="L27" i="3" l="1"/>
  <c r="S100" i="3"/>
  <c r="T99" i="3"/>
  <c r="S101" i="3" l="1"/>
  <c r="T100" i="3"/>
  <c r="U27" i="3"/>
  <c r="E28" i="3" s="1"/>
  <c r="H28" i="3" s="1"/>
  <c r="AH28" i="3"/>
  <c r="D28" i="3"/>
  <c r="AG28" i="3"/>
  <c r="Y26" i="3"/>
  <c r="F28" i="3" l="1"/>
  <c r="G28" i="3"/>
  <c r="K28" i="3"/>
  <c r="S102" i="3"/>
  <c r="T101" i="3"/>
  <c r="V28" i="3" l="1"/>
  <c r="AE28" i="3"/>
  <c r="I28" i="3"/>
  <c r="J28" i="3"/>
  <c r="M28" i="3"/>
  <c r="N28" i="3" s="1"/>
  <c r="S103" i="3"/>
  <c r="T102" i="3"/>
  <c r="L28" i="3" l="1"/>
  <c r="S104" i="3"/>
  <c r="T104" i="3" s="1"/>
  <c r="T103" i="3"/>
  <c r="W28" i="3"/>
  <c r="AH29" i="3" l="1"/>
  <c r="AG29" i="3"/>
  <c r="U28" i="3"/>
  <c r="E29" i="3" s="1"/>
  <c r="H29" i="3" s="1"/>
  <c r="Y27" i="3"/>
  <c r="D29" i="3" l="1"/>
  <c r="F29" i="3" s="1"/>
  <c r="K29" i="3"/>
  <c r="G29" i="3" l="1"/>
  <c r="I29" i="3" s="1"/>
  <c r="V29" i="3"/>
  <c r="AE29" i="3"/>
  <c r="M29" i="3" l="1"/>
  <c r="N29" i="3" s="1"/>
  <c r="J29" i="3"/>
  <c r="L29" i="3" s="1"/>
  <c r="W29" i="3"/>
  <c r="U29" i="3" l="1"/>
  <c r="D30" i="3" s="1"/>
  <c r="AG30" i="3"/>
  <c r="AH30" i="3"/>
  <c r="E30" i="3"/>
  <c r="H30" i="3" s="1"/>
  <c r="Y28" i="3"/>
  <c r="K30" i="3" l="1"/>
  <c r="F30" i="3"/>
  <c r="G30" i="3"/>
  <c r="I30" i="3" l="1"/>
  <c r="J30" i="3"/>
  <c r="M30" i="3"/>
  <c r="N30" i="3" s="1"/>
  <c r="V30" i="3"/>
  <c r="W30" i="3" s="1"/>
  <c r="AE30" i="3"/>
  <c r="L30" i="3" l="1"/>
  <c r="U30" i="3" l="1"/>
  <c r="D31" i="3" s="1"/>
  <c r="AH31" i="3"/>
  <c r="E31" i="3"/>
  <c r="H31" i="3" s="1"/>
  <c r="AG31" i="3"/>
  <c r="Y29" i="3"/>
  <c r="K31" i="3" l="1"/>
  <c r="F31" i="3"/>
  <c r="G31" i="3"/>
  <c r="V31" i="3" l="1"/>
  <c r="AE31" i="3"/>
  <c r="I31" i="3"/>
  <c r="J31" i="3"/>
  <c r="M31" i="3"/>
  <c r="N31" i="3" s="1"/>
  <c r="L31" i="3" l="1"/>
  <c r="W31" i="3"/>
  <c r="AG32" i="3" l="1"/>
  <c r="AH32" i="3"/>
  <c r="U31" i="3"/>
  <c r="E32" i="3" s="1"/>
  <c r="H32" i="3" s="1"/>
  <c r="Y30" i="3"/>
  <c r="K32" i="3" l="1"/>
  <c r="D32" i="3"/>
  <c r="G32" i="3" l="1"/>
  <c r="F32" i="3"/>
  <c r="V32" i="3"/>
  <c r="AE32" i="3"/>
  <c r="I32" i="3" l="1"/>
  <c r="W32" i="3" s="1"/>
  <c r="J32" i="3"/>
  <c r="M32" i="3"/>
  <c r="N32" i="3" s="1"/>
  <c r="L32" i="3" l="1"/>
  <c r="AH33" i="3" l="1"/>
  <c r="AG33" i="3"/>
  <c r="U32" i="3"/>
  <c r="D33" i="3" s="1"/>
  <c r="Y31" i="3"/>
  <c r="E33" i="3" l="1"/>
  <c r="H33" i="3" s="1"/>
  <c r="K33" i="3" s="1"/>
  <c r="G33" i="3"/>
  <c r="F33" i="3" l="1"/>
  <c r="I33" i="3"/>
  <c r="J33" i="3"/>
  <c r="M33" i="3"/>
  <c r="N33" i="3" s="1"/>
  <c r="V33" i="3"/>
  <c r="W33" i="3" s="1"/>
  <c r="AE33" i="3"/>
  <c r="L33" i="3" l="1"/>
  <c r="AH34" i="3" l="1"/>
  <c r="U33" i="3"/>
  <c r="D34" i="3" s="1"/>
  <c r="AG34" i="3"/>
  <c r="Y32" i="3"/>
  <c r="E34" i="3" l="1"/>
  <c r="H34" i="3" s="1"/>
  <c r="K34" i="3" s="1"/>
  <c r="G34" i="3"/>
  <c r="F34" i="3" l="1"/>
  <c r="I34" i="3"/>
  <c r="J34" i="3"/>
  <c r="M34" i="3"/>
  <c r="N34" i="3" s="1"/>
  <c r="V34" i="3"/>
  <c r="W34" i="3" s="1"/>
  <c r="AE34" i="3"/>
  <c r="L34" i="3" l="1"/>
  <c r="U34" i="3" l="1"/>
  <c r="E35" i="3" s="1"/>
  <c r="H35" i="3" s="1"/>
  <c r="AH35" i="3"/>
  <c r="AG35" i="3"/>
  <c r="D35" i="3"/>
  <c r="Y33" i="3"/>
  <c r="F35" i="3" l="1"/>
  <c r="G35" i="3"/>
  <c r="K35" i="3"/>
  <c r="V35" i="3" l="1"/>
  <c r="AE35" i="3"/>
  <c r="I35" i="3"/>
  <c r="J35" i="3"/>
  <c r="M35" i="3"/>
  <c r="N35" i="3" s="1"/>
  <c r="L35" i="3" l="1"/>
  <c r="W35" i="3"/>
  <c r="U35" i="3" l="1"/>
  <c r="E36" i="3" s="1"/>
  <c r="H36" i="3" s="1"/>
  <c r="AG36" i="3"/>
  <c r="AH36" i="3"/>
  <c r="Y34" i="3"/>
  <c r="D36" i="3" l="1"/>
  <c r="F36" i="3" s="1"/>
  <c r="K36" i="3"/>
  <c r="G36" i="3" l="1"/>
  <c r="V36" i="3"/>
  <c r="AE36" i="3"/>
  <c r="I36" i="3"/>
  <c r="J36" i="3"/>
  <c r="M36" i="3"/>
  <c r="N36" i="3" s="1"/>
  <c r="L36" i="3" l="1"/>
  <c r="W36" i="3"/>
  <c r="AH37" i="3" l="1"/>
  <c r="AG37" i="3"/>
  <c r="U36" i="3"/>
  <c r="E37" i="3" s="1"/>
  <c r="H37" i="3" s="1"/>
  <c r="Y35" i="3"/>
  <c r="D37" i="3" l="1"/>
  <c r="F37" i="3" s="1"/>
  <c r="K37" i="3"/>
  <c r="G37" i="3" l="1"/>
  <c r="I37" i="3" s="1"/>
  <c r="V37" i="3"/>
  <c r="AE37" i="3"/>
  <c r="M37" i="3" l="1"/>
  <c r="N37" i="3" s="1"/>
  <c r="J37" i="3"/>
  <c r="L37" i="3" s="1"/>
  <c r="W37" i="3"/>
  <c r="AH38" i="3" l="1"/>
  <c r="AG38" i="3"/>
  <c r="U37" i="3"/>
  <c r="D38" i="3" s="1"/>
  <c r="Y36" i="3"/>
  <c r="E38" i="3" l="1"/>
  <c r="H38" i="3" s="1"/>
  <c r="K38" i="3" s="1"/>
  <c r="G38" i="3"/>
  <c r="F38" i="3" l="1"/>
  <c r="I38" i="3"/>
  <c r="J38" i="3"/>
  <c r="M38" i="3"/>
  <c r="N38" i="3" s="1"/>
  <c r="V38" i="3"/>
  <c r="W38" i="3" s="1"/>
  <c r="AE38" i="3"/>
  <c r="L38" i="3" l="1"/>
  <c r="U38" i="3" l="1"/>
  <c r="D39" i="3" s="1"/>
  <c r="AH39" i="3"/>
  <c r="AG39" i="3"/>
  <c r="Y37" i="3"/>
  <c r="E39" i="3" l="1"/>
  <c r="H39" i="3" s="1"/>
  <c r="K39" i="3" s="1"/>
  <c r="G39" i="3"/>
  <c r="F39" i="3" l="1"/>
  <c r="I39" i="3"/>
  <c r="J39" i="3"/>
  <c r="M39" i="3"/>
  <c r="N39" i="3" s="1"/>
  <c r="V39" i="3"/>
  <c r="W39" i="3" s="1"/>
  <c r="AE39" i="3"/>
  <c r="L39" i="3" l="1"/>
  <c r="U39" i="3" l="1"/>
  <c r="E40" i="3" s="1"/>
  <c r="H40" i="3" s="1"/>
  <c r="AH40" i="3"/>
  <c r="AG40" i="3"/>
  <c r="Y38" i="3"/>
  <c r="D40" i="3" l="1"/>
  <c r="F40" i="3" s="1"/>
  <c r="K40" i="3"/>
  <c r="G40" i="3" l="1"/>
  <c r="V40" i="3"/>
  <c r="AE40" i="3"/>
  <c r="I40" i="3"/>
  <c r="W40" i="3" s="1"/>
  <c r="J40" i="3"/>
  <c r="M40" i="3"/>
  <c r="N40" i="3" s="1"/>
  <c r="L40" i="3" l="1"/>
  <c r="U40" i="3" l="1"/>
  <c r="D41" i="3" s="1"/>
  <c r="AG41" i="3"/>
  <c r="AH41" i="3"/>
  <c r="Y39" i="3"/>
  <c r="E41" i="3" l="1"/>
  <c r="H41" i="3" s="1"/>
  <c r="K41" i="3" s="1"/>
  <c r="G41" i="3"/>
  <c r="F41" i="3" l="1"/>
  <c r="V41" i="3"/>
  <c r="AE41" i="3"/>
  <c r="I41" i="3"/>
  <c r="J41" i="3"/>
  <c r="M41" i="3"/>
  <c r="N41" i="3" s="1"/>
  <c r="L41" i="3" l="1"/>
  <c r="W41" i="3"/>
  <c r="U41" i="3" l="1"/>
  <c r="E42" i="3" s="1"/>
  <c r="H42" i="3" s="1"/>
  <c r="AH42" i="3"/>
  <c r="D42" i="3"/>
  <c r="AG42" i="3"/>
  <c r="Y40" i="3"/>
  <c r="F42" i="3" l="1"/>
  <c r="G42" i="3"/>
  <c r="K42" i="3"/>
  <c r="V42" i="3" l="1"/>
  <c r="AE42" i="3"/>
  <c r="I42" i="3"/>
  <c r="J42" i="3"/>
  <c r="M42" i="3"/>
  <c r="N42" i="3" s="1"/>
  <c r="L42" i="3" l="1"/>
  <c r="W42" i="3"/>
  <c r="AG43" i="3" l="1"/>
  <c r="AH43" i="3"/>
  <c r="U42" i="3"/>
  <c r="E43" i="3" s="1"/>
  <c r="H43" i="3" s="1"/>
  <c r="Y41" i="3"/>
  <c r="D43" i="3" l="1"/>
  <c r="F43" i="3" s="1"/>
  <c r="K43" i="3"/>
  <c r="G43" i="3" l="1"/>
  <c r="I43" i="3" s="1"/>
  <c r="V43" i="3"/>
  <c r="AE43" i="3"/>
  <c r="J43" i="3" l="1"/>
  <c r="L43" i="3" s="1"/>
  <c r="W43" i="3"/>
  <c r="M43" i="3"/>
  <c r="N43" i="3" s="1"/>
  <c r="AG44" i="3" l="1"/>
  <c r="AH44" i="3"/>
  <c r="U43" i="3"/>
  <c r="E44" i="3" s="1"/>
  <c r="H44" i="3" s="1"/>
  <c r="Y42" i="3"/>
  <c r="D44" i="3" l="1"/>
  <c r="F44" i="3" s="1"/>
  <c r="K44" i="3"/>
  <c r="G44" i="3" l="1"/>
  <c r="I44" i="3" s="1"/>
  <c r="V44" i="3"/>
  <c r="AE44" i="3"/>
  <c r="J44" i="3" l="1"/>
  <c r="W44" i="3"/>
  <c r="M44" i="3"/>
  <c r="N44" i="3" s="1"/>
  <c r="L44" i="3" l="1"/>
  <c r="AD44" i="3"/>
  <c r="U44" i="3"/>
  <c r="E45" i="3" s="1"/>
  <c r="H45" i="3" s="1"/>
  <c r="AG45" i="3"/>
  <c r="D45" i="3"/>
  <c r="AH45" i="3"/>
  <c r="Y43" i="3"/>
  <c r="F45" i="3" l="1"/>
  <c r="G45" i="3"/>
  <c r="K45" i="3"/>
  <c r="I45" i="3" l="1"/>
  <c r="J45" i="3"/>
  <c r="M45" i="3"/>
  <c r="N45" i="3" s="1"/>
  <c r="V45" i="3"/>
  <c r="AE45" i="3"/>
  <c r="W45" i="3" l="1"/>
  <c r="L45" i="3"/>
  <c r="U45" i="3" l="1"/>
  <c r="D46" i="3" s="1"/>
  <c r="AH46" i="3"/>
  <c r="AG46" i="3"/>
  <c r="Y44" i="3"/>
  <c r="E46" i="3" l="1"/>
  <c r="H46" i="3" s="1"/>
  <c r="K46" i="3" s="1"/>
  <c r="G46" i="3"/>
  <c r="F46" i="3" l="1"/>
  <c r="I46" i="3"/>
  <c r="J46" i="3"/>
  <c r="M46" i="3"/>
  <c r="N46" i="3" s="1"/>
  <c r="V46" i="3"/>
  <c r="W46" i="3" s="1"/>
  <c r="AE46" i="3"/>
  <c r="L46" i="3" l="1"/>
  <c r="AG47" i="3" l="1"/>
  <c r="U46" i="3"/>
  <c r="D47" i="3" s="1"/>
  <c r="AH47" i="3"/>
  <c r="Y45" i="3"/>
  <c r="E47" i="3" l="1"/>
  <c r="H47" i="3" s="1"/>
  <c r="K47" i="3" s="1"/>
  <c r="G47" i="3"/>
  <c r="F47" i="3" l="1"/>
  <c r="V47" i="3"/>
  <c r="AE47" i="3"/>
  <c r="I47" i="3"/>
  <c r="J47" i="3"/>
  <c r="M47" i="3"/>
  <c r="N47" i="3" s="1"/>
  <c r="L47" i="3" l="1"/>
  <c r="W47" i="3"/>
  <c r="AG48" i="3" l="1"/>
  <c r="U47" i="3"/>
  <c r="E48" i="3" s="1"/>
  <c r="H48" i="3" s="1"/>
  <c r="AH48" i="3"/>
  <c r="D48" i="3"/>
  <c r="Y46" i="3"/>
  <c r="K48" i="3" l="1"/>
  <c r="F48" i="3"/>
  <c r="G48" i="3"/>
  <c r="I48" i="3" l="1"/>
  <c r="J48" i="3"/>
  <c r="M48" i="3"/>
  <c r="N48" i="3" s="1"/>
  <c r="V48" i="3"/>
  <c r="W48" i="3" s="1"/>
  <c r="AE48" i="3"/>
  <c r="L48" i="3" l="1"/>
  <c r="AH49" i="3" l="1"/>
  <c r="U48" i="3"/>
  <c r="E49" i="3" s="1"/>
  <c r="H49" i="3" s="1"/>
  <c r="AG49" i="3"/>
  <c r="Y47" i="3"/>
  <c r="D49" i="3" l="1"/>
  <c r="F49" i="3" s="1"/>
  <c r="K49" i="3"/>
  <c r="G49" i="3" l="1"/>
  <c r="AE49" i="3"/>
  <c r="V49" i="3"/>
  <c r="I49" i="3"/>
  <c r="J49" i="3"/>
  <c r="M49" i="3"/>
  <c r="N49" i="3" s="1"/>
  <c r="W49" i="3" l="1"/>
  <c r="L49" i="3"/>
  <c r="AG50" i="3" l="1"/>
  <c r="AH50" i="3"/>
  <c r="U49" i="3"/>
  <c r="D50" i="3" s="1"/>
  <c r="Y48" i="3"/>
  <c r="E50" i="3" l="1"/>
  <c r="H50" i="3" s="1"/>
  <c r="K50" i="3" s="1"/>
  <c r="G50" i="3"/>
  <c r="F50" i="3" l="1"/>
  <c r="I50" i="3"/>
  <c r="J50" i="3"/>
  <c r="M50" i="3"/>
  <c r="N50" i="3" s="1"/>
  <c r="V50" i="3"/>
  <c r="W50" i="3" s="1"/>
  <c r="AE50" i="3"/>
  <c r="L50" i="3" l="1"/>
  <c r="U50" i="3" l="1"/>
  <c r="D51" i="3" s="1"/>
  <c r="AH51" i="3"/>
  <c r="AG51" i="3"/>
  <c r="Y49" i="3"/>
  <c r="E51" i="3" l="1"/>
  <c r="H51" i="3" s="1"/>
  <c r="K51" i="3" s="1"/>
  <c r="G51" i="3"/>
  <c r="F51" i="3" l="1"/>
  <c r="I51" i="3"/>
  <c r="J51" i="3"/>
  <c r="M51" i="3"/>
  <c r="N51" i="3" s="1"/>
  <c r="AE51" i="3"/>
  <c r="V51" i="3"/>
  <c r="W51" i="3" s="1"/>
  <c r="L51" i="3" l="1"/>
  <c r="AH52" i="3" l="1"/>
  <c r="U51" i="3"/>
  <c r="E52" i="3" s="1"/>
  <c r="H52" i="3" s="1"/>
  <c r="AG52" i="3"/>
  <c r="D52" i="3"/>
  <c r="Y50" i="3"/>
  <c r="F52" i="3" l="1"/>
  <c r="G52" i="3"/>
  <c r="K52" i="3"/>
  <c r="I52" i="3" l="1"/>
  <c r="J52" i="3"/>
  <c r="M52" i="3"/>
  <c r="N52" i="3" s="1"/>
  <c r="AE52" i="3"/>
  <c r="V52" i="3"/>
  <c r="W52" i="3" s="1"/>
  <c r="L52" i="3" l="1"/>
  <c r="AH53" i="3" l="1"/>
  <c r="AG53" i="3"/>
  <c r="U52" i="3"/>
  <c r="E53" i="3" s="1"/>
  <c r="H53" i="3" s="1"/>
  <c r="Y51" i="3"/>
  <c r="D53" i="3" l="1"/>
  <c r="G53" i="3" s="1"/>
  <c r="K53" i="3"/>
  <c r="F53" i="3" l="1"/>
  <c r="V53" i="3"/>
  <c r="AE53" i="3"/>
  <c r="I53" i="3"/>
  <c r="J53" i="3"/>
  <c r="M53" i="3"/>
  <c r="N53" i="3" s="1"/>
  <c r="L53" i="3" l="1"/>
  <c r="W53" i="3"/>
  <c r="AH54" i="3" l="1"/>
  <c r="AG54" i="3"/>
  <c r="U53" i="3"/>
  <c r="D54" i="3" s="1"/>
  <c r="Y52" i="3"/>
  <c r="E54" i="3" l="1"/>
  <c r="H54" i="3" s="1"/>
  <c r="K54" i="3" s="1"/>
  <c r="G54" i="3"/>
  <c r="F54" i="3" l="1"/>
  <c r="AE54" i="3"/>
  <c r="V54" i="3"/>
  <c r="I54" i="3"/>
  <c r="J54" i="3"/>
  <c r="M54" i="3"/>
  <c r="N54" i="3" s="1"/>
  <c r="L54" i="3" l="1"/>
  <c r="W54" i="3"/>
  <c r="U54" i="3" l="1"/>
  <c r="D55" i="3" s="1"/>
  <c r="AG55" i="3"/>
  <c r="AH55" i="3"/>
  <c r="Y53" i="3"/>
  <c r="E55" i="3" l="1"/>
  <c r="H55" i="3" s="1"/>
  <c r="K55" i="3" s="1"/>
  <c r="G55" i="3"/>
  <c r="F55" i="3" l="1"/>
  <c r="I55" i="3"/>
  <c r="J55" i="3"/>
  <c r="M55" i="3"/>
  <c r="N55" i="3" s="1"/>
  <c r="V55" i="3"/>
  <c r="AE55" i="3"/>
  <c r="W55" i="3" l="1"/>
  <c r="L55" i="3"/>
  <c r="AH56" i="3" l="1"/>
  <c r="U55" i="3"/>
  <c r="D56" i="3" s="1"/>
  <c r="AG56" i="3"/>
  <c r="Y54" i="3"/>
  <c r="E56" i="3" l="1"/>
  <c r="H56" i="3" s="1"/>
  <c r="K56" i="3" s="1"/>
  <c r="G56" i="3"/>
  <c r="F56" i="3" l="1"/>
  <c r="I56" i="3"/>
  <c r="J56" i="3"/>
  <c r="M56" i="3"/>
  <c r="N56" i="3" s="1"/>
  <c r="V56" i="3"/>
  <c r="W56" i="3" s="1"/>
  <c r="AE56" i="3"/>
  <c r="L56" i="3" l="1"/>
  <c r="AG57" i="3" l="1"/>
  <c r="U56" i="3"/>
  <c r="D57" i="3" s="1"/>
  <c r="AH57" i="3"/>
  <c r="Y55" i="3"/>
  <c r="E57" i="3" l="1"/>
  <c r="H57" i="3" s="1"/>
  <c r="K57" i="3" s="1"/>
  <c r="G57" i="3"/>
  <c r="F57" i="3" l="1"/>
  <c r="AE57" i="3"/>
  <c r="V57" i="3"/>
  <c r="I57" i="3"/>
  <c r="J57" i="3"/>
  <c r="M57" i="3"/>
  <c r="N57" i="3" s="1"/>
  <c r="L57" i="3" l="1"/>
  <c r="W57" i="3"/>
  <c r="U57" i="3" l="1"/>
  <c r="D58" i="3" s="1"/>
  <c r="AG58" i="3"/>
  <c r="AH58" i="3"/>
  <c r="Y56" i="3"/>
  <c r="E58" i="3" l="1"/>
  <c r="H58" i="3" s="1"/>
  <c r="K58" i="3" s="1"/>
  <c r="G58" i="3"/>
  <c r="F58" i="3" l="1"/>
  <c r="I58" i="3"/>
  <c r="J58" i="3"/>
  <c r="M58" i="3"/>
  <c r="N58" i="3" s="1"/>
  <c r="V58" i="3"/>
  <c r="W58" i="3" s="1"/>
  <c r="AE58" i="3"/>
  <c r="L58" i="3" l="1"/>
  <c r="AG59" i="3" l="1"/>
  <c r="U58" i="3"/>
  <c r="E59" i="3" s="1"/>
  <c r="H59" i="3" s="1"/>
  <c r="AH59" i="3"/>
  <c r="D59" i="3"/>
  <c r="Y57" i="3"/>
  <c r="F59" i="3" l="1"/>
  <c r="G59" i="3"/>
  <c r="K59" i="3"/>
  <c r="AE59" i="3" l="1"/>
  <c r="V59" i="3"/>
  <c r="I59" i="3"/>
  <c r="J59" i="3"/>
  <c r="M59" i="3"/>
  <c r="N59" i="3" s="1"/>
  <c r="L59" i="3" l="1"/>
  <c r="W59" i="3"/>
  <c r="AH60" i="3" l="1"/>
  <c r="U59" i="3"/>
  <c r="D60" i="3" s="1"/>
  <c r="AG60" i="3"/>
  <c r="E60" i="3"/>
  <c r="H60" i="3" s="1"/>
  <c r="Y58" i="3"/>
  <c r="F60" i="3" l="1"/>
  <c r="G60" i="3"/>
  <c r="K60" i="3"/>
  <c r="AE60" i="3" l="1"/>
  <c r="V60" i="3"/>
  <c r="I60" i="3"/>
  <c r="J60" i="3"/>
  <c r="M60" i="3"/>
  <c r="N60" i="3" s="1"/>
  <c r="L60" i="3" l="1"/>
  <c r="W60" i="3"/>
  <c r="AG61" i="3" l="1"/>
  <c r="U60" i="3"/>
  <c r="D61" i="3" s="1"/>
  <c r="AH61" i="3"/>
  <c r="Y59" i="3"/>
  <c r="E61" i="3" l="1"/>
  <c r="H61" i="3" s="1"/>
  <c r="K61" i="3" s="1"/>
  <c r="G61" i="3"/>
  <c r="F61" i="3" l="1"/>
  <c r="I61" i="3"/>
  <c r="J61" i="3"/>
  <c r="M61" i="3"/>
  <c r="N61" i="3" s="1"/>
  <c r="V61" i="3"/>
  <c r="AE61" i="3"/>
  <c r="W61" i="3" l="1"/>
  <c r="L61" i="3"/>
  <c r="AG62" i="3" l="1"/>
  <c r="U61" i="3"/>
  <c r="D62" i="3" s="1"/>
  <c r="AH62" i="3"/>
  <c r="E62" i="3"/>
  <c r="H62" i="3" s="1"/>
  <c r="Y60" i="3"/>
  <c r="K62" i="3" l="1"/>
  <c r="F62" i="3"/>
  <c r="G62" i="3"/>
  <c r="I62" i="3" l="1"/>
  <c r="J62" i="3"/>
  <c r="M62" i="3"/>
  <c r="N62" i="3" s="1"/>
  <c r="AE62" i="3"/>
  <c r="V62" i="3"/>
  <c r="W62" i="3" l="1"/>
  <c r="L62" i="3"/>
  <c r="U62" i="3" l="1"/>
  <c r="E63" i="3" s="1"/>
  <c r="H63" i="3" s="1"/>
  <c r="AH63" i="3"/>
  <c r="AG63" i="3"/>
  <c r="Y61" i="3"/>
  <c r="D63" i="3" l="1"/>
  <c r="F63" i="3" s="1"/>
  <c r="K63" i="3"/>
  <c r="G63" i="3" l="1"/>
  <c r="I63" i="3" s="1"/>
  <c r="V63" i="3"/>
  <c r="AE63" i="3"/>
  <c r="M63" i="3" l="1"/>
  <c r="N63" i="3" s="1"/>
  <c r="J63" i="3"/>
  <c r="L63" i="3" s="1"/>
  <c r="W63" i="3"/>
  <c r="AH64" i="3" l="1"/>
  <c r="AG64" i="3"/>
  <c r="U63" i="3"/>
  <c r="E64" i="3" s="1"/>
  <c r="H64" i="3" s="1"/>
  <c r="Y62" i="3"/>
  <c r="D64" i="3" l="1"/>
  <c r="F64" i="3" s="1"/>
  <c r="K64" i="3"/>
  <c r="G64" i="3" l="1"/>
  <c r="I64" i="3" s="1"/>
  <c r="V64" i="3"/>
  <c r="AE64" i="3"/>
  <c r="M64" i="3" l="1"/>
  <c r="N64" i="3" s="1"/>
  <c r="J64" i="3"/>
  <c r="L64" i="3" s="1"/>
  <c r="W64" i="3"/>
  <c r="U64" i="3" l="1"/>
  <c r="E65" i="3" s="1"/>
  <c r="H65" i="3" s="1"/>
  <c r="AG65" i="3"/>
  <c r="AH65" i="3"/>
  <c r="Y63" i="3"/>
  <c r="D65" i="3" l="1"/>
  <c r="F65" i="3" s="1"/>
  <c r="K65" i="3"/>
  <c r="G65" i="3" l="1"/>
  <c r="I65" i="3" s="1"/>
  <c r="V65" i="3"/>
  <c r="AE65" i="3"/>
  <c r="W65" i="3" l="1"/>
  <c r="M65" i="3"/>
  <c r="N65" i="3" s="1"/>
  <c r="J65" i="3"/>
  <c r="L65" i="3" s="1"/>
  <c r="U65" i="3" l="1"/>
  <c r="D66" i="3" s="1"/>
  <c r="AH66" i="3"/>
  <c r="AG66" i="3"/>
  <c r="Y64" i="3"/>
  <c r="E66" i="3" l="1"/>
  <c r="H66" i="3" s="1"/>
  <c r="K66" i="3" s="1"/>
  <c r="G66" i="3"/>
  <c r="F66" i="3" l="1"/>
  <c r="I66" i="3"/>
  <c r="J66" i="3"/>
  <c r="M66" i="3"/>
  <c r="N66" i="3" s="1"/>
  <c r="AE66" i="3"/>
  <c r="V66" i="3"/>
  <c r="W66" i="3" s="1"/>
  <c r="L66" i="3" l="1"/>
  <c r="U66" i="3" l="1"/>
  <c r="D67" i="3" s="1"/>
  <c r="AH67" i="3"/>
  <c r="AG67" i="3"/>
  <c r="E67" i="3"/>
  <c r="H67" i="3" s="1"/>
  <c r="Y65" i="3"/>
  <c r="K67" i="3" l="1"/>
  <c r="F67" i="3"/>
  <c r="G67" i="3"/>
  <c r="I67" i="3" l="1"/>
  <c r="J67" i="3"/>
  <c r="M67" i="3"/>
  <c r="N67" i="3" s="1"/>
  <c r="V67" i="3"/>
  <c r="W67" i="3" s="1"/>
  <c r="AE67" i="3"/>
  <c r="L67" i="3" l="1"/>
  <c r="U67" i="3" l="1"/>
  <c r="D68" i="3" s="1"/>
  <c r="AH68" i="3"/>
  <c r="AG68" i="3"/>
  <c r="Y66" i="3"/>
  <c r="E68" i="3" l="1"/>
  <c r="H68" i="3" s="1"/>
  <c r="K68" i="3" s="1"/>
  <c r="G68" i="3"/>
  <c r="F68" i="3" l="1"/>
  <c r="AE68" i="3"/>
  <c r="V68" i="3"/>
  <c r="I68" i="3"/>
  <c r="J68" i="3"/>
  <c r="M68" i="3"/>
  <c r="N68" i="3" s="1"/>
  <c r="W68" i="3" l="1"/>
  <c r="L68" i="3"/>
  <c r="U68" i="3" l="1"/>
  <c r="D69" i="3" s="1"/>
  <c r="AH69" i="3"/>
  <c r="AG69" i="3"/>
  <c r="Y67" i="3"/>
  <c r="E69" i="3" l="1"/>
  <c r="H69" i="3" s="1"/>
  <c r="K69" i="3" s="1"/>
  <c r="G69" i="3"/>
  <c r="F69" i="3" l="1"/>
  <c r="I69" i="3"/>
  <c r="J69" i="3"/>
  <c r="M69" i="3"/>
  <c r="N69" i="3" s="1"/>
  <c r="AE69" i="3"/>
  <c r="V69" i="3"/>
  <c r="W69" i="3" s="1"/>
  <c r="L69" i="3" l="1"/>
  <c r="AH70" i="3" l="1"/>
  <c r="U69" i="3"/>
  <c r="E70" i="3" s="1"/>
  <c r="H70" i="3" s="1"/>
  <c r="AG70" i="3"/>
  <c r="D70" i="3"/>
  <c r="Y68" i="3"/>
  <c r="F70" i="3" l="1"/>
  <c r="G70" i="3"/>
  <c r="K70" i="3"/>
  <c r="V70" i="3" l="1"/>
  <c r="AE70" i="3"/>
  <c r="I70" i="3"/>
  <c r="J70" i="3"/>
  <c r="M70" i="3"/>
  <c r="N70" i="3" s="1"/>
  <c r="L70" i="3" l="1"/>
  <c r="W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K72" i="3" l="1"/>
  <c r="D72" i="3"/>
  <c r="V72" i="3" l="1"/>
  <c r="AE72" i="3"/>
  <c r="F72" i="3"/>
  <c r="G72" i="3"/>
  <c r="I72" i="3" l="1"/>
  <c r="W72" i="3" s="1"/>
  <c r="J72" i="3"/>
  <c r="M72" i="3"/>
  <c r="N72" i="3" s="1"/>
  <c r="L72" i="3" l="1"/>
  <c r="U72" i="3" l="1"/>
  <c r="D73" i="3" s="1"/>
  <c r="AH73" i="3"/>
  <c r="AG73" i="3"/>
  <c r="E73" i="3"/>
  <c r="H73" i="3" s="1"/>
  <c r="Y71" i="3"/>
  <c r="K73" i="3" l="1"/>
  <c r="F73" i="3"/>
  <c r="G73" i="3"/>
  <c r="I73" i="3" l="1"/>
  <c r="J73" i="3"/>
  <c r="M73" i="3"/>
  <c r="N73" i="3" s="1"/>
  <c r="V73" i="3"/>
  <c r="W73" i="3" s="1"/>
  <c r="AE73" i="3"/>
  <c r="L73" i="3" l="1"/>
  <c r="AG74" i="3" l="1"/>
  <c r="AH74" i="3"/>
  <c r="U73" i="3"/>
  <c r="D74" i="3" s="1"/>
  <c r="Y72" i="3"/>
  <c r="E74" i="3" l="1"/>
  <c r="H74" i="3" s="1"/>
  <c r="K74" i="3" s="1"/>
  <c r="G74" i="3"/>
  <c r="F74" i="3" l="1"/>
  <c r="I74" i="3"/>
  <c r="J74" i="3"/>
  <c r="M74" i="3"/>
  <c r="N74" i="3" s="1"/>
  <c r="AE74" i="3"/>
  <c r="V74" i="3"/>
  <c r="W74" i="3" s="1"/>
  <c r="L74" i="3" l="1"/>
  <c r="AG75" i="3" l="1"/>
  <c r="U74" i="3"/>
  <c r="E75" i="3" s="1"/>
  <c r="H75" i="3" s="1"/>
  <c r="AH75" i="3"/>
  <c r="Y73" i="3"/>
  <c r="D75" i="3" l="1"/>
  <c r="F75" i="3" s="1"/>
  <c r="K75" i="3"/>
  <c r="G75" i="3" l="1"/>
  <c r="I75" i="3" s="1"/>
  <c r="V75" i="3"/>
  <c r="AE75" i="3"/>
  <c r="M75" i="3" l="1"/>
  <c r="N75" i="3" s="1"/>
  <c r="J75" i="3"/>
  <c r="L75" i="3" s="1"/>
  <c r="W75" i="3"/>
  <c r="U75" i="3" l="1"/>
  <c r="E76" i="3" s="1"/>
  <c r="H76" i="3" s="1"/>
  <c r="AG76" i="3"/>
  <c r="AH76" i="3"/>
  <c r="Y74" i="3"/>
  <c r="D76" i="3" l="1"/>
  <c r="F76" i="3" s="1"/>
  <c r="K76" i="3"/>
  <c r="G76" i="3" l="1"/>
  <c r="I76" i="3" s="1"/>
  <c r="V76" i="3"/>
  <c r="AE76" i="3"/>
  <c r="W76" i="3" l="1"/>
  <c r="J76" i="3"/>
  <c r="L76" i="3" s="1"/>
  <c r="M76" i="3"/>
  <c r="N76" i="3" s="1"/>
  <c r="U76" i="3" l="1"/>
  <c r="D77" i="3" s="1"/>
  <c r="AH77" i="3"/>
  <c r="AG77" i="3"/>
  <c r="Y75" i="3"/>
  <c r="E77" i="3" l="1"/>
  <c r="H77" i="3" s="1"/>
  <c r="K77" i="3" s="1"/>
  <c r="G77" i="3"/>
  <c r="F77" i="3" l="1"/>
  <c r="I77" i="3"/>
  <c r="J77" i="3"/>
  <c r="M77" i="3"/>
  <c r="N77" i="3" s="1"/>
  <c r="AE77" i="3"/>
  <c r="V77" i="3"/>
  <c r="W77" i="3" s="1"/>
  <c r="L77" i="3" l="1"/>
  <c r="AH78" i="3" l="1"/>
  <c r="U77" i="3"/>
  <c r="D78" i="3" s="1"/>
  <c r="AG78" i="3"/>
  <c r="Y76" i="3"/>
  <c r="E78" i="3" l="1"/>
  <c r="H78" i="3" s="1"/>
  <c r="K78" i="3" s="1"/>
  <c r="G78" i="3"/>
  <c r="F78" i="3" l="1"/>
  <c r="I78" i="3"/>
  <c r="J78" i="3"/>
  <c r="M78" i="3"/>
  <c r="N78" i="3" s="1"/>
  <c r="V78" i="3"/>
  <c r="W78" i="3" s="1"/>
  <c r="AE78" i="3"/>
  <c r="L78" i="3" l="1"/>
  <c r="U78" i="3" l="1"/>
  <c r="E79" i="3" s="1"/>
  <c r="H79" i="3" s="1"/>
  <c r="AH79" i="3"/>
  <c r="AG79" i="3"/>
  <c r="D79" i="3"/>
  <c r="Y77" i="3"/>
  <c r="F79" i="3" l="1"/>
  <c r="G79" i="3"/>
  <c r="K79" i="3"/>
  <c r="V79" i="3" l="1"/>
  <c r="AE79" i="3"/>
  <c r="I79" i="3"/>
  <c r="J79" i="3"/>
  <c r="M79" i="3"/>
  <c r="N79" i="3" s="1"/>
  <c r="L79" i="3" l="1"/>
  <c r="W79" i="3"/>
  <c r="AH80" i="3" l="1"/>
  <c r="AG80" i="3"/>
  <c r="U79" i="3"/>
  <c r="E80" i="3" s="1"/>
  <c r="H80" i="3" s="1"/>
  <c r="Y78" i="3"/>
  <c r="D80" i="3" l="1"/>
  <c r="F80" i="3" s="1"/>
  <c r="K80" i="3"/>
  <c r="G80" i="3" l="1"/>
  <c r="I80" i="3" s="1"/>
  <c r="J80" i="3"/>
  <c r="M80" i="3"/>
  <c r="N80" i="3" s="1"/>
  <c r="AE80" i="3"/>
  <c r="V80" i="3"/>
  <c r="W80" i="3" l="1"/>
  <c r="L80" i="3"/>
  <c r="U80" i="3" l="1"/>
  <c r="E81" i="3" s="1"/>
  <c r="H81" i="3" s="1"/>
  <c r="AG81" i="3"/>
  <c r="AH81" i="3"/>
  <c r="D81" i="3"/>
  <c r="Y79" i="3"/>
  <c r="F81" i="3" l="1"/>
  <c r="G81" i="3"/>
  <c r="K81" i="3"/>
  <c r="V81" i="3" l="1"/>
  <c r="AE81" i="3"/>
  <c r="I81" i="3"/>
  <c r="J81" i="3"/>
  <c r="M81" i="3"/>
  <c r="N81" i="3" s="1"/>
  <c r="L81" i="3" l="1"/>
  <c r="W81" i="3"/>
  <c r="AH82" i="3" l="1"/>
  <c r="AG82" i="3"/>
  <c r="U81" i="3"/>
  <c r="E82" i="3" s="1"/>
  <c r="H82" i="3" s="1"/>
  <c r="D82" i="3"/>
  <c r="Y80" i="3"/>
  <c r="K82" i="3" l="1"/>
  <c r="F82" i="3"/>
  <c r="G82" i="3"/>
  <c r="I82" i="3" l="1"/>
  <c r="J82" i="3"/>
  <c r="M82" i="3"/>
  <c r="N82" i="3" s="1"/>
  <c r="V82" i="3"/>
  <c r="W82" i="3" s="1"/>
  <c r="AE82" i="3"/>
  <c r="L82" i="3" l="1"/>
  <c r="AG83" i="3" l="1"/>
  <c r="U82" i="3"/>
  <c r="D83" i="3" s="1"/>
  <c r="AH83" i="3"/>
  <c r="Y81" i="3"/>
  <c r="E83" i="3" l="1"/>
  <c r="H83" i="3" s="1"/>
  <c r="K83" i="3" s="1"/>
  <c r="G83" i="3"/>
  <c r="F83" i="3" l="1"/>
  <c r="I83" i="3"/>
  <c r="J83" i="3"/>
  <c r="M83" i="3"/>
  <c r="N83" i="3" s="1"/>
  <c r="AE83" i="3"/>
  <c r="V83" i="3"/>
  <c r="W83" i="3" s="1"/>
  <c r="L83" i="3" l="1"/>
  <c r="AH84" i="3" l="1"/>
  <c r="AG84" i="3"/>
  <c r="U83" i="3"/>
  <c r="D84" i="3" s="1"/>
  <c r="Y82" i="3"/>
  <c r="E84" i="3" l="1"/>
  <c r="H84" i="3" s="1"/>
  <c r="K84" i="3" s="1"/>
  <c r="G84" i="3"/>
  <c r="F84" i="3" l="1"/>
  <c r="I84" i="3"/>
  <c r="J84" i="3"/>
  <c r="M84" i="3"/>
  <c r="N84" i="3" s="1"/>
  <c r="V84" i="3"/>
  <c r="W84" i="3" s="1"/>
  <c r="AE84" i="3"/>
  <c r="AD84" i="3" l="1"/>
  <c r="L84" i="3"/>
  <c r="AH85" i="3" l="1"/>
  <c r="AG85" i="3"/>
  <c r="U84" i="3"/>
  <c r="D85" i="3" s="1"/>
  <c r="Y83" i="3"/>
  <c r="E85" i="3" l="1"/>
  <c r="H85" i="3" s="1"/>
  <c r="K85" i="3" s="1"/>
  <c r="G85" i="3"/>
  <c r="F85" i="3" l="1"/>
  <c r="I85" i="3"/>
  <c r="J85" i="3"/>
  <c r="M85" i="3"/>
  <c r="N85" i="3" s="1"/>
  <c r="V85" i="3"/>
  <c r="W85" i="3" s="1"/>
  <c r="AE85" i="3"/>
  <c r="L85" i="3" l="1"/>
  <c r="AH86" i="3" l="1"/>
  <c r="AG86" i="3"/>
  <c r="U85" i="3"/>
  <c r="E86" i="3" s="1"/>
  <c r="H86" i="3" s="1"/>
  <c r="Y84" i="3"/>
  <c r="K86" i="3" l="1"/>
  <c r="D86" i="3"/>
  <c r="V86" i="3" l="1"/>
  <c r="AE86" i="3"/>
  <c r="F86" i="3"/>
  <c r="G86" i="3"/>
  <c r="I86" i="3" l="1"/>
  <c r="J86" i="3"/>
  <c r="M86" i="3"/>
  <c r="N86" i="3" s="1"/>
  <c r="W86" i="3"/>
  <c r="L86" i="3" l="1"/>
  <c r="U86" i="3" l="1"/>
  <c r="E87" i="3" s="1"/>
  <c r="H87" i="3" s="1"/>
  <c r="AG87" i="3"/>
  <c r="AH87" i="3"/>
  <c r="Y85" i="3"/>
  <c r="D87" i="3" l="1"/>
  <c r="F87" i="3" s="1"/>
  <c r="K87" i="3"/>
  <c r="G87" i="3" l="1"/>
  <c r="I87" i="3" s="1"/>
  <c r="V87" i="3"/>
  <c r="AE87" i="3"/>
  <c r="W87" i="3" l="1"/>
  <c r="M87" i="3"/>
  <c r="N87" i="3" s="1"/>
  <c r="J87" i="3"/>
  <c r="L87" i="3" s="1"/>
  <c r="U87" i="3" l="1"/>
  <c r="E88" i="3" s="1"/>
  <c r="H88" i="3" s="1"/>
  <c r="AG88" i="3"/>
  <c r="AH88" i="3"/>
  <c r="Y86" i="3"/>
  <c r="D88" i="3" l="1"/>
  <c r="F88" i="3" s="1"/>
  <c r="K88" i="3"/>
  <c r="G88" i="3" l="1"/>
  <c r="V88" i="3"/>
  <c r="AE88" i="3"/>
  <c r="I88" i="3"/>
  <c r="J88" i="3"/>
  <c r="M88" i="3"/>
  <c r="N88" i="3" s="1"/>
  <c r="L88" i="3" l="1"/>
  <c r="W88" i="3"/>
  <c r="AH89" i="3" l="1"/>
  <c r="U88" i="3"/>
  <c r="E89" i="3" s="1"/>
  <c r="H89" i="3" s="1"/>
  <c r="AG89" i="3"/>
  <c r="Y87" i="3"/>
  <c r="D89" i="3" l="1"/>
  <c r="F89" i="3" s="1"/>
  <c r="K89" i="3"/>
  <c r="G89" i="3" l="1"/>
  <c r="I89" i="3"/>
  <c r="J89" i="3"/>
  <c r="M89" i="3"/>
  <c r="N89" i="3" s="1"/>
  <c r="AE89" i="3"/>
  <c r="V89" i="3"/>
  <c r="W89" i="3" s="1"/>
  <c r="L89" i="3" l="1"/>
  <c r="U89" i="3" l="1"/>
  <c r="D90" i="3" s="1"/>
  <c r="AG90" i="3"/>
  <c r="AH90" i="3"/>
  <c r="Y88" i="3"/>
  <c r="E90" i="3" l="1"/>
  <c r="H90" i="3" s="1"/>
  <c r="K90" i="3" s="1"/>
  <c r="G90" i="3"/>
  <c r="F90" i="3" l="1"/>
  <c r="I90" i="3"/>
  <c r="J90" i="3"/>
  <c r="M90" i="3"/>
  <c r="N90" i="3" s="1"/>
  <c r="V90" i="3"/>
  <c r="W90" i="3" s="1"/>
  <c r="AE90" i="3"/>
  <c r="L90" i="3" l="1"/>
  <c r="AG91" i="3" l="1"/>
  <c r="AH91" i="3"/>
  <c r="U90" i="3"/>
  <c r="D91" i="3" s="1"/>
  <c r="Y89" i="3"/>
  <c r="G91" i="3" l="1"/>
  <c r="E91" i="3"/>
  <c r="H91" i="3" s="1"/>
  <c r="K91" i="3" l="1"/>
  <c r="I91" i="3"/>
  <c r="J91" i="3"/>
  <c r="M91" i="3"/>
  <c r="N91" i="3" s="1"/>
  <c r="F91" i="3"/>
  <c r="L91" i="3" l="1"/>
  <c r="V91" i="3"/>
  <c r="W91" i="3" s="1"/>
  <c r="AE91" i="3"/>
  <c r="AH92" i="3" l="1"/>
  <c r="AG92" i="3"/>
  <c r="U91" i="3"/>
  <c r="D92" i="3" s="1"/>
  <c r="Y90" i="3"/>
  <c r="E92" i="3" l="1"/>
  <c r="H92" i="3" s="1"/>
  <c r="K92" i="3" s="1"/>
  <c r="G92" i="3"/>
  <c r="F92" i="3" l="1"/>
  <c r="I92" i="3"/>
  <c r="J92" i="3"/>
  <c r="M92" i="3"/>
  <c r="N92" i="3" s="1"/>
  <c r="V92" i="3"/>
  <c r="W92" i="3" s="1"/>
  <c r="AE92" i="3"/>
  <c r="L92" i="3" l="1"/>
  <c r="U92" i="3" l="1"/>
  <c r="D93" i="3" s="1"/>
  <c r="AH93" i="3"/>
  <c r="AG93" i="3"/>
  <c r="E93" i="3"/>
  <c r="H93" i="3" s="1"/>
  <c r="Y91" i="3"/>
  <c r="K93" i="3" l="1"/>
  <c r="F93" i="3"/>
  <c r="G93" i="3"/>
  <c r="I93" i="3" l="1"/>
  <c r="J93" i="3"/>
  <c r="M93" i="3"/>
  <c r="N93" i="3" s="1"/>
  <c r="V93" i="3"/>
  <c r="AE93" i="3"/>
  <c r="W93" i="3" l="1"/>
  <c r="L93" i="3"/>
  <c r="AG94" i="3" l="1"/>
  <c r="AH94" i="3"/>
  <c r="U93" i="3"/>
  <c r="D94" i="3" s="1"/>
  <c r="Y92" i="3"/>
  <c r="E94" i="3" l="1"/>
  <c r="H94" i="3" s="1"/>
  <c r="K94" i="3" s="1"/>
  <c r="G94" i="3"/>
  <c r="F94" i="3" l="1"/>
  <c r="I94" i="3"/>
  <c r="J94" i="3"/>
  <c r="M94" i="3"/>
  <c r="N94" i="3" s="1"/>
  <c r="AE94" i="3"/>
  <c r="V94" i="3"/>
  <c r="W94" i="3" s="1"/>
  <c r="L94" i="3" l="1"/>
  <c r="U94" i="3" l="1"/>
  <c r="D95" i="3" s="1"/>
  <c r="E95" i="3"/>
  <c r="H95" i="3" s="1"/>
  <c r="AG95" i="3"/>
  <c r="AH95" i="3"/>
  <c r="Y93" i="3"/>
  <c r="K95" i="3" l="1"/>
  <c r="F95" i="3"/>
  <c r="G95" i="3"/>
  <c r="I95" i="3" l="1"/>
  <c r="J95" i="3"/>
  <c r="M95" i="3"/>
  <c r="N95" i="3" s="1"/>
  <c r="V95" i="3"/>
  <c r="W95" i="3" s="1"/>
  <c r="AE95" i="3"/>
  <c r="L95" i="3" l="1"/>
  <c r="AG96" i="3" l="1"/>
  <c r="AH96" i="3"/>
  <c r="U95" i="3"/>
  <c r="D96" i="3" s="1"/>
  <c r="Y94" i="3"/>
  <c r="G96" i="3" l="1"/>
  <c r="E96" i="3"/>
  <c r="H96" i="3" s="1"/>
  <c r="I96" i="3" l="1"/>
  <c r="J96" i="3"/>
  <c r="M96" i="3"/>
  <c r="N96" i="3" s="1"/>
  <c r="K96" i="3"/>
  <c r="F96" i="3"/>
  <c r="V96" i="3" l="1"/>
  <c r="W96" i="3" s="1"/>
  <c r="AE96" i="3"/>
  <c r="L96" i="3"/>
  <c r="AG97" i="3" l="1"/>
  <c r="AH97" i="3"/>
  <c r="U96" i="3"/>
  <c r="E97" i="3" s="1"/>
  <c r="H97" i="3" s="1"/>
  <c r="Y95" i="3"/>
  <c r="K97" i="3" l="1"/>
  <c r="D97" i="3"/>
  <c r="F97" i="3" l="1"/>
  <c r="G97" i="3"/>
  <c r="V97" i="3"/>
  <c r="AE97" i="3"/>
  <c r="I97" i="3" l="1"/>
  <c r="J97" i="3"/>
  <c r="M97" i="3"/>
  <c r="N97" i="3" s="1"/>
  <c r="W97" i="3"/>
  <c r="L97" i="3" l="1"/>
  <c r="U97" i="3" l="1"/>
  <c r="D98" i="3" s="1"/>
  <c r="AH98" i="3"/>
  <c r="AG98" i="3"/>
  <c r="E98" i="3"/>
  <c r="H98" i="3" s="1"/>
  <c r="Y96" i="3"/>
  <c r="K98" i="3" l="1"/>
  <c r="F98" i="3"/>
  <c r="G98" i="3"/>
  <c r="I98" i="3" l="1"/>
  <c r="J98" i="3"/>
  <c r="M98" i="3"/>
  <c r="N98" i="3" s="1"/>
  <c r="V98" i="3"/>
  <c r="W98" i="3" s="1"/>
  <c r="AE98" i="3"/>
  <c r="L98" i="3" l="1"/>
  <c r="AG99" i="3" l="1"/>
  <c r="AH99" i="3"/>
  <c r="U98" i="3"/>
  <c r="D99" i="3" s="1"/>
  <c r="Y97" i="3"/>
  <c r="E99" i="3" l="1"/>
  <c r="H99" i="3" s="1"/>
  <c r="K99" i="3" s="1"/>
  <c r="G99" i="3"/>
  <c r="F99" i="3" l="1"/>
  <c r="AE99" i="3"/>
  <c r="V99" i="3"/>
  <c r="I99" i="3"/>
  <c r="J99" i="3"/>
  <c r="M99" i="3"/>
  <c r="N99" i="3" s="1"/>
  <c r="L99" i="3" l="1"/>
  <c r="W99" i="3"/>
  <c r="U99" i="3" l="1"/>
  <c r="D100" i="3" s="1"/>
  <c r="AH100" i="3"/>
  <c r="AG100" i="3"/>
  <c r="E100" i="3"/>
  <c r="H100" i="3" s="1"/>
  <c r="Y98" i="3"/>
  <c r="K100" i="3" l="1"/>
  <c r="F100" i="3"/>
  <c r="G100" i="3"/>
  <c r="I100" i="3" l="1"/>
  <c r="J100" i="3"/>
  <c r="M100" i="3"/>
  <c r="N100" i="3" s="1"/>
  <c r="V100" i="3"/>
  <c r="AE100" i="3"/>
  <c r="W100" i="3" l="1"/>
  <c r="L100" i="3"/>
  <c r="AH101" i="3" l="1"/>
  <c r="U100" i="3"/>
  <c r="E101" i="3" s="1"/>
  <c r="H101" i="3" s="1"/>
  <c r="AG101" i="3"/>
  <c r="Y99" i="3"/>
  <c r="D101" i="3" l="1"/>
  <c r="F101" i="3" s="1"/>
  <c r="K101" i="3"/>
  <c r="G101" i="3" l="1"/>
  <c r="I101" i="3"/>
  <c r="J101" i="3"/>
  <c r="M101" i="3"/>
  <c r="N101" i="3" s="1"/>
  <c r="AE101" i="3"/>
  <c r="V101" i="3"/>
  <c r="W101" i="3" s="1"/>
  <c r="L101" i="3" l="1"/>
  <c r="AH102" i="3" l="1"/>
  <c r="AG102" i="3"/>
  <c r="U101" i="3"/>
  <c r="E102" i="3" s="1"/>
  <c r="H102" i="3" s="1"/>
  <c r="Y100" i="3"/>
  <c r="D102" i="3" l="1"/>
  <c r="F102" i="3" s="1"/>
  <c r="K102" i="3"/>
  <c r="G102" i="3" l="1"/>
  <c r="I102" i="3" s="1"/>
  <c r="AE102" i="3"/>
  <c r="V102" i="3"/>
  <c r="M102" i="3" l="1"/>
  <c r="N102" i="3" s="1"/>
  <c r="J102" i="3"/>
  <c r="L102" i="3" s="1"/>
  <c r="W102" i="3"/>
  <c r="AG103" i="3" l="1"/>
  <c r="AH103" i="3"/>
  <c r="U102" i="3"/>
  <c r="E103" i="3" s="1"/>
  <c r="H103" i="3" s="1"/>
  <c r="Y101" i="3"/>
  <c r="D103" i="3" l="1"/>
  <c r="G103" i="3" s="1"/>
  <c r="K103" i="3"/>
  <c r="F103" i="3" l="1"/>
  <c r="I103" i="3"/>
  <c r="J103" i="3"/>
  <c r="M103" i="3"/>
  <c r="N103" i="3" s="1"/>
  <c r="V103" i="3"/>
  <c r="W103" i="3" s="1"/>
  <c r="AE103" i="3"/>
  <c r="L103" i="3" l="1"/>
  <c r="AG104" i="3" l="1"/>
  <c r="AH104" i="3"/>
  <c r="U103" i="3"/>
  <c r="E104" i="3" s="1"/>
  <c r="H104" i="3" s="1"/>
  <c r="Y102" i="3"/>
  <c r="D104" i="3" l="1"/>
  <c r="F104" i="3" s="1"/>
  <c r="K104" i="3"/>
  <c r="G104" i="3" l="1"/>
  <c r="I104" i="3"/>
  <c r="J104" i="3"/>
  <c r="M104" i="3"/>
  <c r="N104" i="3" s="1"/>
  <c r="A105" i="3"/>
  <c r="B105" i="3" s="1"/>
  <c r="V104" i="3"/>
  <c r="W104" i="3" s="1"/>
  <c r="AE104" i="3"/>
  <c r="AA105" i="3" l="1"/>
  <c r="P105" i="3"/>
  <c r="Q105" i="3" s="1"/>
  <c r="R105" i="3" s="1"/>
  <c r="S105" i="3" s="1"/>
  <c r="T105" i="3" s="1"/>
  <c r="AD105" i="3"/>
  <c r="Z105" i="3"/>
  <c r="AC105" i="3"/>
  <c r="L104" i="3"/>
  <c r="U104" i="3" l="1"/>
  <c r="E105" i="3" s="1"/>
  <c r="H105" i="3" s="1"/>
  <c r="AG105" i="3"/>
  <c r="AH105" i="3"/>
  <c r="D105" i="3"/>
  <c r="Y103" i="3"/>
  <c r="F105" i="3" l="1"/>
  <c r="G105" i="3"/>
  <c r="K105" i="3"/>
  <c r="I105" i="3" l="1"/>
  <c r="J105" i="3"/>
  <c r="M105" i="3"/>
  <c r="N105" i="3" s="1"/>
  <c r="V105" i="3"/>
  <c r="W105" i="3" s="1"/>
  <c r="A106" i="3"/>
  <c r="B106" i="3" s="1"/>
  <c r="AE105" i="3"/>
  <c r="AA106" i="3" l="1"/>
  <c r="P106" i="3"/>
  <c r="Q106" i="3" s="1"/>
  <c r="R106" i="3" s="1"/>
  <c r="S106" i="3" s="1"/>
  <c r="T106" i="3" s="1"/>
  <c r="AC106" i="3"/>
  <c r="AD106" i="3"/>
  <c r="Z106" i="3"/>
  <c r="L105" i="3"/>
  <c r="AH106" i="3" l="1"/>
  <c r="AG106" i="3"/>
  <c r="U105" i="3"/>
  <c r="D106" i="3" s="1"/>
  <c r="Y104" i="3"/>
  <c r="E106" i="3" l="1"/>
  <c r="H106" i="3" s="1"/>
  <c r="K106" i="3" s="1"/>
  <c r="G106" i="3"/>
  <c r="F106" i="3" l="1"/>
  <c r="I106" i="3"/>
  <c r="J106" i="3"/>
  <c r="M106" i="3"/>
  <c r="N106" i="3" s="1"/>
  <c r="V106" i="3"/>
  <c r="W106" i="3" s="1"/>
  <c r="AE106" i="3"/>
  <c r="A107" i="3"/>
  <c r="B107" i="3" s="1"/>
  <c r="L106" i="3" l="1"/>
  <c r="Z107" i="3"/>
  <c r="AA107" i="3"/>
  <c r="AC107" i="3"/>
  <c r="P107" i="3"/>
  <c r="Q107" i="3" s="1"/>
  <c r="R107" i="3" s="1"/>
  <c r="S107" i="3" s="1"/>
  <c r="T107" i="3" s="1"/>
  <c r="AD107" i="3"/>
  <c r="AG107" i="3" l="1"/>
  <c r="AH107" i="3"/>
  <c r="U106" i="3"/>
  <c r="E107" i="3" s="1"/>
  <c r="H107" i="3" s="1"/>
  <c r="Y105" i="3"/>
  <c r="D107" i="3" l="1"/>
  <c r="F107" i="3" s="1"/>
  <c r="K107" i="3"/>
  <c r="G107" i="3" l="1"/>
  <c r="V107" i="3"/>
  <c r="A108" i="3"/>
  <c r="B108" i="3" s="1"/>
  <c r="AE107" i="3"/>
  <c r="I107" i="3"/>
  <c r="J107" i="3"/>
  <c r="M107" i="3"/>
  <c r="N107" i="3" s="1"/>
  <c r="AC108" i="3" l="1"/>
  <c r="P108" i="3"/>
  <c r="Q108" i="3" s="1"/>
  <c r="R108" i="3" s="1"/>
  <c r="S108" i="3" s="1"/>
  <c r="T108" i="3" s="1"/>
  <c r="AA108" i="3"/>
  <c r="Z108" i="3"/>
  <c r="L107" i="3"/>
  <c r="W107" i="3"/>
  <c r="AH108" i="3" l="1"/>
  <c r="U107" i="3"/>
  <c r="E108" i="3" s="1"/>
  <c r="H108" i="3" s="1"/>
  <c r="AG108" i="3"/>
  <c r="D108" i="3"/>
  <c r="Y106" i="3"/>
  <c r="F108" i="3" l="1"/>
  <c r="G108" i="3"/>
  <c r="K108" i="3"/>
  <c r="I108" i="3" l="1"/>
  <c r="J108" i="3"/>
  <c r="AD108" i="3" s="1"/>
  <c r="M108" i="3"/>
  <c r="N108" i="3" s="1"/>
  <c r="V108" i="3"/>
  <c r="W108" i="3" s="1"/>
  <c r="A109" i="3"/>
  <c r="B109" i="3" s="1"/>
  <c r="AE108" i="3"/>
  <c r="AA109" i="3" l="1"/>
  <c r="P109" i="3"/>
  <c r="Q109" i="3" s="1"/>
  <c r="R109" i="3" s="1"/>
  <c r="S109" i="3" s="1"/>
  <c r="T109" i="3" s="1"/>
  <c r="AD109" i="3"/>
  <c r="Z109" i="3"/>
  <c r="AC109" i="3"/>
  <c r="L108" i="3"/>
  <c r="U108" i="3" l="1"/>
  <c r="D109" i="3" s="1"/>
  <c r="E109" i="3"/>
  <c r="H109" i="3" s="1"/>
  <c r="AH109" i="3"/>
  <c r="AG109" i="3"/>
  <c r="Y107" i="3"/>
  <c r="K109" i="3" l="1"/>
  <c r="F109" i="3"/>
  <c r="L50" i="1" s="1"/>
  <c r="G109" i="3"/>
  <c r="I109" i="3" l="1"/>
  <c r="J109" i="3"/>
  <c r="M109" i="3"/>
  <c r="N109" i="3" s="1"/>
  <c r="M50" i="1" s="1"/>
  <c r="V109" i="3"/>
  <c r="W109" i="3" s="1"/>
  <c r="A110" i="3"/>
  <c r="B110" i="3" s="1"/>
  <c r="AE109" i="3"/>
  <c r="I50" i="1"/>
  <c r="I26" i="1"/>
  <c r="AD110" i="3" l="1"/>
  <c r="P110" i="3"/>
  <c r="Q110" i="3" s="1"/>
  <c r="R110" i="3" s="1"/>
  <c r="S110" i="3" s="1"/>
  <c r="T110" i="3" s="1"/>
  <c r="AC110" i="3"/>
  <c r="AA110" i="3"/>
  <c r="Z110" i="3"/>
  <c r="D35" i="1"/>
  <c r="D33" i="1"/>
  <c r="L109" i="3"/>
  <c r="J26" i="1"/>
  <c r="J50" i="1"/>
  <c r="K26" i="1"/>
  <c r="K50" i="1"/>
  <c r="J51" i="1" l="1"/>
  <c r="I72" i="7"/>
  <c r="I73" i="7" s="1"/>
  <c r="I70" i="7"/>
  <c r="M26" i="1"/>
  <c r="AG110" i="3"/>
  <c r="U109" i="3"/>
  <c r="D110" i="3" s="1"/>
  <c r="AH110" i="3"/>
  <c r="Y108" i="3"/>
  <c r="H51" i="1"/>
  <c r="D34" i="1"/>
  <c r="E110" i="3" l="1"/>
  <c r="H110" i="3" s="1"/>
  <c r="K110" i="3" s="1"/>
  <c r="G110" i="3"/>
  <c r="F110" i="3" l="1"/>
  <c r="V110" i="3"/>
  <c r="A111" i="3"/>
  <c r="B111" i="3" s="1"/>
  <c r="AE110" i="3"/>
  <c r="I110" i="3"/>
  <c r="J110" i="3"/>
  <c r="M110" i="3"/>
  <c r="N110" i="3" s="1"/>
  <c r="L110" i="3" l="1"/>
  <c r="AC111" i="3"/>
  <c r="P111" i="3"/>
  <c r="Q111" i="3" s="1"/>
  <c r="R111" i="3" s="1"/>
  <c r="S111" i="3" s="1"/>
  <c r="T111" i="3" s="1"/>
  <c r="Z111" i="3"/>
  <c r="AA111" i="3"/>
  <c r="AD111" i="3"/>
  <c r="W110" i="3"/>
  <c r="AH111" i="3" l="1"/>
  <c r="U110" i="3"/>
  <c r="E111" i="3" s="1"/>
  <c r="H111" i="3" s="1"/>
  <c r="D111" i="3"/>
  <c r="AG111" i="3"/>
  <c r="Y109" i="3"/>
  <c r="F111" i="3" l="1"/>
  <c r="G111" i="3"/>
  <c r="K111" i="3"/>
  <c r="V111" i="3" l="1"/>
  <c r="A112" i="3"/>
  <c r="B112" i="3" s="1"/>
  <c r="AE111" i="3"/>
  <c r="I111" i="3"/>
  <c r="J111" i="3"/>
  <c r="M111" i="3"/>
  <c r="N111" i="3" s="1"/>
  <c r="L111" i="3" l="1"/>
  <c r="AA112" i="3"/>
  <c r="Z112" i="3"/>
  <c r="P112" i="3"/>
  <c r="Q112" i="3" s="1"/>
  <c r="R112" i="3" s="1"/>
  <c r="S112" i="3" s="1"/>
  <c r="T112" i="3" s="1"/>
  <c r="AC112" i="3"/>
  <c r="W111" i="3"/>
  <c r="AH112" i="3" l="1"/>
  <c r="U111" i="3"/>
  <c r="D112" i="3" s="1"/>
  <c r="AG112" i="3"/>
  <c r="Y110" i="3"/>
  <c r="E112" i="3" l="1"/>
  <c r="H112" i="3" s="1"/>
  <c r="K112" i="3" s="1"/>
  <c r="G112" i="3"/>
  <c r="F112" i="3" l="1"/>
  <c r="I112" i="3"/>
  <c r="J112" i="3"/>
  <c r="M112" i="3"/>
  <c r="N112" i="3" s="1"/>
  <c r="V112" i="3"/>
  <c r="A113" i="3"/>
  <c r="B113" i="3" s="1"/>
  <c r="AE112" i="3"/>
  <c r="W112" i="3" l="1"/>
  <c r="AC113" i="3"/>
  <c r="P113" i="3"/>
  <c r="Q113" i="3" s="1"/>
  <c r="R113" i="3" s="1"/>
  <c r="S113" i="3" s="1"/>
  <c r="T113" i="3" s="1"/>
  <c r="Z113" i="3"/>
  <c r="AA113" i="3"/>
  <c r="AD113" i="3"/>
  <c r="L112" i="3"/>
  <c r="AD112" i="3"/>
  <c r="AG113" i="3" l="1"/>
  <c r="U112" i="3"/>
  <c r="E113" i="3" s="1"/>
  <c r="H113" i="3" s="1"/>
  <c r="AH113" i="3"/>
  <c r="D113" i="3"/>
  <c r="Y111" i="3"/>
  <c r="F113" i="3" l="1"/>
  <c r="G113" i="3"/>
  <c r="K113" i="3"/>
  <c r="V113" i="3" l="1"/>
  <c r="A114" i="3"/>
  <c r="B114" i="3" s="1"/>
  <c r="AE113" i="3"/>
  <c r="I113" i="3"/>
  <c r="J113" i="3"/>
  <c r="M113" i="3"/>
  <c r="N113" i="3" s="1"/>
  <c r="L113" i="3" l="1"/>
  <c r="Z114" i="3"/>
  <c r="AA114" i="3"/>
  <c r="P114" i="3"/>
  <c r="Q114" i="3" s="1"/>
  <c r="R114" i="3" s="1"/>
  <c r="S114" i="3" s="1"/>
  <c r="T114" i="3" s="1"/>
  <c r="AD114" i="3"/>
  <c r="AC114" i="3"/>
  <c r="W113" i="3"/>
  <c r="AH114" i="3" l="1"/>
  <c r="U113" i="3"/>
  <c r="D114" i="3" s="1"/>
  <c r="AG114" i="3"/>
  <c r="Y112" i="3"/>
  <c r="E114" i="3" l="1"/>
  <c r="H114" i="3" s="1"/>
  <c r="K114" i="3" s="1"/>
  <c r="G114" i="3"/>
  <c r="F114" i="3" l="1"/>
  <c r="V114" i="3"/>
  <c r="A115" i="3"/>
  <c r="B115" i="3" s="1"/>
  <c r="AE114" i="3"/>
  <c r="I114" i="3"/>
  <c r="J114" i="3"/>
  <c r="M114" i="3"/>
  <c r="N114" i="3" s="1"/>
  <c r="AA115" i="3" l="1"/>
  <c r="Z115" i="3"/>
  <c r="AC115" i="3"/>
  <c r="AD115" i="3"/>
  <c r="P115" i="3"/>
  <c r="Q115" i="3" s="1"/>
  <c r="R115" i="3" s="1"/>
  <c r="S115" i="3" s="1"/>
  <c r="T115" i="3" s="1"/>
  <c r="L114" i="3"/>
  <c r="W114" i="3"/>
  <c r="U114" i="3" l="1"/>
  <c r="D115" i="3" s="1"/>
  <c r="AH115" i="3"/>
  <c r="AG115" i="3"/>
  <c r="E115" i="3"/>
  <c r="H115" i="3" s="1"/>
  <c r="Y113" i="3"/>
  <c r="K115" i="3" l="1"/>
  <c r="F115" i="3"/>
  <c r="G115" i="3"/>
  <c r="I115" i="3" l="1"/>
  <c r="J115" i="3"/>
  <c r="M115" i="3"/>
  <c r="N115" i="3" s="1"/>
  <c r="V115" i="3"/>
  <c r="A116" i="3"/>
  <c r="B116" i="3" s="1"/>
  <c r="AE115" i="3"/>
  <c r="W115" i="3" l="1"/>
  <c r="AC116" i="3"/>
  <c r="Z116" i="3"/>
  <c r="AD116" i="3"/>
  <c r="AA116" i="3"/>
  <c r="P116" i="3"/>
  <c r="Q116" i="3" s="1"/>
  <c r="R116" i="3" s="1"/>
  <c r="S116" i="3" s="1"/>
  <c r="T116" i="3" s="1"/>
  <c r="AH116" i="3" s="1"/>
  <c r="L115" i="3"/>
  <c r="U115" i="3" l="1"/>
  <c r="D116" i="3"/>
  <c r="AG116" i="3"/>
  <c r="E116" i="3"/>
  <c r="H116" i="3" s="1"/>
  <c r="Y114" i="3"/>
  <c r="K116" i="3" l="1"/>
  <c r="F116" i="3"/>
  <c r="G116" i="3"/>
  <c r="I116" i="3" l="1"/>
  <c r="J116" i="3"/>
  <c r="M116" i="3"/>
  <c r="N116" i="3" s="1"/>
  <c r="V116" i="3"/>
  <c r="W116" i="3" s="1"/>
  <c r="A117" i="3"/>
  <c r="B117" i="3" s="1"/>
  <c r="AE116" i="3"/>
  <c r="AC117" i="3" l="1"/>
  <c r="AD117" i="3"/>
  <c r="P117" i="3"/>
  <c r="Q117" i="3" s="1"/>
  <c r="R117" i="3" s="1"/>
  <c r="S117" i="3" s="1"/>
  <c r="T117" i="3" s="1"/>
  <c r="AA117" i="3"/>
  <c r="Z117" i="3"/>
  <c r="L116" i="3"/>
  <c r="U116" i="3" l="1"/>
  <c r="D117" i="3" s="1"/>
  <c r="AG117" i="3"/>
  <c r="AH117" i="3"/>
  <c r="Y115" i="3"/>
  <c r="E117" i="3" l="1"/>
  <c r="H117" i="3" s="1"/>
  <c r="K117" i="3" s="1"/>
  <c r="G117" i="3"/>
  <c r="F117" i="3" l="1"/>
  <c r="I117" i="3"/>
  <c r="J117" i="3"/>
  <c r="M117" i="3"/>
  <c r="N117" i="3" s="1"/>
  <c r="V117" i="3"/>
  <c r="W117" i="3" s="1"/>
  <c r="A118" i="3"/>
  <c r="B118" i="3" s="1"/>
  <c r="AE117" i="3"/>
  <c r="Z118" i="3" l="1"/>
  <c r="AC118" i="3"/>
  <c r="P118" i="3"/>
  <c r="Q118" i="3" s="1"/>
  <c r="R118" i="3" s="1"/>
  <c r="S118" i="3" s="1"/>
  <c r="T118" i="3" s="1"/>
  <c r="AA118" i="3"/>
  <c r="L117" i="3"/>
  <c r="AG118" i="3" l="1"/>
  <c r="U117" i="3"/>
  <c r="D118" i="3" s="1"/>
  <c r="AH118" i="3"/>
  <c r="Y116" i="3"/>
  <c r="E118" i="3" l="1"/>
  <c r="H118" i="3" s="1"/>
  <c r="K118" i="3" s="1"/>
  <c r="G118" i="3"/>
  <c r="F118" i="3" l="1"/>
  <c r="V118" i="3"/>
  <c r="A119" i="3"/>
  <c r="B119" i="3" s="1"/>
  <c r="AE118" i="3"/>
  <c r="I118" i="3"/>
  <c r="J118" i="3"/>
  <c r="AD118" i="3" s="1"/>
  <c r="M118" i="3"/>
  <c r="N118" i="3" s="1"/>
  <c r="L118" i="3" l="1"/>
  <c r="Z119" i="3"/>
  <c r="P119" i="3"/>
  <c r="Q119" i="3" s="1"/>
  <c r="R119" i="3" s="1"/>
  <c r="S119" i="3" s="1"/>
  <c r="T119" i="3" s="1"/>
  <c r="AC119" i="3"/>
  <c r="AA119" i="3"/>
  <c r="AD119" i="3"/>
  <c r="W118" i="3"/>
  <c r="U118" i="3" l="1"/>
  <c r="E119" i="3" s="1"/>
  <c r="H119" i="3" s="1"/>
  <c r="AG119" i="3"/>
  <c r="AH119" i="3"/>
  <c r="D119" i="3"/>
  <c r="Y117" i="3"/>
  <c r="F119" i="3" l="1"/>
  <c r="G119" i="3"/>
  <c r="K119" i="3"/>
  <c r="V119" i="3" l="1"/>
  <c r="A120" i="3"/>
  <c r="B120" i="3" s="1"/>
  <c r="AE119" i="3"/>
  <c r="I119" i="3"/>
  <c r="J119" i="3"/>
  <c r="M119" i="3"/>
  <c r="N119" i="3" s="1"/>
  <c r="P120" i="3" l="1"/>
  <c r="Q120" i="3" s="1"/>
  <c r="R120" i="3" s="1"/>
  <c r="S120" i="3" s="1"/>
  <c r="T120" i="3" s="1"/>
  <c r="Z120" i="3"/>
  <c r="AD120" i="3"/>
  <c r="AC120" i="3"/>
  <c r="AA120" i="3"/>
  <c r="L119" i="3"/>
  <c r="W119" i="3"/>
  <c r="AH120" i="3" l="1"/>
  <c r="U119" i="3"/>
  <c r="D120" i="3" s="1"/>
  <c r="AG120" i="3"/>
  <c r="Y118" i="3"/>
  <c r="G120" i="3" l="1"/>
  <c r="E120" i="3"/>
  <c r="H120" i="3" s="1"/>
  <c r="K120" i="3" l="1"/>
  <c r="I120" i="3"/>
  <c r="J120" i="3"/>
  <c r="M120" i="3"/>
  <c r="N120" i="3" s="1"/>
  <c r="F120" i="3"/>
  <c r="V120" i="3" l="1"/>
  <c r="W120" i="3" s="1"/>
  <c r="AE120" i="3"/>
  <c r="A121" i="3"/>
  <c r="B121" i="3" s="1"/>
  <c r="L120" i="3"/>
  <c r="U120" i="3" l="1"/>
  <c r="Y119" i="3"/>
  <c r="P121" i="3"/>
  <c r="Q121" i="3" s="1"/>
  <c r="R121" i="3" s="1"/>
  <c r="S121" i="3" s="1"/>
  <c r="T121" i="3" s="1"/>
  <c r="Z121" i="3"/>
  <c r="AD121" i="3"/>
  <c r="AA121" i="3"/>
  <c r="AC121" i="3"/>
  <c r="D121" i="3" l="1"/>
  <c r="AH121" i="3"/>
  <c r="AG121" i="3"/>
  <c r="E121" i="3"/>
  <c r="H121" i="3" s="1"/>
  <c r="K121" i="3" l="1"/>
  <c r="F121" i="3"/>
  <c r="G121" i="3"/>
  <c r="I121" i="3" l="1"/>
  <c r="J121" i="3"/>
  <c r="M121" i="3"/>
  <c r="N121" i="3" s="1"/>
  <c r="V121" i="3"/>
  <c r="W121" i="3" s="1"/>
  <c r="A122" i="3"/>
  <c r="B122" i="3" s="1"/>
  <c r="AE121" i="3"/>
  <c r="AA122" i="3" l="1"/>
  <c r="Z122" i="3"/>
  <c r="P122" i="3"/>
  <c r="Q122" i="3" s="1"/>
  <c r="R122" i="3" s="1"/>
  <c r="S122" i="3" s="1"/>
  <c r="T122" i="3" s="1"/>
  <c r="AC122" i="3"/>
  <c r="L121" i="3"/>
  <c r="U121" i="3" l="1"/>
  <c r="D122" i="3" s="1"/>
  <c r="AG122" i="3"/>
  <c r="AH122" i="3"/>
  <c r="E122" i="3"/>
  <c r="H122" i="3" s="1"/>
  <c r="Y120" i="3"/>
  <c r="K122" i="3" l="1"/>
  <c r="F122" i="3"/>
  <c r="G122" i="3"/>
  <c r="I122" i="3" l="1"/>
  <c r="J122" i="3"/>
  <c r="M122" i="3"/>
  <c r="N122" i="3" s="1"/>
  <c r="V122" i="3"/>
  <c r="W122" i="3" s="1"/>
  <c r="A123" i="3"/>
  <c r="B123" i="3" s="1"/>
  <c r="AE122" i="3"/>
  <c r="Z123" i="3" l="1"/>
  <c r="AC123" i="3"/>
  <c r="AA123" i="3"/>
  <c r="P123" i="3"/>
  <c r="Q123" i="3" s="1"/>
  <c r="R123" i="3" s="1"/>
  <c r="S123" i="3" s="1"/>
  <c r="T123" i="3" s="1"/>
  <c r="AD123" i="3"/>
  <c r="L122" i="3"/>
  <c r="AD122" i="3"/>
  <c r="U122" i="3" l="1"/>
  <c r="D123" i="3" s="1"/>
  <c r="AH123" i="3"/>
  <c r="AG123" i="3"/>
  <c r="E123" i="3"/>
  <c r="H123" i="3" s="1"/>
  <c r="Y121" i="3"/>
  <c r="K123" i="3" l="1"/>
  <c r="F123" i="3"/>
  <c r="G123" i="3"/>
  <c r="I123" i="3" l="1"/>
  <c r="J123" i="3"/>
  <c r="M123" i="3"/>
  <c r="N123" i="3" s="1"/>
  <c r="V123" i="3"/>
  <c r="W123" i="3" s="1"/>
  <c r="A124" i="3"/>
  <c r="B124" i="3" s="1"/>
  <c r="AE123" i="3"/>
  <c r="AA124" i="3" l="1"/>
  <c r="P124" i="3"/>
  <c r="Q124" i="3" s="1"/>
  <c r="R124" i="3" s="1"/>
  <c r="S124" i="3" s="1"/>
  <c r="T124" i="3" s="1"/>
  <c r="AG124" i="3" s="1"/>
  <c r="AC124" i="3"/>
  <c r="AD124" i="3"/>
  <c r="Z124" i="3"/>
  <c r="L123" i="3"/>
  <c r="U123" i="3" l="1"/>
  <c r="E124" i="3" s="1"/>
  <c r="H124" i="3" s="1"/>
  <c r="AH124" i="3"/>
  <c r="Y122" i="3"/>
  <c r="D124" i="3" l="1"/>
  <c r="F124" i="3" s="1"/>
  <c r="K124" i="3"/>
  <c r="G124" i="3" l="1"/>
  <c r="J124" i="3" s="1"/>
  <c r="M124" i="3"/>
  <c r="N124" i="3" s="1"/>
  <c r="V124" i="3"/>
  <c r="AE124" i="3"/>
  <c r="A125" i="3"/>
  <c r="B125" i="3" s="1"/>
  <c r="I124" i="3" l="1"/>
  <c r="W124" i="3" s="1"/>
  <c r="L124" i="3"/>
  <c r="AA125" i="3"/>
  <c r="AC125" i="3"/>
  <c r="P125" i="3"/>
  <c r="Q125" i="3" s="1"/>
  <c r="R125" i="3" s="1"/>
  <c r="S125" i="3" s="1"/>
  <c r="T125" i="3" s="1"/>
  <c r="Z125" i="3"/>
  <c r="AD125" i="3"/>
  <c r="U124" i="3" l="1"/>
  <c r="E125" i="3" s="1"/>
  <c r="H125" i="3" s="1"/>
  <c r="AH125" i="3"/>
  <c r="AG125" i="3"/>
  <c r="D125" i="3"/>
  <c r="Y123" i="3"/>
  <c r="F125" i="3" l="1"/>
  <c r="G125" i="3"/>
  <c r="K125" i="3"/>
  <c r="I125" i="3" l="1"/>
  <c r="J125" i="3"/>
  <c r="M125" i="3"/>
  <c r="N125" i="3" s="1"/>
  <c r="V125" i="3"/>
  <c r="W125" i="3" s="1"/>
  <c r="A126" i="3"/>
  <c r="B126" i="3" s="1"/>
  <c r="AE125" i="3"/>
  <c r="L125" i="3" l="1"/>
  <c r="AA126" i="3"/>
  <c r="P126" i="3"/>
  <c r="Q126" i="3" s="1"/>
  <c r="R126" i="3" s="1"/>
  <c r="S126" i="3" s="1"/>
  <c r="T126" i="3" s="1"/>
  <c r="AD126" i="3"/>
  <c r="AC126" i="3"/>
  <c r="Z126" i="3"/>
  <c r="AG126" i="3" l="1"/>
  <c r="AH126" i="3"/>
  <c r="U125" i="3"/>
  <c r="D126" i="3" s="1"/>
  <c r="Y124" i="3"/>
  <c r="E126" i="3" l="1"/>
  <c r="H126" i="3" s="1"/>
  <c r="G126" i="3"/>
  <c r="F126" i="3" l="1"/>
  <c r="I126" i="3"/>
  <c r="J126" i="3"/>
  <c r="M126" i="3"/>
  <c r="N126" i="3" s="1"/>
  <c r="K126" i="3"/>
  <c r="V126" i="3" l="1"/>
  <c r="W126" i="3" s="1"/>
  <c r="A127" i="3"/>
  <c r="B127" i="3" s="1"/>
  <c r="AE126" i="3"/>
  <c r="L126" i="3"/>
  <c r="U126" i="3" l="1"/>
  <c r="Y125" i="3"/>
  <c r="AC127" i="3"/>
  <c r="Z127" i="3"/>
  <c r="AA127" i="3"/>
  <c r="P127" i="3"/>
  <c r="Q127" i="3" s="1"/>
  <c r="R127" i="3" s="1"/>
  <c r="S127" i="3" s="1"/>
  <c r="T127" i="3" s="1"/>
  <c r="AD127" i="3"/>
  <c r="D127" i="3" l="1"/>
  <c r="AG127" i="3"/>
  <c r="AH127" i="3"/>
  <c r="E127" i="3"/>
  <c r="H127" i="3" s="1"/>
  <c r="K127" i="3" l="1"/>
  <c r="F127" i="3"/>
  <c r="G127" i="3"/>
  <c r="I127" i="3" l="1"/>
  <c r="J127" i="3"/>
  <c r="M127" i="3"/>
  <c r="N127" i="3" s="1"/>
  <c r="V127" i="3"/>
  <c r="AE127" i="3"/>
  <c r="A128" i="3"/>
  <c r="B128" i="3" s="1"/>
  <c r="W127" i="3" l="1"/>
  <c r="L127" i="3"/>
  <c r="Z128" i="3"/>
  <c r="P128" i="3"/>
  <c r="Q128" i="3" s="1"/>
  <c r="R128" i="3" s="1"/>
  <c r="S128" i="3" s="1"/>
  <c r="T128" i="3" s="1"/>
  <c r="AC128" i="3"/>
  <c r="AA128" i="3"/>
  <c r="AH128" i="3" l="1"/>
  <c r="U127" i="3"/>
  <c r="E128" i="3" s="1"/>
  <c r="H128" i="3" s="1"/>
  <c r="AG128" i="3"/>
  <c r="Y126" i="3"/>
  <c r="D128" i="3" l="1"/>
  <c r="F128" i="3" s="1"/>
  <c r="K128" i="3"/>
  <c r="G128" i="3" l="1"/>
  <c r="M128" i="3" s="1"/>
  <c r="N128" i="3" s="1"/>
  <c r="V128" i="3"/>
  <c r="A129" i="3"/>
  <c r="B129" i="3" s="1"/>
  <c r="AE128" i="3"/>
  <c r="I128" i="3" l="1"/>
  <c r="J128" i="3"/>
  <c r="AD128" i="3" s="1"/>
  <c r="AA129" i="3"/>
  <c r="AD129" i="3"/>
  <c r="Z129" i="3"/>
  <c r="AC129" i="3"/>
  <c r="P129" i="3"/>
  <c r="Q129" i="3" s="1"/>
  <c r="R129" i="3" s="1"/>
  <c r="S129" i="3" s="1"/>
  <c r="T129" i="3" s="1"/>
  <c r="W128" i="3"/>
  <c r="L128" i="3" l="1"/>
  <c r="U128" i="3" s="1"/>
  <c r="D129" i="3" s="1"/>
  <c r="AH129" i="3" l="1"/>
  <c r="Y127" i="3"/>
  <c r="AG129" i="3"/>
  <c r="E129" i="3"/>
  <c r="H129" i="3" s="1"/>
  <c r="K129" i="3" s="1"/>
  <c r="G129" i="3"/>
  <c r="F129" i="3" l="1"/>
  <c r="I129" i="3"/>
  <c r="J129" i="3"/>
  <c r="M129" i="3"/>
  <c r="N129" i="3" s="1"/>
  <c r="V129" i="3"/>
  <c r="W129" i="3" s="1"/>
  <c r="A130" i="3"/>
  <c r="B130" i="3" s="1"/>
  <c r="AE129" i="3"/>
  <c r="P130" i="3" l="1"/>
  <c r="Q130" i="3" s="1"/>
  <c r="R130" i="3" s="1"/>
  <c r="S130" i="3" s="1"/>
  <c r="T130" i="3" s="1"/>
  <c r="AA130" i="3"/>
  <c r="Z130" i="3"/>
  <c r="AD130" i="3"/>
  <c r="AC130" i="3"/>
  <c r="L129" i="3"/>
  <c r="U129" i="3" l="1"/>
  <c r="D130" i="3" s="1"/>
  <c r="AG130" i="3"/>
  <c r="AH130" i="3"/>
  <c r="Y128" i="3"/>
  <c r="E130" i="3" l="1"/>
  <c r="H130" i="3" s="1"/>
  <c r="K130" i="3" s="1"/>
  <c r="G130" i="3"/>
  <c r="F130" i="3" l="1"/>
  <c r="I130" i="3"/>
  <c r="J130" i="3"/>
  <c r="M130" i="3"/>
  <c r="N130" i="3" s="1"/>
  <c r="V130" i="3"/>
  <c r="A131" i="3"/>
  <c r="B131" i="3" s="1"/>
  <c r="AE130" i="3"/>
  <c r="W130" i="3" l="1"/>
  <c r="AC131" i="3"/>
  <c r="AA131" i="3"/>
  <c r="AD131" i="3"/>
  <c r="P131" i="3"/>
  <c r="Q131" i="3" s="1"/>
  <c r="R131" i="3" s="1"/>
  <c r="S131" i="3" s="1"/>
  <c r="T131" i="3" s="1"/>
  <c r="Z131" i="3"/>
  <c r="L130" i="3"/>
  <c r="U130" i="3" l="1"/>
  <c r="E131" i="3" s="1"/>
  <c r="H131" i="3" s="1"/>
  <c r="D131" i="3"/>
  <c r="AH131" i="3"/>
  <c r="AG131" i="3"/>
  <c r="Y129" i="3"/>
  <c r="F131" i="3" l="1"/>
  <c r="G131" i="3"/>
  <c r="K131" i="3"/>
  <c r="V131" i="3" l="1"/>
  <c r="A132" i="3"/>
  <c r="B132" i="3" s="1"/>
  <c r="AE131" i="3"/>
  <c r="I131" i="3"/>
  <c r="J131" i="3"/>
  <c r="M131" i="3"/>
  <c r="N131" i="3" s="1"/>
  <c r="Z132" i="3" l="1"/>
  <c r="AA132" i="3"/>
  <c r="AC132" i="3"/>
  <c r="P132" i="3"/>
  <c r="Q132" i="3" s="1"/>
  <c r="R132" i="3" s="1"/>
  <c r="S132" i="3" s="1"/>
  <c r="T132" i="3" s="1"/>
  <c r="L131" i="3"/>
  <c r="W131" i="3"/>
  <c r="U131" i="3" l="1"/>
  <c r="E132" i="3" s="1"/>
  <c r="H132" i="3" s="1"/>
  <c r="AH132" i="3"/>
  <c r="AG132" i="3"/>
  <c r="Y130" i="3"/>
  <c r="D132" i="3" l="1"/>
  <c r="F132" i="3" s="1"/>
  <c r="K132" i="3"/>
  <c r="G132" i="3" l="1"/>
  <c r="I132" i="3" s="1"/>
  <c r="V132" i="3"/>
  <c r="AE132" i="3"/>
  <c r="A133" i="3"/>
  <c r="B133" i="3" s="1"/>
  <c r="M132" i="3" l="1"/>
  <c r="N132" i="3" s="1"/>
  <c r="W132" i="3"/>
  <c r="J132" i="3"/>
  <c r="L132" i="3" s="1"/>
  <c r="AD132" i="3"/>
  <c r="P133" i="3"/>
  <c r="Q133" i="3" s="1"/>
  <c r="R133" i="3" s="1"/>
  <c r="S133" i="3" s="1"/>
  <c r="T133" i="3" s="1"/>
  <c r="AD133" i="3"/>
  <c r="AA133" i="3"/>
  <c r="Z133" i="3"/>
  <c r="AC133" i="3"/>
  <c r="U132" i="3" l="1"/>
  <c r="D133" i="3" s="1"/>
  <c r="AH133" i="3"/>
  <c r="AG133" i="3"/>
  <c r="E133" i="3"/>
  <c r="H133" i="3" s="1"/>
  <c r="Y131" i="3"/>
  <c r="K133" i="3" l="1"/>
  <c r="F133" i="3"/>
  <c r="G133" i="3"/>
  <c r="V133" i="3" l="1"/>
  <c r="AE133" i="3"/>
  <c r="A134" i="3"/>
  <c r="B134" i="3" s="1"/>
  <c r="I133" i="3"/>
  <c r="J133" i="3"/>
  <c r="M133" i="3"/>
  <c r="N133" i="3" s="1"/>
  <c r="P134" i="3" l="1"/>
  <c r="Q134" i="3" s="1"/>
  <c r="R134" i="3" s="1"/>
  <c r="S134" i="3" s="1"/>
  <c r="T134" i="3" s="1"/>
  <c r="Z134" i="3"/>
  <c r="AA134" i="3"/>
  <c r="AC134" i="3"/>
  <c r="AD134" i="3"/>
  <c r="L133" i="3"/>
  <c r="W133" i="3"/>
  <c r="AG134" i="3" l="1"/>
  <c r="U133" i="3"/>
  <c r="D134" i="3" s="1"/>
  <c r="AH134" i="3"/>
  <c r="E134" i="3"/>
  <c r="H134" i="3" s="1"/>
  <c r="Y132" i="3"/>
  <c r="K134" i="3" l="1"/>
  <c r="F134" i="3"/>
  <c r="G134" i="3"/>
  <c r="V134" i="3" l="1"/>
  <c r="AE134" i="3"/>
  <c r="A135" i="3"/>
  <c r="B135" i="3" s="1"/>
  <c r="I134" i="3"/>
  <c r="J134" i="3"/>
  <c r="M134" i="3"/>
  <c r="N134" i="3" s="1"/>
  <c r="P135" i="3" l="1"/>
  <c r="Q135" i="3" s="1"/>
  <c r="R135" i="3" s="1"/>
  <c r="S135" i="3" s="1"/>
  <c r="T135" i="3" s="1"/>
  <c r="AA135" i="3"/>
  <c r="AD135" i="3"/>
  <c r="Z135" i="3"/>
  <c r="AC135" i="3"/>
  <c r="L134" i="3"/>
  <c r="W134" i="3"/>
  <c r="U134" i="3" l="1"/>
  <c r="E135" i="3" s="1"/>
  <c r="H135" i="3" s="1"/>
  <c r="AG135" i="3"/>
  <c r="D135" i="3"/>
  <c r="AH135" i="3"/>
  <c r="Y133" i="3"/>
  <c r="F135" i="3" l="1"/>
  <c r="G135" i="3"/>
  <c r="K135" i="3"/>
  <c r="I135" i="3" l="1"/>
  <c r="J135" i="3"/>
  <c r="M135" i="3"/>
  <c r="N135" i="3" s="1"/>
  <c r="V135" i="3"/>
  <c r="AE135" i="3"/>
  <c r="A136" i="3"/>
  <c r="B136" i="3" s="1"/>
  <c r="W135" i="3" l="1"/>
  <c r="L135" i="3"/>
  <c r="AD136" i="3"/>
  <c r="AA136" i="3"/>
  <c r="P136" i="3"/>
  <c r="Q136" i="3" s="1"/>
  <c r="R136" i="3" s="1"/>
  <c r="S136" i="3" s="1"/>
  <c r="T136" i="3" s="1"/>
  <c r="AC136" i="3"/>
  <c r="Z136" i="3"/>
  <c r="AH136" i="3" l="1"/>
  <c r="U135" i="3"/>
  <c r="D136" i="3" s="1"/>
  <c r="AG136" i="3"/>
  <c r="Y134" i="3"/>
  <c r="E136" i="3" l="1"/>
  <c r="H136" i="3" s="1"/>
  <c r="K136" i="3" s="1"/>
  <c r="G136" i="3"/>
  <c r="F136" i="3" l="1"/>
  <c r="V136" i="3"/>
  <c r="A137" i="3"/>
  <c r="B137" i="3" s="1"/>
  <c r="AE136" i="3"/>
  <c r="I136" i="3"/>
  <c r="J136" i="3"/>
  <c r="M136" i="3"/>
  <c r="N136" i="3" s="1"/>
  <c r="Z137" i="3" l="1"/>
  <c r="AA137" i="3"/>
  <c r="P137" i="3"/>
  <c r="Q137" i="3" s="1"/>
  <c r="R137" i="3" s="1"/>
  <c r="S137" i="3" s="1"/>
  <c r="T137" i="3" s="1"/>
  <c r="AD137" i="3"/>
  <c r="AC137" i="3"/>
  <c r="L136" i="3"/>
  <c r="W136" i="3"/>
  <c r="U136" i="3" l="1"/>
  <c r="D137" i="3" s="1"/>
  <c r="AG137" i="3"/>
  <c r="AH137" i="3"/>
  <c r="E137" i="3"/>
  <c r="H137" i="3" s="1"/>
  <c r="Y135" i="3"/>
  <c r="K137" i="3" l="1"/>
  <c r="F137" i="3"/>
  <c r="G137" i="3"/>
  <c r="I137" i="3" l="1"/>
  <c r="J137" i="3"/>
  <c r="M137" i="3"/>
  <c r="N137" i="3" s="1"/>
  <c r="V137" i="3"/>
  <c r="W137" i="3" s="1"/>
  <c r="A138" i="3"/>
  <c r="B138" i="3" s="1"/>
  <c r="AE137" i="3"/>
  <c r="AC138" i="3" l="1"/>
  <c r="AA138" i="3"/>
  <c r="Z138" i="3"/>
  <c r="P138" i="3"/>
  <c r="Q138" i="3" s="1"/>
  <c r="R138" i="3" s="1"/>
  <c r="S138" i="3" s="1"/>
  <c r="T138" i="3" s="1"/>
  <c r="L137" i="3"/>
  <c r="AH138" i="3" l="1"/>
  <c r="U137" i="3"/>
  <c r="E138" i="3" s="1"/>
  <c r="H138" i="3" s="1"/>
  <c r="AG138" i="3"/>
  <c r="Y136" i="3"/>
  <c r="D138" i="3" l="1"/>
  <c r="F138" i="3" s="1"/>
  <c r="K138" i="3"/>
  <c r="G138" i="3" l="1"/>
  <c r="I138" i="3"/>
  <c r="J138" i="3"/>
  <c r="AD138" i="3" s="1"/>
  <c r="M138" i="3"/>
  <c r="N138" i="3" s="1"/>
  <c r="V138" i="3"/>
  <c r="W138" i="3" s="1"/>
  <c r="A139" i="3"/>
  <c r="B139" i="3" s="1"/>
  <c r="AE138" i="3"/>
  <c r="AD139" i="3" l="1"/>
  <c r="AC139" i="3"/>
  <c r="Z139" i="3"/>
  <c r="P139" i="3"/>
  <c r="Q139" i="3" s="1"/>
  <c r="R139" i="3" s="1"/>
  <c r="S139" i="3" s="1"/>
  <c r="T139" i="3" s="1"/>
  <c r="AA139" i="3"/>
  <c r="L138" i="3"/>
  <c r="U138" i="3" l="1"/>
  <c r="E139" i="3" s="1"/>
  <c r="H139" i="3" s="1"/>
  <c r="AG139" i="3"/>
  <c r="AH139" i="3"/>
  <c r="D139" i="3"/>
  <c r="Y137" i="3"/>
  <c r="F139" i="3" l="1"/>
  <c r="G139" i="3"/>
  <c r="K139" i="3"/>
  <c r="V139" i="3" l="1"/>
  <c r="AE139" i="3"/>
  <c r="A140" i="3"/>
  <c r="B140" i="3" s="1"/>
  <c r="I139" i="3"/>
  <c r="J139" i="3"/>
  <c r="M139" i="3"/>
  <c r="N139" i="3" s="1"/>
  <c r="L139" i="3" l="1"/>
  <c r="AD140" i="3"/>
  <c r="AA140" i="3"/>
  <c r="Z140" i="3"/>
  <c r="AC140" i="3"/>
  <c r="P140" i="3"/>
  <c r="Q140" i="3" s="1"/>
  <c r="R140" i="3" s="1"/>
  <c r="S140" i="3" s="1"/>
  <c r="T140" i="3" s="1"/>
  <c r="W139" i="3"/>
  <c r="AG140" i="3" l="1"/>
  <c r="U139" i="3"/>
  <c r="E140" i="3" s="1"/>
  <c r="H140" i="3" s="1"/>
  <c r="AH140" i="3"/>
  <c r="D140" i="3"/>
  <c r="Y138" i="3"/>
  <c r="F140" i="3" l="1"/>
  <c r="G140" i="3"/>
  <c r="K140" i="3"/>
  <c r="I140" i="3" l="1"/>
  <c r="J140" i="3"/>
  <c r="M140" i="3"/>
  <c r="N140" i="3" s="1"/>
  <c r="V140" i="3"/>
  <c r="W140" i="3" s="1"/>
  <c r="A141" i="3"/>
  <c r="B141" i="3" s="1"/>
  <c r="AE140" i="3"/>
  <c r="P141" i="3" l="1"/>
  <c r="Q141" i="3" s="1"/>
  <c r="R141" i="3" s="1"/>
  <c r="S141" i="3" s="1"/>
  <c r="T141" i="3" s="1"/>
  <c r="AA141" i="3"/>
  <c r="AD141" i="3"/>
  <c r="AC141" i="3"/>
  <c r="Z141" i="3"/>
  <c r="L140" i="3"/>
  <c r="AG141" i="3" l="1"/>
  <c r="U140" i="3"/>
  <c r="D141" i="3" s="1"/>
  <c r="AH141" i="3"/>
  <c r="E141" i="3"/>
  <c r="H141" i="3" s="1"/>
  <c r="Y139" i="3"/>
  <c r="K141" i="3" l="1"/>
  <c r="F141" i="3"/>
  <c r="G141" i="3"/>
  <c r="V141" i="3" l="1"/>
  <c r="AE141" i="3"/>
  <c r="A142" i="3"/>
  <c r="B142" i="3" s="1"/>
  <c r="I141" i="3"/>
  <c r="J141" i="3"/>
  <c r="M141" i="3"/>
  <c r="N141" i="3" s="1"/>
  <c r="L141" i="3" l="1"/>
  <c r="AA142" i="3"/>
  <c r="AC142" i="3"/>
  <c r="Z142" i="3"/>
  <c r="P142" i="3"/>
  <c r="Q142" i="3" s="1"/>
  <c r="R142" i="3" s="1"/>
  <c r="S142" i="3" s="1"/>
  <c r="T142" i="3" s="1"/>
  <c r="W141" i="3"/>
  <c r="U141" i="3" l="1"/>
  <c r="D142" i="3" s="1"/>
  <c r="AH142" i="3"/>
  <c r="AG142" i="3"/>
  <c r="Y140" i="3"/>
  <c r="E142" i="3" l="1"/>
  <c r="H142" i="3" s="1"/>
  <c r="K142" i="3" s="1"/>
  <c r="G142" i="3"/>
  <c r="F142" i="3" l="1"/>
  <c r="I142" i="3"/>
  <c r="J142" i="3"/>
  <c r="M142" i="3"/>
  <c r="N142" i="3" s="1"/>
  <c r="V142" i="3"/>
  <c r="W142" i="3" s="1"/>
  <c r="AE142" i="3"/>
  <c r="A143" i="3"/>
  <c r="B143" i="3" s="1"/>
  <c r="L142" i="3" l="1"/>
  <c r="AD142" i="3"/>
  <c r="AA143" i="3"/>
  <c r="AD143" i="3"/>
  <c r="Z143" i="3"/>
  <c r="P143" i="3"/>
  <c r="Q143" i="3" s="1"/>
  <c r="R143" i="3" s="1"/>
  <c r="S143" i="3" s="1"/>
  <c r="T143" i="3" s="1"/>
  <c r="AC143" i="3"/>
  <c r="U142" i="3" l="1"/>
  <c r="E143" i="3" s="1"/>
  <c r="H143" i="3" s="1"/>
  <c r="AH143" i="3"/>
  <c r="AG143" i="3"/>
  <c r="Y141" i="3"/>
  <c r="D143" i="3" l="1"/>
  <c r="F143" i="3" s="1"/>
  <c r="K143" i="3"/>
  <c r="G143" i="3" l="1"/>
  <c r="I143" i="3" s="1"/>
  <c r="V143" i="3"/>
  <c r="AE143" i="3"/>
  <c r="A144" i="3"/>
  <c r="B144" i="3" s="1"/>
  <c r="M143" i="3"/>
  <c r="N143" i="3" s="1"/>
  <c r="J143" i="3" l="1"/>
  <c r="L143" i="3" s="1"/>
  <c r="Z144" i="3"/>
  <c r="AC144" i="3"/>
  <c r="P144" i="3"/>
  <c r="Q144" i="3" s="1"/>
  <c r="R144" i="3" s="1"/>
  <c r="S144" i="3" s="1"/>
  <c r="T144" i="3" s="1"/>
  <c r="AD144" i="3"/>
  <c r="AA144" i="3"/>
  <c r="W143" i="3"/>
  <c r="U143" i="3" l="1"/>
  <c r="D144" i="3" s="1"/>
  <c r="AG144" i="3"/>
  <c r="AH144" i="3"/>
  <c r="Y142" i="3"/>
  <c r="E144" i="3" l="1"/>
  <c r="H144" i="3" s="1"/>
  <c r="K144" i="3" s="1"/>
  <c r="G144" i="3"/>
  <c r="F144" i="3" l="1"/>
  <c r="I144" i="3"/>
  <c r="J144" i="3"/>
  <c r="M144" i="3"/>
  <c r="N144" i="3" s="1"/>
  <c r="V144" i="3"/>
  <c r="W144" i="3" s="1"/>
  <c r="A145" i="3"/>
  <c r="B145" i="3" s="1"/>
  <c r="AE144" i="3"/>
  <c r="P145" i="3" l="1"/>
  <c r="Q145" i="3" s="1"/>
  <c r="R145" i="3" s="1"/>
  <c r="S145" i="3" s="1"/>
  <c r="T145" i="3" s="1"/>
  <c r="AC145" i="3"/>
  <c r="AD145" i="3"/>
  <c r="AA145" i="3"/>
  <c r="Z145" i="3"/>
  <c r="L144" i="3"/>
  <c r="AH145" i="3" l="1"/>
  <c r="AG145" i="3"/>
  <c r="U144" i="3"/>
  <c r="D145" i="3" s="1"/>
  <c r="Y143" i="3"/>
  <c r="E145" i="3" l="1"/>
  <c r="H145" i="3" s="1"/>
  <c r="K145" i="3" s="1"/>
  <c r="G145" i="3"/>
  <c r="F145" i="3" l="1"/>
  <c r="I145" i="3"/>
  <c r="J145" i="3"/>
  <c r="M145" i="3"/>
  <c r="N145" i="3" s="1"/>
  <c r="V145" i="3"/>
  <c r="W145" i="3" s="1"/>
  <c r="AE145" i="3"/>
  <c r="A146" i="3"/>
  <c r="B146" i="3" s="1"/>
  <c r="L145" i="3" l="1"/>
  <c r="AA146" i="3"/>
  <c r="AC146" i="3"/>
  <c r="Z146" i="3"/>
  <c r="AD146" i="3"/>
  <c r="P146" i="3"/>
  <c r="Q146" i="3" s="1"/>
  <c r="R146" i="3" s="1"/>
  <c r="S146" i="3" s="1"/>
  <c r="T146" i="3" s="1"/>
  <c r="U145" i="3" l="1"/>
  <c r="D146" i="3" s="1"/>
  <c r="AG146" i="3"/>
  <c r="AH146" i="3"/>
  <c r="Y144" i="3"/>
  <c r="E146" i="3" l="1"/>
  <c r="H146" i="3" s="1"/>
  <c r="K146" i="3" s="1"/>
  <c r="G146" i="3"/>
  <c r="F146" i="3" l="1"/>
  <c r="I146" i="3"/>
  <c r="J146" i="3"/>
  <c r="M146" i="3"/>
  <c r="N146" i="3" s="1"/>
  <c r="V146" i="3"/>
  <c r="W146" i="3" s="1"/>
  <c r="A147" i="3"/>
  <c r="B147" i="3" s="1"/>
  <c r="AE146" i="3"/>
  <c r="Z147" i="3" l="1"/>
  <c r="P147" i="3"/>
  <c r="Q147" i="3" s="1"/>
  <c r="R147" i="3" s="1"/>
  <c r="S147" i="3" s="1"/>
  <c r="T147" i="3" s="1"/>
  <c r="AA147" i="3"/>
  <c r="AC147" i="3"/>
  <c r="AD147" i="3"/>
  <c r="L146" i="3"/>
  <c r="U146" i="3" l="1"/>
  <c r="D147" i="3" s="1"/>
  <c r="AG147" i="3"/>
  <c r="AH147" i="3"/>
  <c r="Y145" i="3"/>
  <c r="E147" i="3" l="1"/>
  <c r="H147" i="3" s="1"/>
  <c r="K147" i="3" s="1"/>
  <c r="G147" i="3"/>
  <c r="F147" i="3" l="1"/>
  <c r="I147" i="3"/>
  <c r="J147" i="3"/>
  <c r="M147" i="3"/>
  <c r="N147" i="3" s="1"/>
  <c r="V147" i="3"/>
  <c r="W147" i="3" s="1"/>
  <c r="AE147" i="3"/>
  <c r="A148" i="3"/>
  <c r="B148" i="3" s="1"/>
  <c r="L147" i="3" l="1"/>
  <c r="P148" i="3"/>
  <c r="Q148" i="3" s="1"/>
  <c r="R148" i="3" s="1"/>
  <c r="S148" i="3" s="1"/>
  <c r="T148" i="3" s="1"/>
  <c r="Z148" i="3"/>
  <c r="AA148" i="3"/>
  <c r="AC148" i="3"/>
  <c r="AG148" i="3" l="1"/>
  <c r="U147" i="3"/>
  <c r="E148" i="3" s="1"/>
  <c r="H148" i="3" s="1"/>
  <c r="AH148" i="3"/>
  <c r="D148" i="3"/>
  <c r="Y146" i="3"/>
  <c r="F148" i="3" l="1"/>
  <c r="G148" i="3"/>
  <c r="K148" i="3"/>
  <c r="I148" i="3" l="1"/>
  <c r="J148" i="3"/>
  <c r="AD148" i="3" s="1"/>
  <c r="M148" i="3"/>
  <c r="N148" i="3" s="1"/>
  <c r="V148" i="3"/>
  <c r="A149" i="3"/>
  <c r="B149" i="3" s="1"/>
  <c r="AE148" i="3"/>
  <c r="W148" i="3" l="1"/>
  <c r="P149" i="3"/>
  <c r="Q149" i="3" s="1"/>
  <c r="R149" i="3" s="1"/>
  <c r="S149" i="3" s="1"/>
  <c r="T149" i="3" s="1"/>
  <c r="AC149" i="3"/>
  <c r="AA149" i="3"/>
  <c r="AD149" i="3"/>
  <c r="Z149" i="3"/>
  <c r="L148" i="3"/>
  <c r="AG149" i="3" l="1"/>
  <c r="U148" i="3"/>
  <c r="D149" i="3" s="1"/>
  <c r="AH149" i="3"/>
  <c r="E149" i="3"/>
  <c r="H149" i="3" s="1"/>
  <c r="Y147" i="3"/>
  <c r="K149" i="3" l="1"/>
  <c r="F149" i="3"/>
  <c r="G149" i="3"/>
  <c r="V149" i="3" l="1"/>
  <c r="AE149" i="3"/>
  <c r="A150" i="3"/>
  <c r="B150" i="3" s="1"/>
  <c r="I149" i="3"/>
  <c r="J149" i="3"/>
  <c r="M149" i="3"/>
  <c r="N149" i="3" s="1"/>
  <c r="L149" i="3" l="1"/>
  <c r="P150" i="3"/>
  <c r="Q150" i="3" s="1"/>
  <c r="R150" i="3" s="1"/>
  <c r="S150" i="3" s="1"/>
  <c r="T150" i="3" s="1"/>
  <c r="AA150" i="3"/>
  <c r="AC150" i="3"/>
  <c r="AD150" i="3"/>
  <c r="Z150" i="3"/>
  <c r="W149" i="3"/>
  <c r="AH150" i="3" l="1"/>
  <c r="U149" i="3"/>
  <c r="D150" i="3" s="1"/>
  <c r="AG150" i="3"/>
  <c r="E150" i="3"/>
  <c r="H150" i="3" s="1"/>
  <c r="Y148" i="3"/>
  <c r="K150" i="3" l="1"/>
  <c r="F150" i="3"/>
  <c r="G150" i="3"/>
  <c r="V150" i="3" l="1"/>
  <c r="A151" i="3"/>
  <c r="B151" i="3" s="1"/>
  <c r="AE150" i="3"/>
  <c r="I150" i="3"/>
  <c r="J150" i="3"/>
  <c r="M150" i="3"/>
  <c r="N150" i="3" s="1"/>
  <c r="L150" i="3" l="1"/>
  <c r="P151" i="3"/>
  <c r="Q151" i="3" s="1"/>
  <c r="R151" i="3" s="1"/>
  <c r="S151" i="3" s="1"/>
  <c r="T151" i="3" s="1"/>
  <c r="Z151" i="3"/>
  <c r="AA151" i="3"/>
  <c r="AC151" i="3"/>
  <c r="AD151" i="3"/>
  <c r="W150" i="3"/>
  <c r="AH151" i="3" l="1"/>
  <c r="U150" i="3"/>
  <c r="E151" i="3" s="1"/>
  <c r="H151" i="3" s="1"/>
  <c r="AG151" i="3"/>
  <c r="D151" i="3"/>
  <c r="Y149" i="3"/>
  <c r="F151" i="3" l="1"/>
  <c r="G151" i="3"/>
  <c r="K151" i="3"/>
  <c r="V151" i="3" l="1"/>
  <c r="A152" i="3"/>
  <c r="B152" i="3" s="1"/>
  <c r="AE151" i="3"/>
  <c r="I151" i="3"/>
  <c r="J151" i="3"/>
  <c r="M151" i="3"/>
  <c r="N151" i="3" s="1"/>
  <c r="P152" i="3" l="1"/>
  <c r="Q152" i="3" s="1"/>
  <c r="R152" i="3" s="1"/>
  <c r="S152" i="3" s="1"/>
  <c r="T152" i="3" s="1"/>
  <c r="AA152" i="3"/>
  <c r="Z152" i="3"/>
  <c r="AC152" i="3"/>
  <c r="L151" i="3"/>
  <c r="W151" i="3"/>
  <c r="AH152" i="3" l="1"/>
  <c r="AG152" i="3"/>
  <c r="U151" i="3"/>
  <c r="E152" i="3" s="1"/>
  <c r="H152" i="3" s="1"/>
  <c r="Y150" i="3"/>
  <c r="K152" i="3" l="1"/>
  <c r="D152" i="3"/>
  <c r="V152" i="3" l="1"/>
  <c r="AE152" i="3"/>
  <c r="A153" i="3"/>
  <c r="B153" i="3" s="1"/>
  <c r="F152" i="3"/>
  <c r="G152" i="3"/>
  <c r="AD153" i="3" l="1"/>
  <c r="AC153" i="3"/>
  <c r="P153" i="3"/>
  <c r="Q153" i="3" s="1"/>
  <c r="R153" i="3" s="1"/>
  <c r="S153" i="3" s="1"/>
  <c r="T153" i="3" s="1"/>
  <c r="AA153" i="3"/>
  <c r="Z153" i="3"/>
  <c r="I152" i="3"/>
  <c r="W152" i="3" s="1"/>
  <c r="J152" i="3"/>
  <c r="M152" i="3"/>
  <c r="N152" i="3" s="1"/>
  <c r="L152" i="3" l="1"/>
  <c r="AD152" i="3"/>
  <c r="AH153" i="3" l="1"/>
  <c r="U152" i="3"/>
  <c r="D153" i="3" s="1"/>
  <c r="E153" i="3"/>
  <c r="H153" i="3" s="1"/>
  <c r="AG153" i="3"/>
  <c r="Y151" i="3"/>
  <c r="K153" i="3" l="1"/>
  <c r="F153" i="3"/>
  <c r="G153" i="3"/>
  <c r="I153" i="3" l="1"/>
  <c r="J153" i="3"/>
  <c r="M153" i="3"/>
  <c r="N153" i="3" s="1"/>
  <c r="V153" i="3"/>
  <c r="W153" i="3" s="1"/>
  <c r="A154" i="3"/>
  <c r="B154" i="3" s="1"/>
  <c r="AE153" i="3"/>
  <c r="Z154" i="3" l="1"/>
  <c r="AA154" i="3"/>
  <c r="AD154" i="3"/>
  <c r="AC154" i="3"/>
  <c r="P154" i="3"/>
  <c r="Q154" i="3" s="1"/>
  <c r="R154" i="3" s="1"/>
  <c r="S154" i="3" s="1"/>
  <c r="T154" i="3" s="1"/>
  <c r="AG154" i="3" s="1"/>
  <c r="L153" i="3"/>
  <c r="U153" i="3" l="1"/>
  <c r="E154" i="3" s="1"/>
  <c r="H154" i="3" s="1"/>
  <c r="AH154" i="3"/>
  <c r="Y152" i="3"/>
  <c r="D154" i="3" l="1"/>
  <c r="F154" i="3" s="1"/>
  <c r="G154" i="3"/>
  <c r="K154" i="3"/>
  <c r="I154" i="3" l="1"/>
  <c r="J154" i="3"/>
  <c r="M154" i="3"/>
  <c r="N154" i="3" s="1"/>
  <c r="V154" i="3"/>
  <c r="W154" i="3" s="1"/>
  <c r="AE154" i="3"/>
  <c r="A155" i="3"/>
  <c r="B155" i="3" s="1"/>
  <c r="L154" i="3" l="1"/>
  <c r="AC155" i="3"/>
  <c r="AA155" i="3"/>
  <c r="Z155" i="3"/>
  <c r="P155" i="3"/>
  <c r="Q155" i="3" s="1"/>
  <c r="R155" i="3" s="1"/>
  <c r="S155" i="3" s="1"/>
  <c r="T155" i="3" s="1"/>
  <c r="AD155" i="3"/>
  <c r="U154" i="3" l="1"/>
  <c r="E155" i="3" s="1"/>
  <c r="H155" i="3" s="1"/>
  <c r="AG155" i="3"/>
  <c r="AH155" i="3"/>
  <c r="Y153" i="3"/>
  <c r="D155" i="3" l="1"/>
  <c r="F155" i="3" s="1"/>
  <c r="K155" i="3"/>
  <c r="G155" i="3" l="1"/>
  <c r="V155" i="3"/>
  <c r="A156" i="3"/>
  <c r="B156" i="3" s="1"/>
  <c r="AE155" i="3"/>
  <c r="I155" i="3"/>
  <c r="J155" i="3"/>
  <c r="M155" i="3"/>
  <c r="N155" i="3" s="1"/>
  <c r="L155" i="3" l="1"/>
  <c r="AC156" i="3"/>
  <c r="AD156" i="3"/>
  <c r="Z156" i="3"/>
  <c r="P156" i="3"/>
  <c r="Q156" i="3" s="1"/>
  <c r="R156" i="3" s="1"/>
  <c r="S156" i="3" s="1"/>
  <c r="T156" i="3" s="1"/>
  <c r="AA156" i="3"/>
  <c r="W155" i="3"/>
  <c r="AG156" i="3" l="1"/>
  <c r="U155" i="3"/>
  <c r="D156" i="3" s="1"/>
  <c r="AH156" i="3"/>
  <c r="Y154" i="3"/>
  <c r="E156" i="3" l="1"/>
  <c r="H156" i="3" s="1"/>
  <c r="K156" i="3" s="1"/>
  <c r="G156" i="3"/>
  <c r="F156" i="3" l="1"/>
  <c r="V156" i="3"/>
  <c r="A157" i="3"/>
  <c r="B157" i="3" s="1"/>
  <c r="AE156" i="3"/>
  <c r="I156" i="3"/>
  <c r="J156" i="3"/>
  <c r="M156" i="3"/>
  <c r="N156" i="3" s="1"/>
  <c r="L156" i="3" l="1"/>
  <c r="P157" i="3"/>
  <c r="Q157" i="3" s="1"/>
  <c r="R157" i="3" s="1"/>
  <c r="S157" i="3" s="1"/>
  <c r="T157" i="3" s="1"/>
  <c r="AA157" i="3"/>
  <c r="AC157" i="3"/>
  <c r="AD157" i="3"/>
  <c r="Z157" i="3"/>
  <c r="W156" i="3"/>
  <c r="U156" i="3" l="1"/>
  <c r="E157" i="3" s="1"/>
  <c r="H157" i="3" s="1"/>
  <c r="AH157" i="3"/>
  <c r="AG157" i="3"/>
  <c r="D157" i="3"/>
  <c r="Y155" i="3"/>
  <c r="F157" i="3" l="1"/>
  <c r="G157" i="3"/>
  <c r="K157" i="3"/>
  <c r="I157" i="3" l="1"/>
  <c r="J157" i="3"/>
  <c r="M157" i="3"/>
  <c r="N157" i="3" s="1"/>
  <c r="V157" i="3"/>
  <c r="W157" i="3" s="1"/>
  <c r="A158" i="3"/>
  <c r="B158" i="3" s="1"/>
  <c r="AE157" i="3"/>
  <c r="L157" i="3" l="1"/>
  <c r="Z158" i="3"/>
  <c r="P158" i="3"/>
  <c r="Q158" i="3" s="1"/>
  <c r="R158" i="3" s="1"/>
  <c r="S158" i="3" s="1"/>
  <c r="T158" i="3" s="1"/>
  <c r="AC158" i="3"/>
  <c r="AA158" i="3"/>
  <c r="U157" i="3" l="1"/>
  <c r="E158" i="3" s="1"/>
  <c r="H158" i="3" s="1"/>
  <c r="AH158" i="3"/>
  <c r="AG158" i="3"/>
  <c r="Y156" i="3"/>
  <c r="D158" i="3" l="1"/>
  <c r="F158" i="3" s="1"/>
  <c r="K158" i="3"/>
  <c r="G158" i="3" l="1"/>
  <c r="I158" i="3" s="1"/>
  <c r="V158" i="3"/>
  <c r="A159" i="3"/>
  <c r="B159" i="3" s="1"/>
  <c r="AE158" i="3"/>
  <c r="M158" i="3" l="1"/>
  <c r="N158" i="3" s="1"/>
  <c r="J158" i="3"/>
  <c r="W158" i="3"/>
  <c r="AC159" i="3"/>
  <c r="AD159" i="3"/>
  <c r="P159" i="3"/>
  <c r="Q159" i="3" s="1"/>
  <c r="R159" i="3" s="1"/>
  <c r="S159" i="3" s="1"/>
  <c r="T159" i="3" s="1"/>
  <c r="AA159" i="3"/>
  <c r="Z159" i="3"/>
  <c r="L158" i="3" l="1"/>
  <c r="U158" i="3" s="1"/>
  <c r="E159" i="3" s="1"/>
  <c r="H159" i="3" s="1"/>
  <c r="AD158" i="3"/>
  <c r="AH159" i="3" l="1"/>
  <c r="AG159" i="3"/>
  <c r="Y157" i="3"/>
  <c r="D159" i="3"/>
  <c r="F159" i="3" s="1"/>
  <c r="K159" i="3"/>
  <c r="G159" i="3" l="1"/>
  <c r="I159" i="3"/>
  <c r="J159" i="3"/>
  <c r="M159" i="3"/>
  <c r="N159" i="3" s="1"/>
  <c r="V159" i="3"/>
  <c r="A160" i="3"/>
  <c r="B160" i="3" s="1"/>
  <c r="AE159" i="3"/>
  <c r="W159" i="3" l="1"/>
  <c r="P160" i="3"/>
  <c r="Q160" i="3" s="1"/>
  <c r="R160" i="3" s="1"/>
  <c r="S160" i="3" s="1"/>
  <c r="T160" i="3" s="1"/>
  <c r="Z160" i="3"/>
  <c r="AA160" i="3"/>
  <c r="AC160" i="3"/>
  <c r="AD160" i="3"/>
  <c r="L159" i="3"/>
  <c r="AH160" i="3" l="1"/>
  <c r="AG160" i="3"/>
  <c r="U159" i="3"/>
  <c r="E160" i="3" s="1"/>
  <c r="H160" i="3" s="1"/>
  <c r="Y158" i="3"/>
  <c r="D160" i="3" l="1"/>
  <c r="F160" i="3" s="1"/>
  <c r="K160" i="3"/>
  <c r="G160" i="3" l="1"/>
  <c r="I160" i="3" s="1"/>
  <c r="V160" i="3"/>
  <c r="AE160" i="3"/>
  <c r="A161" i="3"/>
  <c r="B161" i="3" s="1"/>
  <c r="W160" i="3" l="1"/>
  <c r="M160" i="3"/>
  <c r="N160" i="3" s="1"/>
  <c r="J160" i="3"/>
  <c r="L160" i="3" s="1"/>
  <c r="AC161" i="3"/>
  <c r="P161" i="3"/>
  <c r="Q161" i="3" s="1"/>
  <c r="R161" i="3" s="1"/>
  <c r="S161" i="3" s="1"/>
  <c r="T161" i="3" s="1"/>
  <c r="AD161" i="3"/>
  <c r="Z161" i="3"/>
  <c r="AA161" i="3"/>
  <c r="AG161" i="3" l="1"/>
  <c r="U160" i="3"/>
  <c r="E161" i="3" s="1"/>
  <c r="H161" i="3" s="1"/>
  <c r="AH161" i="3"/>
  <c r="Y159" i="3"/>
  <c r="D161" i="3" l="1"/>
  <c r="F161" i="3" s="1"/>
  <c r="K161" i="3"/>
  <c r="G161" i="3" l="1"/>
  <c r="I161" i="3" s="1"/>
  <c r="V161" i="3"/>
  <c r="A162" i="3"/>
  <c r="B162" i="3" s="1"/>
  <c r="AE161" i="3"/>
  <c r="W161" i="3" l="1"/>
  <c r="M161" i="3"/>
  <c r="N161" i="3" s="1"/>
  <c r="J161" i="3"/>
  <c r="L161" i="3"/>
  <c r="P162" i="3"/>
  <c r="Q162" i="3" s="1"/>
  <c r="R162" i="3" s="1"/>
  <c r="S162" i="3" s="1"/>
  <c r="T162" i="3" s="1"/>
  <c r="AA162" i="3"/>
  <c r="AC162" i="3"/>
  <c r="Z162" i="3"/>
  <c r="U161" i="3" l="1"/>
  <c r="D162" i="3" s="1"/>
  <c r="AH162" i="3"/>
  <c r="AG162" i="3"/>
  <c r="Y160" i="3"/>
  <c r="E162" i="3" l="1"/>
  <c r="H162" i="3" s="1"/>
  <c r="K162" i="3" s="1"/>
  <c r="G162" i="3"/>
  <c r="F162" i="3" l="1"/>
  <c r="I162" i="3"/>
  <c r="J162" i="3"/>
  <c r="M162" i="3"/>
  <c r="N162" i="3" s="1"/>
  <c r="V162" i="3"/>
  <c r="W162" i="3" s="1"/>
  <c r="AE162" i="3"/>
  <c r="A163" i="3"/>
  <c r="B163" i="3" s="1"/>
  <c r="L162" i="3" l="1"/>
  <c r="AD162" i="3"/>
  <c r="Z163" i="3"/>
  <c r="P163" i="3"/>
  <c r="Q163" i="3" s="1"/>
  <c r="R163" i="3" s="1"/>
  <c r="S163" i="3" s="1"/>
  <c r="T163" i="3" s="1"/>
  <c r="AH163" i="3" s="1"/>
  <c r="AA163" i="3"/>
  <c r="AD163" i="3"/>
  <c r="AC163" i="3"/>
  <c r="U162" i="3" l="1"/>
  <c r="D163" i="3" s="1"/>
  <c r="AG163" i="3"/>
  <c r="Y161" i="3"/>
  <c r="E163" i="3" l="1"/>
  <c r="H163" i="3" s="1"/>
  <c r="K163" i="3" s="1"/>
  <c r="G163" i="3"/>
  <c r="F163" i="3" l="1"/>
  <c r="I163" i="3"/>
  <c r="J163" i="3"/>
  <c r="M163" i="3"/>
  <c r="N163" i="3" s="1"/>
  <c r="V163" i="3"/>
  <c r="W163" i="3" s="1"/>
  <c r="AE163" i="3"/>
  <c r="A164" i="3"/>
  <c r="B164" i="3" s="1"/>
  <c r="L163" i="3" l="1"/>
  <c r="AA164" i="3"/>
  <c r="P164" i="3"/>
  <c r="Q164" i="3" s="1"/>
  <c r="R164" i="3" s="1"/>
  <c r="S164" i="3" s="1"/>
  <c r="T164" i="3" s="1"/>
  <c r="Z164" i="3"/>
  <c r="AC164" i="3"/>
  <c r="AD164" i="3"/>
  <c r="AH164" i="3" l="1"/>
  <c r="U163" i="3"/>
  <c r="D164" i="3" s="1"/>
  <c r="AG164" i="3"/>
  <c r="Y162" i="3"/>
  <c r="E164" i="3" l="1"/>
  <c r="H164" i="3" s="1"/>
  <c r="K164" i="3" s="1"/>
  <c r="G164" i="3"/>
  <c r="F164" i="3" l="1"/>
  <c r="I164" i="3"/>
  <c r="J164" i="3"/>
  <c r="M164" i="3"/>
  <c r="N164" i="3" s="1"/>
  <c r="V164" i="3"/>
  <c r="W164" i="3" s="1"/>
  <c r="A165" i="3"/>
  <c r="B165" i="3" s="1"/>
  <c r="AE164" i="3"/>
  <c r="AA165" i="3" l="1"/>
  <c r="AD165" i="3"/>
  <c r="Z165" i="3"/>
  <c r="AC165" i="3"/>
  <c r="P165" i="3"/>
  <c r="Q165" i="3" s="1"/>
  <c r="R165" i="3" s="1"/>
  <c r="S165" i="3" s="1"/>
  <c r="T165" i="3" s="1"/>
  <c r="L164" i="3"/>
  <c r="U164" i="3" l="1"/>
  <c r="D165" i="3" s="1"/>
  <c r="AG165" i="3"/>
  <c r="AH165" i="3"/>
  <c r="Y163" i="3"/>
  <c r="E165" i="3" l="1"/>
  <c r="H165" i="3" s="1"/>
  <c r="K165" i="3" s="1"/>
  <c r="G165" i="3"/>
  <c r="F165" i="3" l="1"/>
  <c r="I165" i="3"/>
  <c r="J165" i="3"/>
  <c r="M165" i="3"/>
  <c r="N165" i="3" s="1"/>
  <c r="V165" i="3"/>
  <c r="AE165" i="3"/>
  <c r="A166" i="3"/>
  <c r="B166" i="3" s="1"/>
  <c r="W165" i="3" l="1"/>
  <c r="L165" i="3"/>
  <c r="AA166" i="3"/>
  <c r="AD166" i="3"/>
  <c r="Z166" i="3"/>
  <c r="P166" i="3"/>
  <c r="Q166" i="3" s="1"/>
  <c r="R166" i="3" s="1"/>
  <c r="S166" i="3" s="1"/>
  <c r="T166" i="3" s="1"/>
  <c r="AC166" i="3"/>
  <c r="AH166" i="3" l="1"/>
  <c r="U165" i="3"/>
  <c r="E166" i="3" s="1"/>
  <c r="H166" i="3" s="1"/>
  <c r="AG166" i="3"/>
  <c r="D166" i="3"/>
  <c r="Y164" i="3"/>
  <c r="F166" i="3" l="1"/>
  <c r="G166" i="3"/>
  <c r="K166" i="3"/>
  <c r="V166" i="3" l="1"/>
  <c r="A167" i="3"/>
  <c r="B167" i="3" s="1"/>
  <c r="AE166" i="3"/>
  <c r="I166" i="3"/>
  <c r="J166" i="3"/>
  <c r="M166" i="3"/>
  <c r="N166" i="3" s="1"/>
  <c r="AA167" i="3" l="1"/>
  <c r="AD167" i="3"/>
  <c r="AC167" i="3"/>
  <c r="P167" i="3"/>
  <c r="Q167" i="3" s="1"/>
  <c r="R167" i="3" s="1"/>
  <c r="S167" i="3" s="1"/>
  <c r="T167" i="3" s="1"/>
  <c r="Z167" i="3"/>
  <c r="L166" i="3"/>
  <c r="W166" i="3"/>
  <c r="AH167" i="3" l="1"/>
  <c r="AG167" i="3"/>
  <c r="U166" i="3"/>
  <c r="E167" i="3" s="1"/>
  <c r="H167" i="3" s="1"/>
  <c r="Y165" i="3"/>
  <c r="D167" i="3" l="1"/>
  <c r="G167" i="3" s="1"/>
  <c r="K167" i="3"/>
  <c r="F167" i="3" l="1"/>
  <c r="I167" i="3"/>
  <c r="J167" i="3"/>
  <c r="M167" i="3"/>
  <c r="N167" i="3" s="1"/>
  <c r="V167" i="3"/>
  <c r="W167" i="3" s="1"/>
  <c r="A168" i="3"/>
  <c r="B168" i="3" s="1"/>
  <c r="AE167" i="3"/>
  <c r="AA168" i="3" l="1"/>
  <c r="AC168" i="3"/>
  <c r="Z168" i="3"/>
  <c r="P168" i="3"/>
  <c r="Q168" i="3" s="1"/>
  <c r="R168" i="3" s="1"/>
  <c r="S168" i="3" s="1"/>
  <c r="T168" i="3" s="1"/>
  <c r="L167" i="3"/>
  <c r="AH168" i="3" l="1"/>
  <c r="U167" i="3"/>
  <c r="E168" i="3" s="1"/>
  <c r="H168" i="3" s="1"/>
  <c r="AG168" i="3"/>
  <c r="D168" i="3"/>
  <c r="Y166" i="3"/>
  <c r="F168" i="3" l="1"/>
  <c r="G168" i="3"/>
  <c r="K168" i="3"/>
  <c r="V168" i="3" l="1"/>
  <c r="AE168" i="3"/>
  <c r="A169" i="3"/>
  <c r="B169" i="3" s="1"/>
  <c r="I168" i="3"/>
  <c r="J168" i="3"/>
  <c r="AD168" i="3" s="1"/>
  <c r="M168" i="3"/>
  <c r="N168" i="3" s="1"/>
  <c r="L168" i="3" l="1"/>
  <c r="AD169" i="3"/>
  <c r="Z169" i="3"/>
  <c r="AC169" i="3"/>
  <c r="AA169" i="3"/>
  <c r="P169" i="3"/>
  <c r="Q169" i="3" s="1"/>
  <c r="R169" i="3" s="1"/>
  <c r="S169" i="3" s="1"/>
  <c r="T169" i="3" s="1"/>
  <c r="W168" i="3"/>
  <c r="U168" i="3" l="1"/>
  <c r="E169" i="3" s="1"/>
  <c r="H169" i="3" s="1"/>
  <c r="AH169" i="3"/>
  <c r="AG169" i="3"/>
  <c r="Y167" i="3"/>
  <c r="D169" i="3" l="1"/>
  <c r="F169" i="3" s="1"/>
  <c r="K169" i="3"/>
  <c r="G169" i="3" l="1"/>
  <c r="V169" i="3"/>
  <c r="A170" i="3"/>
  <c r="B170" i="3" s="1"/>
  <c r="AE169" i="3"/>
  <c r="I169" i="3"/>
  <c r="J169" i="3"/>
  <c r="M169" i="3"/>
  <c r="N169" i="3" s="1"/>
  <c r="L169" i="3" l="1"/>
  <c r="AA170" i="3"/>
  <c r="AC170" i="3"/>
  <c r="AD170" i="3"/>
  <c r="Z170" i="3"/>
  <c r="P170" i="3"/>
  <c r="Q170" i="3" s="1"/>
  <c r="R170" i="3" s="1"/>
  <c r="S170" i="3" s="1"/>
  <c r="T170" i="3" s="1"/>
  <c r="W169" i="3"/>
  <c r="AH170" i="3" l="1"/>
  <c r="U169" i="3"/>
  <c r="E170" i="3" s="1"/>
  <c r="H170" i="3" s="1"/>
  <c r="AG170" i="3"/>
  <c r="D170" i="3"/>
  <c r="Y168" i="3"/>
  <c r="K170" i="3" l="1"/>
  <c r="F170" i="3"/>
  <c r="G170" i="3"/>
  <c r="I170" i="3" l="1"/>
  <c r="J170" i="3"/>
  <c r="M170" i="3"/>
  <c r="N170" i="3" s="1"/>
  <c r="V170" i="3"/>
  <c r="W170" i="3" s="1"/>
  <c r="A171" i="3"/>
  <c r="B171" i="3" s="1"/>
  <c r="AE170" i="3"/>
  <c r="AD171" i="3" l="1"/>
  <c r="AC171" i="3"/>
  <c r="AA171" i="3"/>
  <c r="Z171" i="3"/>
  <c r="P171" i="3"/>
  <c r="Q171" i="3" s="1"/>
  <c r="R171" i="3" s="1"/>
  <c r="S171" i="3" s="1"/>
  <c r="T171" i="3" s="1"/>
  <c r="L170" i="3"/>
  <c r="AG171" i="3" l="1"/>
  <c r="U170" i="3"/>
  <c r="E171" i="3" s="1"/>
  <c r="H171" i="3" s="1"/>
  <c r="AH171" i="3"/>
  <c r="D171" i="3"/>
  <c r="Y169" i="3"/>
  <c r="K171" i="3" l="1"/>
  <c r="F171" i="3"/>
  <c r="G171" i="3"/>
  <c r="I171" i="3" l="1"/>
  <c r="J171" i="3"/>
  <c r="M171" i="3"/>
  <c r="N171" i="3" s="1"/>
  <c r="V171" i="3"/>
  <c r="W171" i="3" s="1"/>
  <c r="AE171" i="3"/>
  <c r="A172" i="3"/>
  <c r="B172" i="3" s="1"/>
  <c r="L171" i="3" l="1"/>
  <c r="P172" i="3"/>
  <c r="Q172" i="3" s="1"/>
  <c r="R172" i="3" s="1"/>
  <c r="S172" i="3" s="1"/>
  <c r="T172" i="3" s="1"/>
  <c r="AC172" i="3"/>
  <c r="Z172" i="3"/>
  <c r="AA172" i="3"/>
  <c r="U171" i="3" l="1"/>
  <c r="E172" i="3" s="1"/>
  <c r="H172" i="3" s="1"/>
  <c r="AH172" i="3"/>
  <c r="AG172" i="3"/>
  <c r="D172" i="3"/>
  <c r="Y170" i="3"/>
  <c r="F172" i="3" l="1"/>
  <c r="G172" i="3"/>
  <c r="K172" i="3"/>
  <c r="V172" i="3" l="1"/>
  <c r="AE172" i="3"/>
  <c r="A173" i="3"/>
  <c r="B173" i="3" s="1"/>
  <c r="I172" i="3"/>
  <c r="J172" i="3"/>
  <c r="M172" i="3"/>
  <c r="N172" i="3" s="1"/>
  <c r="P173" i="3" l="1"/>
  <c r="Q173" i="3" s="1"/>
  <c r="R173" i="3" s="1"/>
  <c r="S173" i="3" s="1"/>
  <c r="T173" i="3" s="1"/>
  <c r="AD173" i="3"/>
  <c r="Z173" i="3"/>
  <c r="AA173" i="3"/>
  <c r="AC173" i="3"/>
  <c r="L172" i="3"/>
  <c r="AD172" i="3"/>
  <c r="W172" i="3"/>
  <c r="U172" i="3" l="1"/>
  <c r="E173" i="3" s="1"/>
  <c r="H173" i="3" s="1"/>
  <c r="AH173" i="3"/>
  <c r="AG173" i="3"/>
  <c r="Y171" i="3"/>
  <c r="D173" i="3" l="1"/>
  <c r="F173" i="3" s="1"/>
  <c r="K173" i="3"/>
  <c r="G173" i="3" l="1"/>
  <c r="I173" i="3"/>
  <c r="J173" i="3"/>
  <c r="M173" i="3"/>
  <c r="N173" i="3" s="1"/>
  <c r="V173" i="3"/>
  <c r="W173" i="3" s="1"/>
  <c r="AE173" i="3"/>
  <c r="A174" i="3"/>
  <c r="B174" i="3" s="1"/>
  <c r="L173" i="3" l="1"/>
  <c r="AD174" i="3"/>
  <c r="P174" i="3"/>
  <c r="Q174" i="3" s="1"/>
  <c r="R174" i="3" s="1"/>
  <c r="S174" i="3" s="1"/>
  <c r="T174" i="3" s="1"/>
  <c r="Z174" i="3"/>
  <c r="AA174" i="3"/>
  <c r="AC174" i="3"/>
  <c r="U173" i="3" l="1"/>
  <c r="E174" i="3" s="1"/>
  <c r="H174" i="3" s="1"/>
  <c r="AG174" i="3"/>
  <c r="AH174" i="3"/>
  <c r="Y172" i="3"/>
  <c r="D174" i="3" l="1"/>
  <c r="G174" i="3" s="1"/>
  <c r="K174" i="3"/>
  <c r="F174" i="3" l="1"/>
  <c r="V174" i="3"/>
  <c r="A175" i="3"/>
  <c r="B175" i="3" s="1"/>
  <c r="AE174" i="3"/>
  <c r="I174" i="3"/>
  <c r="J174" i="3"/>
  <c r="M174" i="3"/>
  <c r="N174" i="3" s="1"/>
  <c r="Z175" i="3" l="1"/>
  <c r="AA175" i="3"/>
  <c r="AC175" i="3"/>
  <c r="P175" i="3"/>
  <c r="Q175" i="3" s="1"/>
  <c r="R175" i="3" s="1"/>
  <c r="S175" i="3" s="1"/>
  <c r="T175" i="3" s="1"/>
  <c r="AD175" i="3"/>
  <c r="L174" i="3"/>
  <c r="W174" i="3"/>
  <c r="U174" i="3" l="1"/>
  <c r="D175" i="3" s="1"/>
  <c r="E175" i="3"/>
  <c r="H175" i="3" s="1"/>
  <c r="AG175" i="3"/>
  <c r="AH175" i="3"/>
  <c r="Y173" i="3"/>
  <c r="K175" i="3" l="1"/>
  <c r="F175" i="3"/>
  <c r="G175" i="3"/>
  <c r="I175" i="3" l="1"/>
  <c r="J175" i="3"/>
  <c r="M175" i="3"/>
  <c r="N175" i="3" s="1"/>
  <c r="V175" i="3"/>
  <c r="AE175" i="3"/>
  <c r="A176" i="3"/>
  <c r="B176" i="3" s="1"/>
  <c r="W175" i="3" l="1"/>
  <c r="L175" i="3"/>
  <c r="Z176" i="3"/>
  <c r="AD176" i="3"/>
  <c r="P176" i="3"/>
  <c r="Q176" i="3" s="1"/>
  <c r="R176" i="3" s="1"/>
  <c r="S176" i="3" s="1"/>
  <c r="T176" i="3" s="1"/>
  <c r="AC176" i="3"/>
  <c r="AA176" i="3"/>
  <c r="U175" i="3" l="1"/>
  <c r="E176" i="3" s="1"/>
  <c r="H176" i="3" s="1"/>
  <c r="AG176" i="3"/>
  <c r="AH176" i="3"/>
  <c r="Y174" i="3"/>
  <c r="D176" i="3" l="1"/>
  <c r="G176" i="3" s="1"/>
  <c r="K176" i="3"/>
  <c r="F176" i="3" l="1"/>
  <c r="V176" i="3"/>
  <c r="A177" i="3"/>
  <c r="B177" i="3" s="1"/>
  <c r="AE176" i="3"/>
  <c r="I176" i="3"/>
  <c r="J176" i="3"/>
  <c r="M176" i="3"/>
  <c r="N176" i="3" s="1"/>
  <c r="P177" i="3" l="1"/>
  <c r="Q177" i="3" s="1"/>
  <c r="R177" i="3" s="1"/>
  <c r="S177" i="3" s="1"/>
  <c r="T177" i="3" s="1"/>
  <c r="AA177" i="3"/>
  <c r="AC177" i="3"/>
  <c r="Z177" i="3"/>
  <c r="AD177" i="3"/>
  <c r="L176" i="3"/>
  <c r="W176" i="3"/>
  <c r="AH177" i="3" l="1"/>
  <c r="U176" i="3"/>
  <c r="D177" i="3" s="1"/>
  <c r="AG177" i="3"/>
  <c r="E177" i="3"/>
  <c r="H177" i="3" s="1"/>
  <c r="Y175" i="3"/>
  <c r="K177" i="3" l="1"/>
  <c r="F177" i="3"/>
  <c r="G177" i="3"/>
  <c r="I177" i="3" l="1"/>
  <c r="J177" i="3"/>
  <c r="M177" i="3"/>
  <c r="N177" i="3" s="1"/>
  <c r="V177" i="3"/>
  <c r="W177" i="3" s="1"/>
  <c r="A178" i="3"/>
  <c r="B178" i="3" s="1"/>
  <c r="AE177" i="3"/>
  <c r="L177" i="3" l="1"/>
  <c r="AA178" i="3"/>
  <c r="P178" i="3"/>
  <c r="Q178" i="3" s="1"/>
  <c r="R178" i="3" s="1"/>
  <c r="S178" i="3" s="1"/>
  <c r="T178" i="3" s="1"/>
  <c r="AH178" i="3" s="1"/>
  <c r="Z178" i="3"/>
  <c r="AC178" i="3"/>
  <c r="U177" i="3" l="1"/>
  <c r="AG178" i="3"/>
  <c r="E178" i="3"/>
  <c r="H178" i="3" s="1"/>
  <c r="D178" i="3"/>
  <c r="Y176" i="3"/>
  <c r="F178" i="3" l="1"/>
  <c r="G178" i="3"/>
  <c r="K178" i="3"/>
  <c r="I178" i="3" l="1"/>
  <c r="J178" i="3"/>
  <c r="AD178" i="3" s="1"/>
  <c r="M178" i="3"/>
  <c r="N178" i="3" s="1"/>
  <c r="V178" i="3"/>
  <c r="W178" i="3" s="1"/>
  <c r="A179" i="3"/>
  <c r="B179" i="3" s="1"/>
  <c r="AE178" i="3"/>
  <c r="L178" i="3" l="1"/>
  <c r="Z179" i="3"/>
  <c r="AC179" i="3"/>
  <c r="P179" i="3"/>
  <c r="Q179" i="3" s="1"/>
  <c r="R179" i="3" s="1"/>
  <c r="S179" i="3" s="1"/>
  <c r="T179" i="3" s="1"/>
  <c r="AD179" i="3"/>
  <c r="AA179" i="3"/>
  <c r="U178" i="3" l="1"/>
  <c r="E179" i="3" s="1"/>
  <c r="H179" i="3" s="1"/>
  <c r="AG179" i="3"/>
  <c r="AH179" i="3"/>
  <c r="Y177" i="3"/>
  <c r="D179" i="3" l="1"/>
  <c r="F179" i="3" s="1"/>
  <c r="K179" i="3"/>
  <c r="G179" i="3" l="1"/>
  <c r="I179" i="3" s="1"/>
  <c r="V179" i="3"/>
  <c r="A180" i="3"/>
  <c r="B180" i="3" s="1"/>
  <c r="AE179" i="3"/>
  <c r="M179" i="3"/>
  <c r="N179" i="3" s="1"/>
  <c r="J179" i="3" l="1"/>
  <c r="L179" i="3" s="1"/>
  <c r="AA180" i="3"/>
  <c r="P180" i="3"/>
  <c r="Q180" i="3" s="1"/>
  <c r="R180" i="3" s="1"/>
  <c r="S180" i="3" s="1"/>
  <c r="T180" i="3" s="1"/>
  <c r="Z180" i="3"/>
  <c r="AD180" i="3"/>
  <c r="AC180" i="3"/>
  <c r="W179" i="3"/>
  <c r="AG180" i="3" l="1"/>
  <c r="U179" i="3"/>
  <c r="D180" i="3" s="1"/>
  <c r="AH180" i="3"/>
  <c r="Y178" i="3"/>
  <c r="E180" i="3" l="1"/>
  <c r="H180" i="3" s="1"/>
  <c r="K180" i="3" s="1"/>
  <c r="G180" i="3"/>
  <c r="F180" i="3" l="1"/>
  <c r="I180" i="3"/>
  <c r="J180" i="3"/>
  <c r="M180" i="3"/>
  <c r="N180" i="3" s="1"/>
  <c r="V180" i="3"/>
  <c r="W180" i="3" s="1"/>
  <c r="A181" i="3"/>
  <c r="B181" i="3" s="1"/>
  <c r="AE180" i="3"/>
  <c r="AA181" i="3" l="1"/>
  <c r="AD181" i="3"/>
  <c r="P181" i="3"/>
  <c r="Q181" i="3" s="1"/>
  <c r="R181" i="3" s="1"/>
  <c r="S181" i="3" s="1"/>
  <c r="T181" i="3" s="1"/>
  <c r="Z181" i="3"/>
  <c r="AC181" i="3"/>
  <c r="L180" i="3"/>
  <c r="U180" i="3" l="1"/>
  <c r="E181" i="3" s="1"/>
  <c r="H181" i="3" s="1"/>
  <c r="AH181" i="3"/>
  <c r="AG181" i="3"/>
  <c r="D181" i="3"/>
  <c r="Y179" i="3"/>
  <c r="F181" i="3" l="1"/>
  <c r="G181" i="3"/>
  <c r="K181" i="3"/>
  <c r="V181" i="3" l="1"/>
  <c r="AE181" i="3"/>
  <c r="A182" i="3"/>
  <c r="B182" i="3" s="1"/>
  <c r="I181" i="3"/>
  <c r="J181" i="3"/>
  <c r="M181" i="3"/>
  <c r="N181" i="3" s="1"/>
  <c r="L181" i="3" l="1"/>
  <c r="AA182" i="3"/>
  <c r="AC182" i="3"/>
  <c r="Z182" i="3"/>
  <c r="P182" i="3"/>
  <c r="Q182" i="3" s="1"/>
  <c r="R182" i="3" s="1"/>
  <c r="S182" i="3" s="1"/>
  <c r="T182" i="3" s="1"/>
  <c r="W181" i="3"/>
  <c r="AH182" i="3" l="1"/>
  <c r="U181" i="3"/>
  <c r="E182" i="3" s="1"/>
  <c r="H182" i="3" s="1"/>
  <c r="AG182" i="3"/>
  <c r="Y180" i="3"/>
  <c r="D182" i="3" l="1"/>
  <c r="F182" i="3" s="1"/>
  <c r="K182" i="3"/>
  <c r="G182" i="3" l="1"/>
  <c r="I182" i="3" s="1"/>
  <c r="V182" i="3"/>
  <c r="AE182" i="3"/>
  <c r="A183" i="3"/>
  <c r="B183" i="3" s="1"/>
  <c r="M182" i="3" l="1"/>
  <c r="N182" i="3" s="1"/>
  <c r="J182" i="3"/>
  <c r="W182" i="3"/>
  <c r="L182" i="3"/>
  <c r="AD182" i="3"/>
  <c r="AA183" i="3"/>
  <c r="AC183" i="3"/>
  <c r="AD183" i="3"/>
  <c r="P183" i="3"/>
  <c r="Q183" i="3" s="1"/>
  <c r="R183" i="3" s="1"/>
  <c r="S183" i="3" s="1"/>
  <c r="T183" i="3" s="1"/>
  <c r="Z183" i="3"/>
  <c r="U182" i="3" l="1"/>
  <c r="E183" i="3" s="1"/>
  <c r="H183" i="3" s="1"/>
  <c r="AH183" i="3"/>
  <c r="AG183" i="3"/>
  <c r="D183" i="3"/>
  <c r="Y181" i="3"/>
  <c r="F183" i="3" l="1"/>
  <c r="G183" i="3"/>
  <c r="K183" i="3"/>
  <c r="V183" i="3" l="1"/>
  <c r="AE183" i="3"/>
  <c r="A184" i="3"/>
  <c r="B184" i="3" s="1"/>
  <c r="I183" i="3"/>
  <c r="J183" i="3"/>
  <c r="M183" i="3"/>
  <c r="N183" i="3" s="1"/>
  <c r="L183" i="3" l="1"/>
  <c r="AC184" i="3"/>
  <c r="P184" i="3"/>
  <c r="Q184" i="3" s="1"/>
  <c r="R184" i="3" s="1"/>
  <c r="S184" i="3" s="1"/>
  <c r="T184" i="3" s="1"/>
  <c r="AD184" i="3"/>
  <c r="Z184" i="3"/>
  <c r="AA184" i="3"/>
  <c r="W183" i="3"/>
  <c r="U183" i="3" l="1"/>
  <c r="D184" i="3" s="1"/>
  <c r="AH184" i="3"/>
  <c r="E184" i="3"/>
  <c r="H184" i="3" s="1"/>
  <c r="AG184" i="3"/>
  <c r="Y182" i="3"/>
  <c r="K184" i="3" l="1"/>
  <c r="F184" i="3"/>
  <c r="G184" i="3"/>
  <c r="I184" i="3" l="1"/>
  <c r="J184" i="3"/>
  <c r="M184" i="3"/>
  <c r="N184" i="3" s="1"/>
  <c r="V184" i="3"/>
  <c r="W184" i="3" s="1"/>
  <c r="A185" i="3"/>
  <c r="B185" i="3" s="1"/>
  <c r="AE184" i="3"/>
  <c r="L184" i="3" l="1"/>
  <c r="AD185" i="3"/>
  <c r="AC185" i="3"/>
  <c r="AA185" i="3"/>
  <c r="P185" i="3"/>
  <c r="Q185" i="3" s="1"/>
  <c r="R185" i="3" s="1"/>
  <c r="S185" i="3" s="1"/>
  <c r="T185" i="3" s="1"/>
  <c r="AH185" i="3" s="1"/>
  <c r="Z185" i="3"/>
  <c r="U184" i="3" l="1"/>
  <c r="E185" i="3" s="1"/>
  <c r="H185" i="3" s="1"/>
  <c r="AG185" i="3"/>
  <c r="Y183" i="3"/>
  <c r="D185" i="3" l="1"/>
  <c r="G185" i="3" s="1"/>
  <c r="K185" i="3"/>
  <c r="F185" i="3" l="1"/>
  <c r="V185" i="3"/>
  <c r="A186" i="3"/>
  <c r="B186" i="3" s="1"/>
  <c r="AE185" i="3"/>
  <c r="I185" i="3"/>
  <c r="J185" i="3"/>
  <c r="M185" i="3"/>
  <c r="N185" i="3" s="1"/>
  <c r="L185" i="3" l="1"/>
  <c r="P186" i="3"/>
  <c r="Q186" i="3" s="1"/>
  <c r="R186" i="3" s="1"/>
  <c r="S186" i="3" s="1"/>
  <c r="T186" i="3" s="1"/>
  <c r="AA186" i="3"/>
  <c r="Z186" i="3"/>
  <c r="AD186" i="3"/>
  <c r="AC186" i="3"/>
  <c r="W185" i="3"/>
  <c r="U185" i="3" l="1"/>
  <c r="E186" i="3" s="1"/>
  <c r="H186" i="3" s="1"/>
  <c r="AH186" i="3"/>
  <c r="AG186" i="3"/>
  <c r="D186" i="3"/>
  <c r="Y184" i="3"/>
  <c r="F186" i="3" l="1"/>
  <c r="G186" i="3"/>
  <c r="K186" i="3"/>
  <c r="V186" i="3" l="1"/>
  <c r="A187" i="3"/>
  <c r="B187" i="3" s="1"/>
  <c r="AE186" i="3"/>
  <c r="I186" i="3"/>
  <c r="J186" i="3"/>
  <c r="M186" i="3"/>
  <c r="N186" i="3" s="1"/>
  <c r="L186" i="3" l="1"/>
  <c r="AA187" i="3"/>
  <c r="P187" i="3"/>
  <c r="Q187" i="3" s="1"/>
  <c r="R187" i="3" s="1"/>
  <c r="S187" i="3" s="1"/>
  <c r="T187" i="3" s="1"/>
  <c r="AD187" i="3"/>
  <c r="AC187" i="3"/>
  <c r="Z187" i="3"/>
  <c r="W186" i="3"/>
  <c r="AG187" i="3" l="1"/>
  <c r="AH187" i="3"/>
  <c r="U186" i="3"/>
  <c r="D187" i="3" s="1"/>
  <c r="Y185" i="3"/>
  <c r="E187" i="3" l="1"/>
  <c r="H187" i="3" s="1"/>
  <c r="K187" i="3" s="1"/>
  <c r="G187" i="3"/>
  <c r="F187" i="3" l="1"/>
  <c r="V187" i="3"/>
  <c r="A188" i="3"/>
  <c r="B188" i="3" s="1"/>
  <c r="AE187" i="3"/>
  <c r="I187" i="3"/>
  <c r="J187" i="3"/>
  <c r="M187" i="3"/>
  <c r="N187" i="3" s="1"/>
  <c r="L187" i="3" l="1"/>
  <c r="Z188" i="3"/>
  <c r="AA188" i="3"/>
  <c r="AC188" i="3"/>
  <c r="P188" i="3"/>
  <c r="Q188" i="3" s="1"/>
  <c r="R188" i="3" s="1"/>
  <c r="S188" i="3" s="1"/>
  <c r="T188" i="3" s="1"/>
  <c r="AG188" i="3" s="1"/>
  <c r="W187" i="3"/>
  <c r="U187" i="3" l="1"/>
  <c r="AH188" i="3"/>
  <c r="E188" i="3"/>
  <c r="H188" i="3" s="1"/>
  <c r="D188" i="3"/>
  <c r="Y186" i="3"/>
  <c r="K188" i="3" l="1"/>
  <c r="F188" i="3"/>
  <c r="G188" i="3"/>
  <c r="I188" i="3" l="1"/>
  <c r="J188" i="3"/>
  <c r="AD188" i="3" s="1"/>
  <c r="M188" i="3"/>
  <c r="N188" i="3" s="1"/>
  <c r="V188" i="3"/>
  <c r="W188" i="3" s="1"/>
  <c r="A189" i="3"/>
  <c r="B189" i="3" s="1"/>
  <c r="AE188" i="3"/>
  <c r="Z189" i="3" l="1"/>
  <c r="AD189" i="3"/>
  <c r="P189" i="3"/>
  <c r="Q189" i="3" s="1"/>
  <c r="R189" i="3" s="1"/>
  <c r="S189" i="3" s="1"/>
  <c r="T189" i="3" s="1"/>
  <c r="AA189" i="3"/>
  <c r="AC189" i="3"/>
  <c r="L188" i="3"/>
  <c r="U188" i="3" l="1"/>
  <c r="E189" i="3" s="1"/>
  <c r="H189" i="3" s="1"/>
  <c r="AG189" i="3"/>
  <c r="D189" i="3"/>
  <c r="AH189" i="3"/>
  <c r="Y187" i="3"/>
  <c r="F189" i="3" l="1"/>
  <c r="G189" i="3"/>
  <c r="K189" i="3"/>
  <c r="I189" i="3" l="1"/>
  <c r="J189" i="3"/>
  <c r="M189" i="3"/>
  <c r="N189" i="3" s="1"/>
  <c r="V189" i="3"/>
  <c r="AE189" i="3"/>
  <c r="A190" i="3"/>
  <c r="B190" i="3" s="1"/>
  <c r="W189" i="3" l="1"/>
  <c r="L189" i="3"/>
  <c r="AC190" i="3"/>
  <c r="AA190" i="3"/>
  <c r="Z190" i="3"/>
  <c r="P190" i="3"/>
  <c r="Q190" i="3" s="1"/>
  <c r="R190" i="3" s="1"/>
  <c r="S190" i="3" s="1"/>
  <c r="T190" i="3" s="1"/>
  <c r="AD190" i="3"/>
  <c r="AH190" i="3" l="1"/>
  <c r="U189" i="3"/>
  <c r="D190" i="3" s="1"/>
  <c r="AG190" i="3"/>
  <c r="Y188" i="3"/>
  <c r="E190" i="3" l="1"/>
  <c r="H190" i="3" s="1"/>
  <c r="K190" i="3" s="1"/>
  <c r="G190" i="3"/>
  <c r="F190" i="3" l="1"/>
  <c r="I190" i="3"/>
  <c r="J190" i="3"/>
  <c r="M190" i="3"/>
  <c r="N190" i="3" s="1"/>
  <c r="V190" i="3"/>
  <c r="W190" i="3" s="1"/>
  <c r="A191" i="3"/>
  <c r="B191" i="3" s="1"/>
  <c r="AE190" i="3"/>
  <c r="P191" i="3" l="1"/>
  <c r="Q191" i="3" s="1"/>
  <c r="R191" i="3" s="1"/>
  <c r="S191" i="3" s="1"/>
  <c r="T191" i="3" s="1"/>
  <c r="AA191" i="3"/>
  <c r="Z191" i="3"/>
  <c r="AC191" i="3"/>
  <c r="AD191" i="3"/>
  <c r="L190" i="3"/>
  <c r="AG191" i="3" l="1"/>
  <c r="U190" i="3"/>
  <c r="E191" i="3" s="1"/>
  <c r="H191" i="3" s="1"/>
  <c r="AH191" i="3"/>
  <c r="Y189" i="3"/>
  <c r="D191" i="3" l="1"/>
  <c r="F191" i="3" s="1"/>
  <c r="K191" i="3"/>
  <c r="G191" i="3" l="1"/>
  <c r="I191" i="3"/>
  <c r="J191" i="3"/>
  <c r="M191" i="3"/>
  <c r="N191" i="3" s="1"/>
  <c r="V191" i="3"/>
  <c r="W191" i="3" s="1"/>
  <c r="AE191" i="3"/>
  <c r="A192" i="3"/>
  <c r="B192" i="3" s="1"/>
  <c r="L191" i="3" l="1"/>
  <c r="P192" i="3"/>
  <c r="Q192" i="3" s="1"/>
  <c r="R192" i="3" s="1"/>
  <c r="S192" i="3" s="1"/>
  <c r="T192" i="3" s="1"/>
  <c r="AA192" i="3"/>
  <c r="AC192" i="3"/>
  <c r="Z192" i="3"/>
  <c r="AG192" i="3" l="1"/>
  <c r="U191" i="3"/>
  <c r="E192" i="3" s="1"/>
  <c r="H192" i="3" s="1"/>
  <c r="AH192" i="3"/>
  <c r="Y190" i="3"/>
  <c r="D192" i="3" l="1"/>
  <c r="F192" i="3" s="1"/>
  <c r="K192" i="3"/>
  <c r="G192" i="3" l="1"/>
  <c r="I192" i="3" s="1"/>
  <c r="J192" i="3"/>
  <c r="M192" i="3"/>
  <c r="N192" i="3" s="1"/>
  <c r="V192" i="3"/>
  <c r="AE192" i="3"/>
  <c r="A193" i="3"/>
  <c r="B193" i="3" s="1"/>
  <c r="W192" i="3" l="1"/>
  <c r="L192" i="3"/>
  <c r="AD192" i="3"/>
  <c r="AC193" i="3"/>
  <c r="AA193" i="3"/>
  <c r="AD193" i="3"/>
  <c r="P193" i="3"/>
  <c r="Q193" i="3" s="1"/>
  <c r="R193" i="3" s="1"/>
  <c r="S193" i="3" s="1"/>
  <c r="T193" i="3" s="1"/>
  <c r="Z193" i="3"/>
  <c r="U192" i="3" l="1"/>
  <c r="D193" i="3" s="1"/>
  <c r="AG193" i="3"/>
  <c r="AH193" i="3"/>
  <c r="Y191" i="3"/>
  <c r="E193" i="3" l="1"/>
  <c r="H193" i="3" s="1"/>
  <c r="K193" i="3" s="1"/>
  <c r="G193" i="3"/>
  <c r="F193" i="3" l="1"/>
  <c r="I193" i="3"/>
  <c r="J193" i="3"/>
  <c r="M193" i="3"/>
  <c r="N193" i="3" s="1"/>
  <c r="V193" i="3"/>
  <c r="AE193" i="3"/>
  <c r="A194" i="3"/>
  <c r="B194" i="3" s="1"/>
  <c r="W193" i="3" l="1"/>
  <c r="L193" i="3"/>
  <c r="AD194" i="3"/>
  <c r="P194" i="3"/>
  <c r="Q194" i="3" s="1"/>
  <c r="R194" i="3" s="1"/>
  <c r="S194" i="3" s="1"/>
  <c r="T194" i="3" s="1"/>
  <c r="AH194" i="3" s="1"/>
  <c r="AA194" i="3"/>
  <c r="Z194" i="3"/>
  <c r="AC194" i="3"/>
  <c r="U193" i="3" l="1"/>
  <c r="E194" i="3" s="1"/>
  <c r="H194" i="3" s="1"/>
  <c r="AG194" i="3"/>
  <c r="Y192" i="3"/>
  <c r="D194" i="3" l="1"/>
  <c r="F194" i="3" s="1"/>
  <c r="K194" i="3"/>
  <c r="G194" i="3" l="1"/>
  <c r="I194" i="3" s="1"/>
  <c r="V194" i="3"/>
  <c r="A195" i="3"/>
  <c r="B195" i="3" s="1"/>
  <c r="AE194" i="3"/>
  <c r="W194" i="3" l="1"/>
  <c r="J194" i="3"/>
  <c r="L194" i="3" s="1"/>
  <c r="M194" i="3"/>
  <c r="N194" i="3" s="1"/>
  <c r="P195" i="3"/>
  <c r="Q195" i="3" s="1"/>
  <c r="R195" i="3" s="1"/>
  <c r="S195" i="3" s="1"/>
  <c r="T195" i="3" s="1"/>
  <c r="AD195" i="3"/>
  <c r="AA195" i="3"/>
  <c r="AC195" i="3"/>
  <c r="Z195" i="3"/>
  <c r="U194" i="3" l="1"/>
  <c r="D195" i="3" s="1"/>
  <c r="AH195" i="3"/>
  <c r="AG195" i="3"/>
  <c r="Y193" i="3"/>
  <c r="E195" i="3" l="1"/>
  <c r="H195" i="3" s="1"/>
  <c r="K195" i="3" s="1"/>
  <c r="G195" i="3"/>
  <c r="F195" i="3" l="1"/>
  <c r="I195" i="3"/>
  <c r="J195" i="3"/>
  <c r="M195" i="3"/>
  <c r="N195" i="3" s="1"/>
  <c r="V195" i="3"/>
  <c r="W195" i="3" s="1"/>
  <c r="AE195" i="3"/>
  <c r="A196" i="3"/>
  <c r="B196" i="3" s="1"/>
  <c r="L195" i="3" l="1"/>
  <c r="P196" i="3"/>
  <c r="Q196" i="3" s="1"/>
  <c r="R196" i="3" s="1"/>
  <c r="S196" i="3" s="1"/>
  <c r="T196" i="3" s="1"/>
  <c r="AD196" i="3"/>
  <c r="AA196" i="3"/>
  <c r="Z196" i="3"/>
  <c r="AC196" i="3"/>
  <c r="AH196" i="3" l="1"/>
  <c r="U195" i="3"/>
  <c r="D196" i="3" s="1"/>
  <c r="AG196" i="3"/>
  <c r="E196" i="3"/>
  <c r="H196" i="3" s="1"/>
  <c r="Y194" i="3"/>
  <c r="F196" i="3" l="1"/>
  <c r="G196" i="3"/>
  <c r="K196" i="3"/>
  <c r="I196" i="3" l="1"/>
  <c r="J196" i="3"/>
  <c r="M196" i="3"/>
  <c r="N196" i="3" s="1"/>
  <c r="V196" i="3"/>
  <c r="A197" i="3"/>
  <c r="B197" i="3" s="1"/>
  <c r="AE196" i="3"/>
  <c r="W196" i="3" l="1"/>
  <c r="AD197" i="3"/>
  <c r="AA197" i="3"/>
  <c r="Z197" i="3"/>
  <c r="AC197" i="3"/>
  <c r="P197" i="3"/>
  <c r="Q197" i="3" s="1"/>
  <c r="R197" i="3" s="1"/>
  <c r="S197" i="3" s="1"/>
  <c r="T197" i="3" s="1"/>
  <c r="L196" i="3"/>
  <c r="U196" i="3" l="1"/>
  <c r="E197" i="3" s="1"/>
  <c r="H197" i="3" s="1"/>
  <c r="AG197" i="3"/>
  <c r="AH197" i="3"/>
  <c r="D197" i="3"/>
  <c r="Y195" i="3"/>
  <c r="F197" i="3" l="1"/>
  <c r="G197" i="3"/>
  <c r="K197" i="3"/>
  <c r="I197" i="3" l="1"/>
  <c r="J197" i="3"/>
  <c r="M197" i="3"/>
  <c r="N197" i="3" s="1"/>
  <c r="V197" i="3"/>
  <c r="W197" i="3" s="1"/>
  <c r="AE197" i="3"/>
  <c r="A198" i="3"/>
  <c r="B198" i="3" s="1"/>
  <c r="L197" i="3" l="1"/>
  <c r="P198" i="3"/>
  <c r="Q198" i="3" s="1"/>
  <c r="R198" i="3" s="1"/>
  <c r="S198" i="3" s="1"/>
  <c r="T198" i="3" s="1"/>
  <c r="Z198" i="3"/>
  <c r="AA198" i="3"/>
  <c r="AC198" i="3"/>
  <c r="AG198" i="3" l="1"/>
  <c r="AH198" i="3"/>
  <c r="U197" i="3"/>
  <c r="E198" i="3" s="1"/>
  <c r="H198" i="3" s="1"/>
  <c r="Y196" i="3"/>
  <c r="D198" i="3" l="1"/>
  <c r="F198" i="3" s="1"/>
  <c r="K198" i="3"/>
  <c r="G198" i="3" l="1"/>
  <c r="V198" i="3"/>
  <c r="A199" i="3"/>
  <c r="B199" i="3" s="1"/>
  <c r="AE198" i="3"/>
  <c r="I198" i="3"/>
  <c r="J198" i="3"/>
  <c r="AD198" i="3" s="1"/>
  <c r="M198" i="3"/>
  <c r="N198" i="3" s="1"/>
  <c r="L198" i="3" l="1"/>
  <c r="AD199" i="3"/>
  <c r="AC199" i="3"/>
  <c r="Z199" i="3"/>
  <c r="P199" i="3"/>
  <c r="Q199" i="3" s="1"/>
  <c r="R199" i="3" s="1"/>
  <c r="S199" i="3" s="1"/>
  <c r="T199" i="3" s="1"/>
  <c r="AA199" i="3"/>
  <c r="W198" i="3"/>
  <c r="AG199" i="3" l="1"/>
  <c r="U198" i="3"/>
  <c r="E199" i="3" s="1"/>
  <c r="H199" i="3" s="1"/>
  <c r="AH199" i="3"/>
  <c r="D199" i="3"/>
  <c r="Y197" i="3"/>
  <c r="F199" i="3" l="1"/>
  <c r="G199" i="3"/>
  <c r="K199" i="3"/>
  <c r="I199" i="3" l="1"/>
  <c r="J199" i="3"/>
  <c r="M199" i="3"/>
  <c r="N199" i="3" s="1"/>
  <c r="V199" i="3"/>
  <c r="A200" i="3"/>
  <c r="B200" i="3" s="1"/>
  <c r="AE199" i="3"/>
  <c r="L199" i="3" l="1"/>
  <c r="AC200" i="3"/>
  <c r="Z200" i="3"/>
  <c r="P200" i="3"/>
  <c r="Q200" i="3" s="1"/>
  <c r="R200" i="3" s="1"/>
  <c r="S200" i="3" s="1"/>
  <c r="T200" i="3" s="1"/>
  <c r="AD200" i="3"/>
  <c r="AA200" i="3"/>
  <c r="W199" i="3"/>
  <c r="AH200" i="3" l="1"/>
  <c r="AG200" i="3"/>
  <c r="U199" i="3"/>
  <c r="E200" i="3" s="1"/>
  <c r="H200" i="3" s="1"/>
  <c r="Y198" i="3"/>
  <c r="K200" i="3" l="1"/>
  <c r="D200" i="3"/>
  <c r="F200" i="3" l="1"/>
  <c r="G200" i="3"/>
  <c r="V200" i="3"/>
  <c r="A201" i="3"/>
  <c r="B201" i="3" s="1"/>
  <c r="AE200" i="3"/>
  <c r="I200" i="3" l="1"/>
  <c r="W200" i="3" s="1"/>
  <c r="J200" i="3"/>
  <c r="M200" i="3"/>
  <c r="N200" i="3" s="1"/>
  <c r="AC201" i="3"/>
  <c r="P201" i="3"/>
  <c r="Q201" i="3" s="1"/>
  <c r="R201" i="3" s="1"/>
  <c r="S201" i="3" s="1"/>
  <c r="T201" i="3" s="1"/>
  <c r="AD201" i="3"/>
  <c r="AA201" i="3"/>
  <c r="Z201" i="3"/>
  <c r="L200" i="3" l="1"/>
  <c r="AG201" i="3" l="1"/>
  <c r="U200" i="3"/>
  <c r="E201" i="3" s="1"/>
  <c r="H201" i="3" s="1"/>
  <c r="AH201" i="3"/>
  <c r="D201" i="3"/>
  <c r="Y199" i="3"/>
  <c r="F201" i="3" l="1"/>
  <c r="G201" i="3"/>
  <c r="K201" i="3"/>
  <c r="I201" i="3" l="1"/>
  <c r="J201" i="3"/>
  <c r="M201" i="3"/>
  <c r="N201" i="3" s="1"/>
  <c r="V201" i="3"/>
  <c r="W201" i="3" s="1"/>
  <c r="A202" i="3"/>
  <c r="B202" i="3" s="1"/>
  <c r="AE201" i="3"/>
  <c r="AA202" i="3" l="1"/>
  <c r="P202" i="3"/>
  <c r="Q202" i="3" s="1"/>
  <c r="R202" i="3" s="1"/>
  <c r="S202" i="3" s="1"/>
  <c r="T202" i="3" s="1"/>
  <c r="Z202" i="3"/>
  <c r="AC202" i="3"/>
  <c r="L201" i="3"/>
  <c r="U201" i="3" l="1"/>
  <c r="E202" i="3" s="1"/>
  <c r="H202" i="3" s="1"/>
  <c r="AG202" i="3"/>
  <c r="AH202" i="3"/>
  <c r="D202" i="3"/>
  <c r="Y200" i="3"/>
  <c r="F202" i="3" l="1"/>
  <c r="G202" i="3"/>
  <c r="K202" i="3"/>
  <c r="V202" i="3" l="1"/>
  <c r="AE202" i="3"/>
  <c r="A203" i="3"/>
  <c r="B203" i="3" s="1"/>
  <c r="I202" i="3"/>
  <c r="J202" i="3"/>
  <c r="M202" i="3"/>
  <c r="N202" i="3" s="1"/>
  <c r="AD203" i="3" l="1"/>
  <c r="AC203" i="3"/>
  <c r="Z203" i="3"/>
  <c r="P203" i="3"/>
  <c r="Q203" i="3" s="1"/>
  <c r="R203" i="3" s="1"/>
  <c r="S203" i="3" s="1"/>
  <c r="T203" i="3" s="1"/>
  <c r="AA203" i="3"/>
  <c r="L202" i="3"/>
  <c r="AD202" i="3"/>
  <c r="W202" i="3"/>
  <c r="U202" i="3" l="1"/>
  <c r="E203" i="3" s="1"/>
  <c r="H203" i="3" s="1"/>
  <c r="AH203" i="3"/>
  <c r="AG203" i="3"/>
  <c r="Y201" i="3"/>
  <c r="D203" i="3" l="1"/>
  <c r="F203" i="3" s="1"/>
  <c r="K203" i="3"/>
  <c r="G203" i="3" l="1"/>
  <c r="V203" i="3"/>
  <c r="AE203" i="3"/>
  <c r="A204" i="3"/>
  <c r="B204" i="3" s="1"/>
  <c r="I203" i="3"/>
  <c r="J203" i="3"/>
  <c r="M203" i="3"/>
  <c r="N203" i="3" s="1"/>
  <c r="L203" i="3" l="1"/>
  <c r="AD204" i="3"/>
  <c r="AA204" i="3"/>
  <c r="P204" i="3"/>
  <c r="Q204" i="3" s="1"/>
  <c r="R204" i="3" s="1"/>
  <c r="S204" i="3" s="1"/>
  <c r="T204" i="3" s="1"/>
  <c r="Z204" i="3"/>
  <c r="AC204" i="3"/>
  <c r="W203" i="3"/>
  <c r="U203" i="3" l="1"/>
  <c r="E204" i="3" s="1"/>
  <c r="H204" i="3" s="1"/>
  <c r="AG204" i="3"/>
  <c r="AH204" i="3"/>
  <c r="D204" i="3"/>
  <c r="Y202" i="3"/>
  <c r="G204" i="3" l="1"/>
  <c r="F204" i="3"/>
  <c r="K204" i="3"/>
  <c r="V204" i="3" l="1"/>
  <c r="A205" i="3"/>
  <c r="B205" i="3" s="1"/>
  <c r="AE204" i="3"/>
  <c r="I204" i="3"/>
  <c r="J204" i="3"/>
  <c r="M204" i="3"/>
  <c r="N204" i="3" s="1"/>
  <c r="L204" i="3" l="1"/>
  <c r="P205" i="3"/>
  <c r="Q205" i="3" s="1"/>
  <c r="R205" i="3" s="1"/>
  <c r="S205" i="3" s="1"/>
  <c r="T205" i="3" s="1"/>
  <c r="AA205" i="3"/>
  <c r="AD205" i="3"/>
  <c r="AE205" i="3"/>
  <c r="AC205" i="3"/>
  <c r="Z205" i="3"/>
  <c r="W204" i="3"/>
  <c r="U204" i="3" l="1"/>
  <c r="E205" i="3" s="1"/>
  <c r="H205" i="3" s="1"/>
  <c r="AG205" i="3"/>
  <c r="AH205" i="3"/>
  <c r="Y203" i="3"/>
  <c r="D205" i="3" l="1"/>
  <c r="F205" i="3" s="1"/>
  <c r="K205" i="3"/>
  <c r="G205" i="3" l="1"/>
  <c r="V205" i="3"/>
  <c r="A206" i="3"/>
  <c r="B206" i="3" s="1"/>
  <c r="I205" i="3"/>
  <c r="J205" i="3"/>
  <c r="M205" i="3"/>
  <c r="N205" i="3" s="1"/>
  <c r="L205" i="3" l="1"/>
  <c r="AC206" i="3"/>
  <c r="Z206" i="3"/>
  <c r="AD206" i="3"/>
  <c r="AA206" i="3"/>
  <c r="AE206" i="3"/>
  <c r="P206" i="3"/>
  <c r="Q206" i="3" s="1"/>
  <c r="R206" i="3" s="1"/>
  <c r="S206" i="3" s="1"/>
  <c r="T206" i="3" s="1"/>
  <c r="W205" i="3"/>
  <c r="U205" i="3" l="1"/>
  <c r="D206" i="3" s="1"/>
  <c r="AH206" i="3"/>
  <c r="AG206" i="3"/>
  <c r="Y204" i="3"/>
  <c r="E206" i="3" l="1"/>
  <c r="H206" i="3" s="1"/>
  <c r="K206" i="3" s="1"/>
  <c r="G206" i="3"/>
  <c r="F206" i="3" l="1"/>
  <c r="I206" i="3"/>
  <c r="J206" i="3"/>
  <c r="M206" i="3"/>
  <c r="N206" i="3" s="1"/>
  <c r="V206" i="3"/>
  <c r="W206" i="3" s="1"/>
  <c r="A207" i="3"/>
  <c r="B207" i="3" s="1"/>
  <c r="AA207" i="3" l="1"/>
  <c r="AC207" i="3"/>
  <c r="Z207" i="3"/>
  <c r="P207" i="3"/>
  <c r="Q207" i="3" s="1"/>
  <c r="R207" i="3" s="1"/>
  <c r="S207" i="3" s="1"/>
  <c r="T207" i="3" s="1"/>
  <c r="AD207" i="3"/>
  <c r="AE207" i="3"/>
  <c r="L206" i="3"/>
  <c r="U206" i="3" l="1"/>
  <c r="E207" i="3" s="1"/>
  <c r="H207" i="3" s="1"/>
  <c r="AH207" i="3"/>
  <c r="AG207" i="3"/>
  <c r="Y205" i="3"/>
  <c r="D207" i="3" l="1"/>
  <c r="F207" i="3" s="1"/>
  <c r="K207" i="3"/>
  <c r="G207" i="3" l="1"/>
  <c r="V207" i="3"/>
  <c r="A208" i="3"/>
  <c r="B208" i="3" s="1"/>
  <c r="I207" i="3"/>
  <c r="J207" i="3"/>
  <c r="M207" i="3"/>
  <c r="N207" i="3" s="1"/>
  <c r="L207" i="3" l="1"/>
  <c r="AA208" i="3"/>
  <c r="Z208" i="3"/>
  <c r="P208" i="3"/>
  <c r="Q208" i="3" s="1"/>
  <c r="R208" i="3" s="1"/>
  <c r="S208" i="3" s="1"/>
  <c r="T208" i="3" s="1"/>
  <c r="AE208" i="3"/>
  <c r="AC208" i="3"/>
  <c r="W207" i="3"/>
  <c r="U207" i="3" l="1"/>
  <c r="AH208" i="3"/>
  <c r="D208" i="3"/>
  <c r="E208" i="3"/>
  <c r="H208" i="3" s="1"/>
  <c r="AG208" i="3"/>
  <c r="Y206" i="3"/>
  <c r="K208" i="3" l="1"/>
  <c r="F208" i="3"/>
  <c r="G208" i="3"/>
  <c r="I208" i="3" l="1"/>
  <c r="J208" i="3"/>
  <c r="AD208" i="3" s="1"/>
  <c r="M208" i="3"/>
  <c r="N208" i="3" s="1"/>
  <c r="V208" i="3"/>
  <c r="A209" i="3"/>
  <c r="B209" i="3" s="1"/>
  <c r="W208" i="3" l="1"/>
  <c r="P209" i="3"/>
  <c r="Q209" i="3" s="1"/>
  <c r="R209" i="3" s="1"/>
  <c r="S209" i="3" s="1"/>
  <c r="T209" i="3" s="1"/>
  <c r="AE209" i="3"/>
  <c r="AA209" i="3"/>
  <c r="AC209" i="3"/>
  <c r="AD209" i="3"/>
  <c r="Z209" i="3"/>
  <c r="L208" i="3"/>
  <c r="U208" i="3" l="1"/>
  <c r="D209" i="3" s="1"/>
  <c r="AG209" i="3"/>
  <c r="E209" i="3"/>
  <c r="H209" i="3" s="1"/>
  <c r="AH209" i="3"/>
  <c r="Y207" i="3"/>
  <c r="F209" i="3" l="1"/>
  <c r="G209" i="3"/>
  <c r="K209" i="3"/>
  <c r="V209" i="3" l="1"/>
  <c r="A210" i="3"/>
  <c r="B210" i="3" s="1"/>
  <c r="I209" i="3"/>
  <c r="J209" i="3"/>
  <c r="M209" i="3"/>
  <c r="N209" i="3" s="1"/>
  <c r="P210" i="3" l="1"/>
  <c r="Q210" i="3" s="1"/>
  <c r="R210" i="3" s="1"/>
  <c r="S210" i="3" s="1"/>
  <c r="T210" i="3" s="1"/>
  <c r="AD210" i="3"/>
  <c r="AC210" i="3"/>
  <c r="AA210" i="3"/>
  <c r="AE210" i="3"/>
  <c r="Z210" i="3"/>
  <c r="L209" i="3"/>
  <c r="W209" i="3"/>
  <c r="U209" i="3" l="1"/>
  <c r="AH210" i="3"/>
  <c r="D210" i="3"/>
  <c r="E210" i="3"/>
  <c r="H210" i="3" s="1"/>
  <c r="AG210" i="3"/>
  <c r="Y208" i="3"/>
  <c r="K210" i="3" l="1"/>
  <c r="F210" i="3"/>
  <c r="G210" i="3"/>
  <c r="I210" i="3" l="1"/>
  <c r="J210" i="3"/>
  <c r="M210" i="3"/>
  <c r="N210" i="3" s="1"/>
  <c r="V210" i="3"/>
  <c r="W210" i="3" s="1"/>
  <c r="A211" i="3"/>
  <c r="B211" i="3" s="1"/>
  <c r="Z211" i="3" l="1"/>
  <c r="AD211" i="3"/>
  <c r="P211" i="3"/>
  <c r="Q211" i="3" s="1"/>
  <c r="R211" i="3" s="1"/>
  <c r="S211" i="3" s="1"/>
  <c r="T211" i="3" s="1"/>
  <c r="AE211" i="3"/>
  <c r="AA211" i="3"/>
  <c r="AC211" i="3"/>
  <c r="L210" i="3"/>
  <c r="U210" i="3" l="1"/>
  <c r="E211" i="3"/>
  <c r="H211" i="3" s="1"/>
  <c r="D211" i="3"/>
  <c r="AH211" i="3"/>
  <c r="AG211" i="3"/>
  <c r="Y209" i="3"/>
  <c r="F211" i="3" l="1"/>
  <c r="G211" i="3"/>
  <c r="K211" i="3"/>
  <c r="I211" i="3" l="1"/>
  <c r="J211" i="3"/>
  <c r="M211" i="3"/>
  <c r="N211" i="3" s="1"/>
  <c r="V211" i="3"/>
  <c r="A212" i="3"/>
  <c r="B212" i="3" s="1"/>
  <c r="W211" i="3" l="1"/>
  <c r="L211" i="3"/>
  <c r="AA212" i="3"/>
  <c r="AE212" i="3"/>
  <c r="AC212" i="3"/>
  <c r="Z212" i="3"/>
  <c r="P212" i="3"/>
  <c r="Q212" i="3" s="1"/>
  <c r="R212" i="3" s="1"/>
  <c r="S212" i="3" s="1"/>
  <c r="T212" i="3" s="1"/>
  <c r="U211" i="3" l="1"/>
  <c r="D212" i="3" s="1"/>
  <c r="AH212" i="3"/>
  <c r="AG212" i="3"/>
  <c r="Y210" i="3"/>
  <c r="E212" i="3" l="1"/>
  <c r="H212" i="3" s="1"/>
  <c r="K212" i="3" s="1"/>
  <c r="G212" i="3"/>
  <c r="F212" i="3" l="1"/>
  <c r="I212" i="3"/>
  <c r="J212" i="3"/>
  <c r="M212" i="3"/>
  <c r="N212" i="3" s="1"/>
  <c r="V212" i="3"/>
  <c r="W212" i="3" s="1"/>
  <c r="A213" i="3"/>
  <c r="B213" i="3" s="1"/>
  <c r="P213" i="3" l="1"/>
  <c r="Q213" i="3" s="1"/>
  <c r="R213" i="3" s="1"/>
  <c r="S213" i="3" s="1"/>
  <c r="T213" i="3" s="1"/>
  <c r="Z213" i="3"/>
  <c r="AC213" i="3"/>
  <c r="AA213" i="3"/>
  <c r="AE213" i="3"/>
  <c r="AD213" i="3"/>
  <c r="L212" i="3"/>
  <c r="AD212" i="3"/>
  <c r="U212" i="3" l="1"/>
  <c r="E213" i="3" s="1"/>
  <c r="H213" i="3" s="1"/>
  <c r="AH213" i="3"/>
  <c r="AG213" i="3"/>
  <c r="Y211" i="3"/>
  <c r="D213" i="3" l="1"/>
  <c r="F213" i="3" s="1"/>
  <c r="K213" i="3"/>
  <c r="G213" i="3" l="1"/>
  <c r="M213" i="3" s="1"/>
  <c r="N213" i="3" s="1"/>
  <c r="V213" i="3"/>
  <c r="A214" i="3"/>
  <c r="B214" i="3" s="1"/>
  <c r="J213" i="3" l="1"/>
  <c r="L213" i="3" s="1"/>
  <c r="I213" i="3"/>
  <c r="W213" i="3" s="1"/>
  <c r="AD214" i="3"/>
  <c r="AE214" i="3"/>
  <c r="AC214" i="3"/>
  <c r="Z214" i="3"/>
  <c r="P214" i="3"/>
  <c r="Q214" i="3" s="1"/>
  <c r="R214" i="3" s="1"/>
  <c r="S214" i="3" s="1"/>
  <c r="T214" i="3" s="1"/>
  <c r="AA214" i="3"/>
  <c r="U213" i="3" l="1"/>
  <c r="D214" i="3" s="1"/>
  <c r="AG214" i="3"/>
  <c r="E214" i="3"/>
  <c r="H214" i="3" s="1"/>
  <c r="AH214" i="3"/>
  <c r="Y212" i="3"/>
  <c r="K214" i="3" l="1"/>
  <c r="F214" i="3"/>
  <c r="G214" i="3"/>
  <c r="I214" i="3" l="1"/>
  <c r="J214" i="3"/>
  <c r="M214" i="3"/>
  <c r="N214" i="3" s="1"/>
  <c r="V214" i="3"/>
  <c r="A215" i="3"/>
  <c r="B215" i="3" s="1"/>
  <c r="W214" i="3" l="1"/>
  <c r="Z215" i="3"/>
  <c r="AD215" i="3"/>
  <c r="AA215" i="3"/>
  <c r="AE215" i="3"/>
  <c r="P215" i="3"/>
  <c r="Q215" i="3" s="1"/>
  <c r="R215" i="3" s="1"/>
  <c r="S215" i="3" s="1"/>
  <c r="T215" i="3" s="1"/>
  <c r="AC215" i="3"/>
  <c r="L214" i="3"/>
  <c r="U214" i="3" l="1"/>
  <c r="D215" i="3" s="1"/>
  <c r="E215" i="3"/>
  <c r="H215" i="3" s="1"/>
  <c r="AG215" i="3"/>
  <c r="AH215" i="3"/>
  <c r="Y213" i="3"/>
  <c r="K215" i="3" l="1"/>
  <c r="F215" i="3"/>
  <c r="G215" i="3"/>
  <c r="I215" i="3" l="1"/>
  <c r="J215" i="3"/>
  <c r="M215" i="3"/>
  <c r="N215" i="3" s="1"/>
  <c r="V215" i="3"/>
  <c r="W215" i="3" s="1"/>
  <c r="A216" i="3"/>
  <c r="B216" i="3" s="1"/>
  <c r="L215" i="3" l="1"/>
  <c r="Z216" i="3"/>
  <c r="AD216" i="3"/>
  <c r="AA216" i="3"/>
  <c r="P216" i="3"/>
  <c r="Q216" i="3" s="1"/>
  <c r="R216" i="3" s="1"/>
  <c r="S216" i="3" s="1"/>
  <c r="T216" i="3" s="1"/>
  <c r="AC216" i="3"/>
  <c r="AE216" i="3"/>
  <c r="U215" i="3" l="1"/>
  <c r="D216" i="3"/>
  <c r="AG216" i="3"/>
  <c r="E216" i="3"/>
  <c r="H216" i="3" s="1"/>
  <c r="AH216" i="3"/>
  <c r="Y214" i="3"/>
  <c r="K216" i="3" l="1"/>
  <c r="F216" i="3"/>
  <c r="G216" i="3"/>
  <c r="I216" i="3" l="1"/>
  <c r="J216" i="3"/>
  <c r="M216" i="3"/>
  <c r="N216" i="3" s="1"/>
  <c r="V216" i="3"/>
  <c r="W216" i="3" s="1"/>
  <c r="A217" i="3"/>
  <c r="B217" i="3" s="1"/>
  <c r="AC217" i="3" l="1"/>
  <c r="Z217" i="3"/>
  <c r="AA217" i="3"/>
  <c r="AE217" i="3"/>
  <c r="P217" i="3"/>
  <c r="Q217" i="3" s="1"/>
  <c r="R217" i="3" s="1"/>
  <c r="S217" i="3" s="1"/>
  <c r="T217" i="3" s="1"/>
  <c r="AD217" i="3"/>
  <c r="L216" i="3"/>
  <c r="U216" i="3" l="1"/>
  <c r="AG217" i="3"/>
  <c r="AH217" i="3"/>
  <c r="E217" i="3"/>
  <c r="H217" i="3" s="1"/>
  <c r="D217" i="3"/>
  <c r="Y215" i="3"/>
  <c r="F217" i="3" l="1"/>
  <c r="G217" i="3"/>
  <c r="K217" i="3"/>
  <c r="I217" i="3" l="1"/>
  <c r="J217" i="3"/>
  <c r="M217" i="3"/>
  <c r="N217" i="3" s="1"/>
  <c r="V217" i="3"/>
  <c r="A218" i="3"/>
  <c r="B218" i="3" s="1"/>
  <c r="W217" i="3" l="1"/>
  <c r="Z218" i="3"/>
  <c r="P218" i="3"/>
  <c r="Q218" i="3" s="1"/>
  <c r="R218" i="3" s="1"/>
  <c r="S218" i="3" s="1"/>
  <c r="T218" i="3" s="1"/>
  <c r="AA218" i="3"/>
  <c r="AE218" i="3"/>
  <c r="AC218" i="3"/>
  <c r="L217" i="3"/>
  <c r="U217" i="3" l="1"/>
  <c r="E218" i="3" s="1"/>
  <c r="H218" i="3" s="1"/>
  <c r="AH218" i="3"/>
  <c r="AG218" i="3"/>
  <c r="Y216" i="3"/>
  <c r="D218" i="3" l="1"/>
  <c r="F218" i="3" s="1"/>
  <c r="K218" i="3"/>
  <c r="G218" i="3" l="1"/>
  <c r="V218" i="3"/>
  <c r="A219" i="3"/>
  <c r="B219" i="3" s="1"/>
  <c r="I218" i="3"/>
  <c r="J218" i="3"/>
  <c r="AD218" i="3" s="1"/>
  <c r="M218" i="3"/>
  <c r="N218" i="3" s="1"/>
  <c r="L218" i="3" l="1"/>
  <c r="AD219" i="3"/>
  <c r="AA219" i="3"/>
  <c r="Z219" i="3"/>
  <c r="P219" i="3"/>
  <c r="Q219" i="3" s="1"/>
  <c r="R219" i="3" s="1"/>
  <c r="S219" i="3" s="1"/>
  <c r="T219" i="3" s="1"/>
  <c r="AC219" i="3"/>
  <c r="AE219" i="3"/>
  <c r="W218" i="3"/>
  <c r="U218" i="3" l="1"/>
  <c r="D219" i="3" s="1"/>
  <c r="AH219" i="3"/>
  <c r="AG219" i="3"/>
  <c r="Y217" i="3"/>
  <c r="E219" i="3" l="1"/>
  <c r="H219" i="3" s="1"/>
  <c r="K219" i="3" s="1"/>
  <c r="G219" i="3"/>
  <c r="F219" i="3" l="1"/>
  <c r="I219" i="3"/>
  <c r="J219" i="3"/>
  <c r="M219" i="3"/>
  <c r="N219" i="3" s="1"/>
  <c r="V219" i="3"/>
  <c r="W219" i="3" s="1"/>
  <c r="A220" i="3"/>
  <c r="B220" i="3" s="1"/>
  <c r="L219" i="3" l="1"/>
  <c r="P220" i="3"/>
  <c r="Q220" i="3" s="1"/>
  <c r="R220" i="3" s="1"/>
  <c r="S220" i="3" s="1"/>
  <c r="T220" i="3" s="1"/>
  <c r="AC220" i="3"/>
  <c r="Z220" i="3"/>
  <c r="AA220" i="3"/>
  <c r="AE220" i="3"/>
  <c r="AD220" i="3"/>
  <c r="U219" i="3" l="1"/>
  <c r="D220" i="3" s="1"/>
  <c r="AG220" i="3"/>
  <c r="AH220" i="3"/>
  <c r="Y218" i="3"/>
  <c r="E220" i="3" l="1"/>
  <c r="H220" i="3" s="1"/>
  <c r="K220" i="3" s="1"/>
  <c r="G220" i="3"/>
  <c r="F220" i="3" l="1"/>
  <c r="I220" i="3"/>
  <c r="J220" i="3"/>
  <c r="M220" i="3"/>
  <c r="N220" i="3" s="1"/>
  <c r="V220" i="3"/>
  <c r="W220" i="3" s="1"/>
  <c r="A221" i="3"/>
  <c r="B221" i="3" s="1"/>
  <c r="P221" i="3" l="1"/>
  <c r="Q221" i="3" s="1"/>
  <c r="R221" i="3" s="1"/>
  <c r="S221" i="3" s="1"/>
  <c r="T221" i="3" s="1"/>
  <c r="AA221" i="3"/>
  <c r="AD221" i="3"/>
  <c r="AC221" i="3"/>
  <c r="AE221" i="3"/>
  <c r="Z221" i="3"/>
  <c r="L220" i="3"/>
  <c r="U220" i="3" l="1"/>
  <c r="E221" i="3" s="1"/>
  <c r="H221" i="3" s="1"/>
  <c r="AH221" i="3"/>
  <c r="AG221" i="3"/>
  <c r="Y219" i="3"/>
  <c r="D221" i="3" l="1"/>
  <c r="F221" i="3" s="1"/>
  <c r="K221" i="3"/>
  <c r="G221" i="3" l="1"/>
  <c r="I221" i="3" s="1"/>
  <c r="V221" i="3"/>
  <c r="A222" i="3"/>
  <c r="B222" i="3" s="1"/>
  <c r="W221" i="3" l="1"/>
  <c r="M221" i="3"/>
  <c r="N221" i="3" s="1"/>
  <c r="J221" i="3"/>
  <c r="L221" i="3" s="1"/>
  <c r="P222" i="3"/>
  <c r="Q222" i="3" s="1"/>
  <c r="R222" i="3" s="1"/>
  <c r="S222" i="3" s="1"/>
  <c r="T222" i="3" s="1"/>
  <c r="AC222" i="3"/>
  <c r="Z222" i="3"/>
  <c r="AE222" i="3"/>
  <c r="AA222" i="3"/>
  <c r="U221" i="3" l="1"/>
  <c r="D222" i="3" s="1"/>
  <c r="E222" i="3"/>
  <c r="H222" i="3" s="1"/>
  <c r="AG222" i="3"/>
  <c r="AH222" i="3"/>
  <c r="Y220" i="3"/>
  <c r="K222" i="3" l="1"/>
  <c r="F222" i="3"/>
  <c r="G222" i="3"/>
  <c r="V222" i="3" l="1"/>
  <c r="A223" i="3"/>
  <c r="B223" i="3" s="1"/>
  <c r="I222" i="3"/>
  <c r="J222" i="3"/>
  <c r="M222" i="3"/>
  <c r="N222" i="3" s="1"/>
  <c r="L222" i="3" l="1"/>
  <c r="AD222" i="3"/>
  <c r="AC223" i="3"/>
  <c r="AD223" i="3"/>
  <c r="P223" i="3"/>
  <c r="Q223" i="3" s="1"/>
  <c r="R223" i="3" s="1"/>
  <c r="S223" i="3" s="1"/>
  <c r="T223" i="3" s="1"/>
  <c r="AA223" i="3"/>
  <c r="AE223" i="3"/>
  <c r="Z223" i="3"/>
  <c r="W222" i="3"/>
  <c r="U222" i="3" l="1"/>
  <c r="D223" i="3"/>
  <c r="AH223" i="3"/>
  <c r="E223" i="3"/>
  <c r="H223" i="3" s="1"/>
  <c r="AG223" i="3"/>
  <c r="Y221" i="3"/>
  <c r="K223" i="3" l="1"/>
  <c r="F223" i="3"/>
  <c r="G223" i="3"/>
  <c r="I223" i="3" l="1"/>
  <c r="J223" i="3"/>
  <c r="M223" i="3"/>
  <c r="N223" i="3" s="1"/>
  <c r="V223" i="3"/>
  <c r="W223" i="3" s="1"/>
  <c r="A224" i="3"/>
  <c r="B224" i="3" s="1"/>
  <c r="Z224" i="3" l="1"/>
  <c r="AA224" i="3"/>
  <c r="P224" i="3"/>
  <c r="Q224" i="3" s="1"/>
  <c r="R224" i="3" s="1"/>
  <c r="S224" i="3" s="1"/>
  <c r="T224" i="3" s="1"/>
  <c r="AD224" i="3"/>
  <c r="AC224" i="3"/>
  <c r="AE224" i="3"/>
  <c r="L223" i="3"/>
  <c r="U223" i="3" l="1"/>
  <c r="E224" i="3" s="1"/>
  <c r="H224" i="3" s="1"/>
  <c r="AG224" i="3"/>
  <c r="AH224" i="3"/>
  <c r="D224" i="3"/>
  <c r="Y222" i="3"/>
  <c r="F224" i="3" l="1"/>
  <c r="G224" i="3"/>
  <c r="K224" i="3"/>
  <c r="V224" i="3" l="1"/>
  <c r="A225" i="3"/>
  <c r="B225" i="3" s="1"/>
  <c r="I224" i="3"/>
  <c r="J224" i="3"/>
  <c r="M224" i="3"/>
  <c r="N224" i="3" s="1"/>
  <c r="AA225" i="3" l="1"/>
  <c r="Z225" i="3"/>
  <c r="P225" i="3"/>
  <c r="Q225" i="3" s="1"/>
  <c r="R225" i="3" s="1"/>
  <c r="S225" i="3" s="1"/>
  <c r="T225" i="3" s="1"/>
  <c r="AE225" i="3"/>
  <c r="AD225" i="3"/>
  <c r="AC225" i="3"/>
  <c r="L224" i="3"/>
  <c r="W224" i="3"/>
  <c r="U224" i="3" l="1"/>
  <c r="AG225" i="3"/>
  <c r="AH225" i="3"/>
  <c r="D225" i="3"/>
  <c r="E225" i="3"/>
  <c r="H225" i="3" s="1"/>
  <c r="Y223" i="3"/>
  <c r="F225" i="3" l="1"/>
  <c r="G225" i="3"/>
  <c r="K225" i="3"/>
  <c r="V225" i="3" l="1"/>
  <c r="A226" i="3"/>
  <c r="B226" i="3" s="1"/>
  <c r="I225" i="3"/>
  <c r="J225" i="3"/>
  <c r="M225" i="3"/>
  <c r="N225" i="3" s="1"/>
  <c r="Z226" i="3" l="1"/>
  <c r="P226" i="3"/>
  <c r="Q226" i="3" s="1"/>
  <c r="R226" i="3" s="1"/>
  <c r="S226" i="3" s="1"/>
  <c r="T226" i="3" s="1"/>
  <c r="AA226" i="3"/>
  <c r="AC226" i="3"/>
  <c r="AE226" i="3"/>
  <c r="AD226" i="3"/>
  <c r="L225" i="3"/>
  <c r="W225" i="3"/>
  <c r="U225" i="3" l="1"/>
  <c r="D226" i="3" s="1"/>
  <c r="AH226" i="3"/>
  <c r="E226" i="3"/>
  <c r="H226" i="3" s="1"/>
  <c r="AG226" i="3"/>
  <c r="Y224" i="3"/>
  <c r="K226" i="3" l="1"/>
  <c r="F226" i="3"/>
  <c r="G226" i="3"/>
  <c r="I226" i="3" l="1"/>
  <c r="J226" i="3"/>
  <c r="M226" i="3"/>
  <c r="N226" i="3" s="1"/>
  <c r="V226" i="3"/>
  <c r="A227" i="3"/>
  <c r="B227" i="3" s="1"/>
  <c r="W226" i="3" l="1"/>
  <c r="L226" i="3"/>
  <c r="AA227" i="3"/>
  <c r="Z227" i="3"/>
  <c r="P227" i="3"/>
  <c r="Q227" i="3" s="1"/>
  <c r="R227" i="3" s="1"/>
  <c r="S227" i="3" s="1"/>
  <c r="T227" i="3" s="1"/>
  <c r="AE227" i="3"/>
  <c r="AC227" i="3"/>
  <c r="AD227" i="3"/>
  <c r="U226" i="3" l="1"/>
  <c r="D227" i="3" s="1"/>
  <c r="AH227" i="3"/>
  <c r="AG227" i="3"/>
  <c r="E227" i="3"/>
  <c r="H227" i="3" s="1"/>
  <c r="Y225" i="3"/>
  <c r="K227" i="3" l="1"/>
  <c r="F227" i="3"/>
  <c r="G227" i="3"/>
  <c r="I227" i="3" l="1"/>
  <c r="J227" i="3"/>
  <c r="M227" i="3"/>
  <c r="N227" i="3" s="1"/>
  <c r="V227" i="3"/>
  <c r="A228" i="3"/>
  <c r="B228" i="3" s="1"/>
  <c r="W227" i="3" l="1"/>
  <c r="AA228" i="3"/>
  <c r="Z228" i="3"/>
  <c r="AC228" i="3"/>
  <c r="P228" i="3"/>
  <c r="Q228" i="3" s="1"/>
  <c r="R228" i="3" s="1"/>
  <c r="S228" i="3" s="1"/>
  <c r="T228" i="3" s="1"/>
  <c r="AE228" i="3"/>
  <c r="L227" i="3"/>
  <c r="U227" i="3" l="1"/>
  <c r="AG228" i="3"/>
  <c r="E228" i="3"/>
  <c r="H228" i="3" s="1"/>
  <c r="D228" i="3"/>
  <c r="AH228" i="3"/>
  <c r="Y226" i="3"/>
  <c r="F228" i="3" l="1"/>
  <c r="G228" i="3"/>
  <c r="K228" i="3"/>
  <c r="I228" i="3" l="1"/>
  <c r="J228" i="3"/>
  <c r="AD228" i="3" s="1"/>
  <c r="M228" i="3"/>
  <c r="N228" i="3" s="1"/>
  <c r="V228" i="3"/>
  <c r="W228" i="3" s="1"/>
  <c r="A229" i="3"/>
  <c r="B229" i="3" s="1"/>
  <c r="Z229" i="3" l="1"/>
  <c r="AA229" i="3"/>
  <c r="P229" i="3"/>
  <c r="Q229" i="3" s="1"/>
  <c r="R229" i="3" s="1"/>
  <c r="S229" i="3" s="1"/>
  <c r="T229" i="3" s="1"/>
  <c r="AE229" i="3"/>
  <c r="AD229" i="3"/>
  <c r="AC229" i="3"/>
  <c r="L228" i="3"/>
  <c r="U228" i="3" l="1"/>
  <c r="E229" i="3" s="1"/>
  <c r="H229" i="3" s="1"/>
  <c r="AH229" i="3"/>
  <c r="AG229" i="3"/>
  <c r="Y227" i="3"/>
  <c r="D229" i="3" l="1"/>
  <c r="F229" i="3" s="1"/>
  <c r="K229" i="3"/>
  <c r="G229" i="3" l="1"/>
  <c r="V229" i="3"/>
  <c r="A230" i="3"/>
  <c r="B230" i="3" s="1"/>
  <c r="I229" i="3"/>
  <c r="J229" i="3"/>
  <c r="M229" i="3"/>
  <c r="N229" i="3" s="1"/>
  <c r="P230" i="3" l="1"/>
  <c r="Q230" i="3" s="1"/>
  <c r="R230" i="3" s="1"/>
  <c r="S230" i="3" s="1"/>
  <c r="T230" i="3" s="1"/>
  <c r="AA230" i="3"/>
  <c r="Z230" i="3"/>
  <c r="AE230" i="3"/>
  <c r="AD230" i="3"/>
  <c r="AC230" i="3"/>
  <c r="L229" i="3"/>
  <c r="W229" i="3"/>
  <c r="U229" i="3" l="1"/>
  <c r="E230" i="3" s="1"/>
  <c r="H230" i="3" s="1"/>
  <c r="AG230" i="3"/>
  <c r="AH230" i="3"/>
  <c r="Y228" i="3"/>
  <c r="D230" i="3" l="1"/>
  <c r="F230" i="3" s="1"/>
  <c r="K230" i="3"/>
  <c r="G230" i="3" l="1"/>
  <c r="V230" i="3"/>
  <c r="A231" i="3"/>
  <c r="B231" i="3" s="1"/>
  <c r="I230" i="3"/>
  <c r="J230" i="3"/>
  <c r="M230" i="3"/>
  <c r="N230" i="3" s="1"/>
  <c r="L230" i="3" l="1"/>
  <c r="P231" i="3"/>
  <c r="Q231" i="3" s="1"/>
  <c r="R231" i="3" s="1"/>
  <c r="S231" i="3" s="1"/>
  <c r="T231" i="3" s="1"/>
  <c r="AC231" i="3"/>
  <c r="Z231" i="3"/>
  <c r="AA231" i="3"/>
  <c r="AD231" i="3"/>
  <c r="AE231" i="3"/>
  <c r="W230" i="3"/>
  <c r="U230" i="3" l="1"/>
  <c r="AG231" i="3"/>
  <c r="D231" i="3"/>
  <c r="E231" i="3"/>
  <c r="H231" i="3" s="1"/>
  <c r="AH231" i="3"/>
  <c r="Y229" i="3"/>
  <c r="K231" i="3" l="1"/>
  <c r="F231" i="3"/>
  <c r="G231" i="3"/>
  <c r="I231" i="3" l="1"/>
  <c r="J231" i="3"/>
  <c r="M231" i="3"/>
  <c r="N231" i="3" s="1"/>
  <c r="V231" i="3"/>
  <c r="W231" i="3" s="1"/>
  <c r="A232" i="3"/>
  <c r="B232" i="3" s="1"/>
  <c r="P232" i="3" l="1"/>
  <c r="Q232" i="3" s="1"/>
  <c r="R232" i="3" s="1"/>
  <c r="S232" i="3" s="1"/>
  <c r="T232" i="3" s="1"/>
  <c r="AE232" i="3"/>
  <c r="Z232" i="3"/>
  <c r="AA232" i="3"/>
  <c r="AC232" i="3"/>
  <c r="L231" i="3"/>
  <c r="U231" i="3" l="1"/>
  <c r="E232" i="3" s="1"/>
  <c r="H232" i="3" s="1"/>
  <c r="D232" i="3"/>
  <c r="AG232" i="3"/>
  <c r="AH232" i="3"/>
  <c r="Y230" i="3"/>
  <c r="F232" i="3" l="1"/>
  <c r="G232" i="3"/>
  <c r="K232" i="3"/>
  <c r="I232" i="3" l="1"/>
  <c r="J232" i="3"/>
  <c r="M232" i="3"/>
  <c r="N232" i="3" s="1"/>
  <c r="V232" i="3"/>
  <c r="W232" i="3" s="1"/>
  <c r="A233" i="3"/>
  <c r="B233" i="3" s="1"/>
  <c r="AD233" i="3" l="1"/>
  <c r="AA233" i="3"/>
  <c r="Z233" i="3"/>
  <c r="AC233" i="3"/>
  <c r="P233" i="3"/>
  <c r="Q233" i="3" s="1"/>
  <c r="R233" i="3" s="1"/>
  <c r="S233" i="3" s="1"/>
  <c r="T233" i="3" s="1"/>
  <c r="AE233" i="3"/>
  <c r="L232" i="3"/>
  <c r="AD232" i="3"/>
  <c r="U232" i="3" l="1"/>
  <c r="E233" i="3" s="1"/>
  <c r="H233" i="3" s="1"/>
  <c r="AG233" i="3"/>
  <c r="AH233" i="3"/>
  <c r="Y231" i="3"/>
  <c r="D233" i="3" l="1"/>
  <c r="F233" i="3"/>
  <c r="G233" i="3"/>
  <c r="K233" i="3"/>
  <c r="V233" i="3" l="1"/>
  <c r="A234" i="3"/>
  <c r="B234" i="3" s="1"/>
  <c r="I233" i="3"/>
  <c r="J233" i="3"/>
  <c r="M233" i="3"/>
  <c r="N233" i="3" s="1"/>
  <c r="L233" i="3" l="1"/>
  <c r="Z234" i="3"/>
  <c r="AC234" i="3"/>
  <c r="P234" i="3"/>
  <c r="Q234" i="3" s="1"/>
  <c r="R234" i="3" s="1"/>
  <c r="S234" i="3" s="1"/>
  <c r="T234" i="3" s="1"/>
  <c r="AD234" i="3"/>
  <c r="AA234" i="3"/>
  <c r="AE234" i="3"/>
  <c r="W233" i="3"/>
  <c r="U233" i="3" l="1"/>
  <c r="E234" i="3" s="1"/>
  <c r="H234" i="3" s="1"/>
  <c r="AH234" i="3"/>
  <c r="AG234" i="3"/>
  <c r="Y232" i="3"/>
  <c r="D234" i="3" l="1"/>
  <c r="G234" i="3" s="1"/>
  <c r="K234" i="3"/>
  <c r="F234" i="3" l="1"/>
  <c r="V234" i="3"/>
  <c r="A235" i="3"/>
  <c r="B235" i="3" s="1"/>
  <c r="I234" i="3"/>
  <c r="J234" i="3"/>
  <c r="M234" i="3"/>
  <c r="N234" i="3" s="1"/>
  <c r="L234" i="3" l="1"/>
  <c r="AA235" i="3"/>
  <c r="AC235" i="3"/>
  <c r="P235" i="3"/>
  <c r="Q235" i="3" s="1"/>
  <c r="R235" i="3" s="1"/>
  <c r="S235" i="3" s="1"/>
  <c r="T235" i="3" s="1"/>
  <c r="AE235" i="3"/>
  <c r="Z235" i="3"/>
  <c r="AD235" i="3"/>
  <c r="W234" i="3"/>
  <c r="U234" i="3" l="1"/>
  <c r="D235" i="3" s="1"/>
  <c r="AG235" i="3"/>
  <c r="AH235" i="3"/>
  <c r="Y233" i="3"/>
  <c r="E235" i="3" l="1"/>
  <c r="H235" i="3" s="1"/>
  <c r="K235" i="3" s="1"/>
  <c r="G235" i="3"/>
  <c r="F235" i="3" l="1"/>
  <c r="V235" i="3"/>
  <c r="A236" i="3"/>
  <c r="B236" i="3" s="1"/>
  <c r="I235" i="3"/>
  <c r="J235" i="3"/>
  <c r="M235" i="3"/>
  <c r="N235" i="3" s="1"/>
  <c r="L235" i="3" l="1"/>
  <c r="P236" i="3"/>
  <c r="Q236" i="3" s="1"/>
  <c r="R236" i="3" s="1"/>
  <c r="S236" i="3" s="1"/>
  <c r="T236" i="3" s="1"/>
  <c r="AA236" i="3"/>
  <c r="AC236" i="3"/>
  <c r="Z236" i="3"/>
  <c r="AE236" i="3"/>
  <c r="AD236" i="3"/>
  <c r="W235" i="3"/>
  <c r="U235" i="3" l="1"/>
  <c r="D236" i="3" s="1"/>
  <c r="AH236" i="3"/>
  <c r="AG236" i="3"/>
  <c r="E236" i="3"/>
  <c r="H236" i="3" s="1"/>
  <c r="Y234" i="3"/>
  <c r="K236" i="3" l="1"/>
  <c r="F236" i="3"/>
  <c r="G236" i="3"/>
  <c r="I236" i="3" l="1"/>
  <c r="J236" i="3"/>
  <c r="M236" i="3"/>
  <c r="N236" i="3" s="1"/>
  <c r="V236" i="3"/>
  <c r="W236" i="3" s="1"/>
  <c r="A237" i="3"/>
  <c r="B237" i="3" s="1"/>
  <c r="L236" i="3" l="1"/>
  <c r="P237" i="3"/>
  <c r="Q237" i="3" s="1"/>
  <c r="R237" i="3" s="1"/>
  <c r="S237" i="3" s="1"/>
  <c r="T237" i="3" s="1"/>
  <c r="AC237" i="3"/>
  <c r="AA237" i="3"/>
  <c r="AD237" i="3"/>
  <c r="AE237" i="3"/>
  <c r="Z237" i="3"/>
  <c r="U236" i="3" l="1"/>
  <c r="D237" i="3" s="1"/>
  <c r="AG237" i="3"/>
  <c r="AH237" i="3"/>
  <c r="Y235" i="3"/>
  <c r="E237" i="3" l="1"/>
  <c r="H237" i="3" s="1"/>
  <c r="K237" i="3" s="1"/>
  <c r="G237" i="3"/>
  <c r="F237" i="3" l="1"/>
  <c r="I237" i="3"/>
  <c r="J237" i="3"/>
  <c r="M237" i="3"/>
  <c r="N237" i="3" s="1"/>
  <c r="V237" i="3"/>
  <c r="W237" i="3" s="1"/>
  <c r="A238" i="3"/>
  <c r="B238" i="3" s="1"/>
  <c r="P238" i="3" l="1"/>
  <c r="Q238" i="3" s="1"/>
  <c r="R238" i="3" s="1"/>
  <c r="S238" i="3" s="1"/>
  <c r="T238" i="3" s="1"/>
  <c r="AC238" i="3"/>
  <c r="Z238" i="3"/>
  <c r="AE238" i="3"/>
  <c r="AA238" i="3"/>
  <c r="L237" i="3"/>
  <c r="U237" i="3" l="1"/>
  <c r="E238" i="3" s="1"/>
  <c r="H238" i="3" s="1"/>
  <c r="AG238" i="3"/>
  <c r="AH238" i="3"/>
  <c r="Y236" i="3"/>
  <c r="K238" i="3" l="1"/>
  <c r="D238" i="3"/>
  <c r="F238" i="3" l="1"/>
  <c r="G238" i="3"/>
  <c r="V238" i="3"/>
  <c r="A239" i="3"/>
  <c r="B239" i="3" s="1"/>
  <c r="AD239" i="3" l="1"/>
  <c r="P239" i="3"/>
  <c r="Q239" i="3" s="1"/>
  <c r="R239" i="3" s="1"/>
  <c r="S239" i="3" s="1"/>
  <c r="T239" i="3" s="1"/>
  <c r="Z239" i="3"/>
  <c r="AE239" i="3"/>
  <c r="AC239" i="3"/>
  <c r="AA239" i="3"/>
  <c r="I238" i="3"/>
  <c r="W238" i="3" s="1"/>
  <c r="J238" i="3"/>
  <c r="AD238" i="3" s="1"/>
  <c r="M238" i="3"/>
  <c r="N238" i="3" s="1"/>
  <c r="L238" i="3" l="1"/>
  <c r="U238" i="3" l="1"/>
  <c r="AG239" i="3"/>
  <c r="D239" i="3"/>
  <c r="AH239" i="3"/>
  <c r="E239" i="3"/>
  <c r="H239" i="3" s="1"/>
  <c r="Y237" i="3"/>
  <c r="F239" i="3" l="1"/>
  <c r="G239" i="3"/>
  <c r="K239" i="3"/>
  <c r="V239" i="3" l="1"/>
  <c r="A240" i="3"/>
  <c r="B240" i="3" s="1"/>
  <c r="I239" i="3"/>
  <c r="J239" i="3"/>
  <c r="M239" i="3"/>
  <c r="N239" i="3" s="1"/>
  <c r="L239" i="3" l="1"/>
  <c r="Z240" i="3"/>
  <c r="AC240" i="3"/>
  <c r="P240" i="3"/>
  <c r="Q240" i="3" s="1"/>
  <c r="R240" i="3" s="1"/>
  <c r="S240" i="3" s="1"/>
  <c r="T240" i="3" s="1"/>
  <c r="AA240" i="3"/>
  <c r="AD240" i="3"/>
  <c r="AE240" i="3"/>
  <c r="W239" i="3"/>
  <c r="U239" i="3" l="1"/>
  <c r="E240" i="3"/>
  <c r="H240" i="3" s="1"/>
  <c r="D240" i="3"/>
  <c r="AG240" i="3"/>
  <c r="AH240" i="3"/>
  <c r="Y238" i="3"/>
  <c r="F240" i="3" l="1"/>
  <c r="G240" i="3"/>
  <c r="K240" i="3"/>
  <c r="V240" i="3" l="1"/>
  <c r="A241" i="3"/>
  <c r="B241" i="3" s="1"/>
  <c r="I240" i="3"/>
  <c r="J240" i="3"/>
  <c r="M240" i="3"/>
  <c r="N240" i="3" s="1"/>
  <c r="L240" i="3" l="1"/>
  <c r="Z241" i="3"/>
  <c r="P241" i="3"/>
  <c r="Q241" i="3" s="1"/>
  <c r="R241" i="3" s="1"/>
  <c r="S241" i="3" s="1"/>
  <c r="T241" i="3" s="1"/>
  <c r="AE241" i="3"/>
  <c r="AA241" i="3"/>
  <c r="AD241" i="3"/>
  <c r="AC241" i="3"/>
  <c r="W240" i="3"/>
  <c r="AG241" i="3" l="1"/>
  <c r="AH241" i="3"/>
  <c r="U240" i="3"/>
  <c r="D241" i="3" s="1"/>
  <c r="Y239" i="3"/>
  <c r="E241" i="3" l="1"/>
  <c r="H241" i="3" s="1"/>
  <c r="K241" i="3" s="1"/>
  <c r="G241" i="3"/>
  <c r="F241" i="3" l="1"/>
  <c r="I241" i="3"/>
  <c r="J241" i="3"/>
  <c r="M241" i="3"/>
  <c r="N241" i="3" s="1"/>
  <c r="V241" i="3"/>
  <c r="A242" i="3"/>
  <c r="B242" i="3" s="1"/>
  <c r="W241" i="3" l="1"/>
  <c r="Z242" i="3"/>
  <c r="AC242" i="3"/>
  <c r="AA242" i="3"/>
  <c r="P242" i="3"/>
  <c r="Q242" i="3" s="1"/>
  <c r="R242" i="3" s="1"/>
  <c r="S242" i="3" s="1"/>
  <c r="T242" i="3" s="1"/>
  <c r="AE242" i="3"/>
  <c r="L241" i="3"/>
  <c r="U241" i="3" l="1"/>
  <c r="D242" i="3" s="1"/>
  <c r="AH242" i="3"/>
  <c r="AG242" i="3"/>
  <c r="E242" i="3"/>
  <c r="H242" i="3" s="1"/>
  <c r="Y240" i="3"/>
  <c r="K242" i="3" l="1"/>
  <c r="F242" i="3"/>
  <c r="G242" i="3"/>
  <c r="I242" i="3" l="1"/>
  <c r="J242" i="3"/>
  <c r="M242" i="3"/>
  <c r="N242" i="3" s="1"/>
  <c r="V242" i="3"/>
  <c r="W242" i="3" s="1"/>
  <c r="A243" i="3"/>
  <c r="B243" i="3" s="1"/>
  <c r="AD243" i="3" l="1"/>
  <c r="AC243" i="3"/>
  <c r="AA243" i="3"/>
  <c r="AE243" i="3"/>
  <c r="P243" i="3"/>
  <c r="Q243" i="3" s="1"/>
  <c r="R243" i="3" s="1"/>
  <c r="S243" i="3" s="1"/>
  <c r="T243" i="3" s="1"/>
  <c r="Z243" i="3"/>
  <c r="L242" i="3"/>
  <c r="AD242" i="3"/>
  <c r="U242" i="3" l="1"/>
  <c r="D243" i="3" s="1"/>
  <c r="AG243" i="3"/>
  <c r="AH243" i="3"/>
  <c r="E243" i="3"/>
  <c r="H243" i="3" s="1"/>
  <c r="Y241" i="3"/>
  <c r="K243" i="3" l="1"/>
  <c r="F243" i="3"/>
  <c r="G243" i="3"/>
  <c r="I243" i="3" l="1"/>
  <c r="J243" i="3"/>
  <c r="M243" i="3"/>
  <c r="N243" i="3" s="1"/>
  <c r="V243" i="3"/>
  <c r="W243" i="3" s="1"/>
  <c r="A244" i="3"/>
  <c r="B244" i="3" s="1"/>
  <c r="P244" i="3" l="1"/>
  <c r="Q244" i="3" s="1"/>
  <c r="R244" i="3" s="1"/>
  <c r="S244" i="3" s="1"/>
  <c r="T244" i="3" s="1"/>
  <c r="AC244" i="3"/>
  <c r="AD244" i="3"/>
  <c r="Z244" i="3"/>
  <c r="AE244" i="3"/>
  <c r="AA244" i="3"/>
  <c r="L243" i="3"/>
  <c r="U243" i="3" l="1"/>
  <c r="E244" i="3" s="1"/>
  <c r="H244" i="3" s="1"/>
  <c r="AG244" i="3"/>
  <c r="AH244" i="3"/>
  <c r="D244" i="3"/>
  <c r="Y242" i="3"/>
  <c r="F244" i="3" l="1"/>
  <c r="G244" i="3"/>
  <c r="K244" i="3"/>
  <c r="I244" i="3" l="1"/>
  <c r="J244" i="3"/>
  <c r="M244" i="3"/>
  <c r="N244" i="3" s="1"/>
  <c r="V244" i="3"/>
  <c r="W244" i="3" s="1"/>
  <c r="A245" i="3"/>
  <c r="B245" i="3" s="1"/>
  <c r="L244" i="3" l="1"/>
  <c r="AC245" i="3"/>
  <c r="Z245" i="3"/>
  <c r="AA245" i="3"/>
  <c r="P245" i="3"/>
  <c r="Q245" i="3" s="1"/>
  <c r="R245" i="3" s="1"/>
  <c r="S245" i="3" s="1"/>
  <c r="T245" i="3" s="1"/>
  <c r="AD245" i="3"/>
  <c r="AE245" i="3"/>
  <c r="U244" i="3" l="1"/>
  <c r="E245" i="3" s="1"/>
  <c r="H245" i="3" s="1"/>
  <c r="D245" i="3"/>
  <c r="AH245" i="3"/>
  <c r="AG245" i="3"/>
  <c r="Y243" i="3"/>
  <c r="F245" i="3" l="1"/>
  <c r="G245" i="3"/>
  <c r="K245" i="3"/>
  <c r="V245" i="3" l="1"/>
  <c r="A246" i="3"/>
  <c r="B246" i="3" s="1"/>
  <c r="I245" i="3"/>
  <c r="J245" i="3"/>
  <c r="M245" i="3"/>
  <c r="N245" i="3" s="1"/>
  <c r="P246" i="3" l="1"/>
  <c r="Q246" i="3" s="1"/>
  <c r="R246" i="3" s="1"/>
  <c r="S246" i="3" s="1"/>
  <c r="T246" i="3" s="1"/>
  <c r="AD246" i="3"/>
  <c r="AA246" i="3"/>
  <c r="AE246" i="3"/>
  <c r="AC246" i="3"/>
  <c r="Z246" i="3"/>
  <c r="L245" i="3"/>
  <c r="W245" i="3"/>
  <c r="U245" i="3" l="1"/>
  <c r="D246" i="3" s="1"/>
  <c r="AH246" i="3"/>
  <c r="E246" i="3"/>
  <c r="H246" i="3" s="1"/>
  <c r="AG246" i="3"/>
  <c r="Y244" i="3"/>
  <c r="K246" i="3" l="1"/>
  <c r="F246" i="3"/>
  <c r="G246" i="3"/>
  <c r="I246" i="3" l="1"/>
  <c r="J246" i="3"/>
  <c r="M246" i="3"/>
  <c r="N246" i="3" s="1"/>
  <c r="V246" i="3"/>
  <c r="W246" i="3" s="1"/>
  <c r="A247" i="3"/>
  <c r="B247" i="3" s="1"/>
  <c r="L246" i="3" l="1"/>
  <c r="AA247" i="3"/>
  <c r="P247" i="3"/>
  <c r="Q247" i="3" s="1"/>
  <c r="R247" i="3" s="1"/>
  <c r="S247" i="3" s="1"/>
  <c r="T247" i="3" s="1"/>
  <c r="Z247" i="3"/>
  <c r="AD247" i="3"/>
  <c r="AC247" i="3"/>
  <c r="AE247" i="3"/>
  <c r="U246" i="3" l="1"/>
  <c r="AH247" i="3"/>
  <c r="D247" i="3"/>
  <c r="E247" i="3"/>
  <c r="H247" i="3" s="1"/>
  <c r="AG247" i="3"/>
  <c r="Y245" i="3"/>
  <c r="F247" i="3" l="1"/>
  <c r="G247" i="3"/>
  <c r="K247" i="3"/>
  <c r="I247" i="3" l="1"/>
  <c r="J247" i="3"/>
  <c r="M247" i="3"/>
  <c r="N247" i="3" s="1"/>
  <c r="V247" i="3"/>
  <c r="W247" i="3" s="1"/>
  <c r="A248" i="3"/>
  <c r="B248" i="3" s="1"/>
  <c r="Z248" i="3" l="1"/>
  <c r="P248" i="3"/>
  <c r="Q248" i="3" s="1"/>
  <c r="R248" i="3" s="1"/>
  <c r="S248" i="3" s="1"/>
  <c r="T248" i="3" s="1"/>
  <c r="AC248" i="3"/>
  <c r="AA248" i="3"/>
  <c r="AE248" i="3"/>
  <c r="L247" i="3"/>
  <c r="U247" i="3" l="1"/>
  <c r="E248" i="3" s="1"/>
  <c r="H248" i="3" s="1"/>
  <c r="AG248" i="3"/>
  <c r="AH248" i="3"/>
  <c r="D248" i="3"/>
  <c r="Y246" i="3"/>
  <c r="F248" i="3" l="1"/>
  <c r="G248" i="3"/>
  <c r="K248" i="3"/>
  <c r="V248" i="3" l="1"/>
  <c r="A249" i="3"/>
  <c r="B249" i="3" s="1"/>
  <c r="I248" i="3"/>
  <c r="J248" i="3"/>
  <c r="AD248" i="3" s="1"/>
  <c r="M248" i="3"/>
  <c r="N248" i="3" s="1"/>
  <c r="L248" i="3" l="1"/>
  <c r="AA249" i="3"/>
  <c r="AC249" i="3"/>
  <c r="AD249" i="3"/>
  <c r="AE249" i="3"/>
  <c r="Z249" i="3"/>
  <c r="P249" i="3"/>
  <c r="Q249" i="3" s="1"/>
  <c r="R249" i="3" s="1"/>
  <c r="S249" i="3" s="1"/>
  <c r="T249" i="3" s="1"/>
  <c r="W248" i="3"/>
  <c r="U248" i="3" l="1"/>
  <c r="E249" i="3" s="1"/>
  <c r="H249" i="3" s="1"/>
  <c r="AH249" i="3"/>
  <c r="AG249" i="3"/>
  <c r="Y247" i="3"/>
  <c r="D249" i="3" l="1"/>
  <c r="F249" i="3" s="1"/>
  <c r="K249" i="3"/>
  <c r="G249" i="3" l="1"/>
  <c r="I249" i="3" s="1"/>
  <c r="V249" i="3"/>
  <c r="A250" i="3"/>
  <c r="B250" i="3" s="1"/>
  <c r="M249" i="3" l="1"/>
  <c r="N249" i="3" s="1"/>
  <c r="W249" i="3"/>
  <c r="J249" i="3"/>
  <c r="L249" i="3" s="1"/>
  <c r="AA250" i="3"/>
  <c r="Z250" i="3"/>
  <c r="AD250" i="3"/>
  <c r="AC250" i="3"/>
  <c r="AE250" i="3"/>
  <c r="P250" i="3"/>
  <c r="Q250" i="3" s="1"/>
  <c r="R250" i="3" s="1"/>
  <c r="S250" i="3" s="1"/>
  <c r="T250" i="3" s="1"/>
  <c r="U249" i="3" l="1"/>
  <c r="D250" i="3" s="1"/>
  <c r="AH250" i="3"/>
  <c r="AG250" i="3"/>
  <c r="Y248" i="3"/>
  <c r="E250" i="3" l="1"/>
  <c r="H250" i="3" s="1"/>
  <c r="K250" i="3" s="1"/>
  <c r="G250" i="3"/>
  <c r="F250" i="3" l="1"/>
  <c r="V250" i="3"/>
  <c r="A251" i="3"/>
  <c r="B251" i="3" s="1"/>
  <c r="I250" i="3"/>
  <c r="J250" i="3"/>
  <c r="M250" i="3"/>
  <c r="N250" i="3" s="1"/>
  <c r="L250" i="3" l="1"/>
  <c r="AC251" i="3"/>
  <c r="AD251" i="3"/>
  <c r="P251" i="3"/>
  <c r="Q251" i="3" s="1"/>
  <c r="R251" i="3" s="1"/>
  <c r="S251" i="3" s="1"/>
  <c r="T251" i="3" s="1"/>
  <c r="AE251" i="3"/>
  <c r="Z251" i="3"/>
  <c r="AA251" i="3"/>
  <c r="W250" i="3"/>
  <c r="U250" i="3" l="1"/>
  <c r="E251" i="3" s="1"/>
  <c r="H251" i="3" s="1"/>
  <c r="AG251" i="3"/>
  <c r="AH251" i="3"/>
  <c r="Y249" i="3"/>
  <c r="D251" i="3" l="1"/>
  <c r="F251" i="3" s="1"/>
  <c r="K251" i="3"/>
  <c r="G251" i="3" l="1"/>
  <c r="I251" i="3" s="1"/>
  <c r="V251" i="3"/>
  <c r="A252" i="3"/>
  <c r="B252" i="3" s="1"/>
  <c r="M251" i="3" l="1"/>
  <c r="N251" i="3" s="1"/>
  <c r="W251" i="3"/>
  <c r="J251" i="3"/>
  <c r="L251" i="3" s="1"/>
  <c r="AC252" i="3"/>
  <c r="P252" i="3"/>
  <c r="Q252" i="3" s="1"/>
  <c r="R252" i="3" s="1"/>
  <c r="S252" i="3" s="1"/>
  <c r="T252" i="3" s="1"/>
  <c r="AE252" i="3"/>
  <c r="Z252" i="3"/>
  <c r="AA252" i="3"/>
  <c r="U251" i="3" l="1"/>
  <c r="D252" i="3" s="1"/>
  <c r="AH252" i="3"/>
  <c r="AG252" i="3"/>
  <c r="Y250" i="3"/>
  <c r="E252" i="3" l="1"/>
  <c r="H252" i="3" s="1"/>
  <c r="K252" i="3" s="1"/>
  <c r="G252" i="3"/>
  <c r="F252" i="3" l="1"/>
  <c r="I252" i="3"/>
  <c r="J252" i="3"/>
  <c r="M252" i="3"/>
  <c r="N252" i="3" s="1"/>
  <c r="V252" i="3"/>
  <c r="W252" i="3" s="1"/>
  <c r="A253" i="3"/>
  <c r="B253" i="3" s="1"/>
  <c r="AE253" i="3" l="1"/>
  <c r="AD253" i="3"/>
  <c r="P253" i="3"/>
  <c r="Q253" i="3" s="1"/>
  <c r="R253" i="3" s="1"/>
  <c r="S253" i="3" s="1"/>
  <c r="T253" i="3" s="1"/>
  <c r="Z253" i="3"/>
  <c r="AA253" i="3"/>
  <c r="AC253" i="3"/>
  <c r="L252" i="3"/>
  <c r="AD252" i="3"/>
  <c r="AH253" i="3" l="1"/>
  <c r="U252" i="3"/>
  <c r="E253" i="3" s="1"/>
  <c r="H253" i="3" s="1"/>
  <c r="AG253" i="3"/>
  <c r="Y251" i="3"/>
  <c r="D253" i="3" l="1"/>
  <c r="F253" i="3" s="1"/>
  <c r="K253" i="3"/>
  <c r="G253" i="3" l="1"/>
  <c r="I253" i="3" s="1"/>
  <c r="V253" i="3"/>
  <c r="A254" i="3"/>
  <c r="B254" i="3" s="1"/>
  <c r="J253" i="3"/>
  <c r="M253" i="3"/>
  <c r="N253" i="3" s="1"/>
  <c r="L253" i="3" l="1"/>
  <c r="AA254" i="3"/>
  <c r="P254" i="3"/>
  <c r="Q254" i="3" s="1"/>
  <c r="R254" i="3" s="1"/>
  <c r="S254" i="3" s="1"/>
  <c r="T254" i="3" s="1"/>
  <c r="AC254" i="3"/>
  <c r="AD254" i="3"/>
  <c r="Z254" i="3"/>
  <c r="AE254" i="3"/>
  <c r="W253" i="3"/>
  <c r="U253" i="3" l="1"/>
  <c r="D254" i="3" s="1"/>
  <c r="AG254" i="3"/>
  <c r="AH254" i="3"/>
  <c r="E254" i="3"/>
  <c r="H254" i="3" s="1"/>
  <c r="Y252" i="3"/>
  <c r="K254" i="3" l="1"/>
  <c r="F254" i="3"/>
  <c r="G254" i="3"/>
  <c r="I254" i="3" l="1"/>
  <c r="J254" i="3"/>
  <c r="M254" i="3"/>
  <c r="N254" i="3" s="1"/>
  <c r="V254" i="3"/>
  <c r="W254" i="3" s="1"/>
  <c r="A255" i="3"/>
  <c r="B255" i="3" s="1"/>
  <c r="L254" i="3" l="1"/>
  <c r="P255" i="3"/>
  <c r="Q255" i="3" s="1"/>
  <c r="R255" i="3" s="1"/>
  <c r="S255" i="3" s="1"/>
  <c r="T255" i="3" s="1"/>
  <c r="AD255" i="3"/>
  <c r="Z255" i="3"/>
  <c r="AC255" i="3"/>
  <c r="AA255" i="3"/>
  <c r="AE255" i="3"/>
  <c r="U254" i="3" l="1"/>
  <c r="D255" i="3" s="1"/>
  <c r="AG255" i="3"/>
  <c r="AH255" i="3"/>
  <c r="Y253" i="3"/>
  <c r="E255" i="3" l="1"/>
  <c r="H255" i="3" s="1"/>
  <c r="K255" i="3" s="1"/>
  <c r="G255" i="3"/>
  <c r="F255" i="3" l="1"/>
  <c r="I255" i="3"/>
  <c r="J255" i="3"/>
  <c r="M255" i="3"/>
  <c r="N255" i="3" s="1"/>
  <c r="V255" i="3"/>
  <c r="A256" i="3"/>
  <c r="B256" i="3" s="1"/>
  <c r="W255" i="3" l="1"/>
  <c r="P256" i="3"/>
  <c r="Q256" i="3" s="1"/>
  <c r="R256" i="3" s="1"/>
  <c r="S256" i="3" s="1"/>
  <c r="T256" i="3" s="1"/>
  <c r="AA256" i="3"/>
  <c r="Z256" i="3"/>
  <c r="AC256" i="3"/>
  <c r="AD256" i="3"/>
  <c r="AE256" i="3"/>
  <c r="L255" i="3"/>
  <c r="U255" i="3" l="1"/>
  <c r="D256" i="3" s="1"/>
  <c r="AH256" i="3"/>
  <c r="AG256" i="3"/>
  <c r="E256" i="3"/>
  <c r="H256" i="3" s="1"/>
  <c r="Y254" i="3"/>
  <c r="K256" i="3" l="1"/>
  <c r="F256" i="3"/>
  <c r="G256" i="3"/>
  <c r="I256" i="3" l="1"/>
  <c r="J256" i="3"/>
  <c r="M256" i="3"/>
  <c r="N256" i="3" s="1"/>
  <c r="V256" i="3"/>
  <c r="W256" i="3" s="1"/>
  <c r="A257" i="3"/>
  <c r="B257" i="3" s="1"/>
  <c r="L256" i="3" l="1"/>
  <c r="P257" i="3"/>
  <c r="Q257" i="3" s="1"/>
  <c r="R257" i="3" s="1"/>
  <c r="S257" i="3" s="1"/>
  <c r="T257" i="3" s="1"/>
  <c r="AC257" i="3"/>
  <c r="Z257" i="3"/>
  <c r="AD257" i="3"/>
  <c r="AA257" i="3"/>
  <c r="AE257" i="3"/>
  <c r="U256" i="3" l="1"/>
  <c r="D257" i="3" s="1"/>
  <c r="AH257" i="3"/>
  <c r="AG257" i="3"/>
  <c r="Y255" i="3"/>
  <c r="E257" i="3" l="1"/>
  <c r="H257" i="3" s="1"/>
  <c r="K257" i="3" s="1"/>
  <c r="G257" i="3"/>
  <c r="F257" i="3" l="1"/>
  <c r="I257" i="3"/>
  <c r="J257" i="3"/>
  <c r="M257" i="3"/>
  <c r="N257" i="3" s="1"/>
  <c r="V257" i="3"/>
  <c r="W257" i="3" s="1"/>
  <c r="A258" i="3"/>
  <c r="B258" i="3" s="1"/>
  <c r="AC258" i="3" l="1"/>
  <c r="Z258" i="3"/>
  <c r="P258" i="3"/>
  <c r="Q258" i="3" s="1"/>
  <c r="R258" i="3" s="1"/>
  <c r="S258" i="3" s="1"/>
  <c r="T258" i="3" s="1"/>
  <c r="AE258" i="3"/>
  <c r="AA258" i="3"/>
  <c r="L257" i="3"/>
  <c r="U257" i="3" l="1"/>
  <c r="E258" i="3"/>
  <c r="H258" i="3" s="1"/>
  <c r="AH258" i="3"/>
  <c r="AG258" i="3"/>
  <c r="D258" i="3"/>
  <c r="Y256" i="3"/>
  <c r="F258" i="3" l="1"/>
  <c r="G258" i="3"/>
  <c r="K258" i="3"/>
  <c r="V258" i="3" l="1"/>
  <c r="A259" i="3"/>
  <c r="B259" i="3" s="1"/>
  <c r="I258" i="3"/>
  <c r="J258" i="3"/>
  <c r="AD258" i="3" s="1"/>
  <c r="M258" i="3"/>
  <c r="N258" i="3" s="1"/>
  <c r="W258" i="3" l="1"/>
  <c r="L258" i="3"/>
  <c r="P259" i="3"/>
  <c r="Q259" i="3" s="1"/>
  <c r="R259" i="3" s="1"/>
  <c r="S259" i="3" s="1"/>
  <c r="T259" i="3" s="1"/>
  <c r="AD259" i="3"/>
  <c r="AC259" i="3"/>
  <c r="Z259" i="3"/>
  <c r="AE259" i="3"/>
  <c r="AA259" i="3"/>
  <c r="U258" i="3" l="1"/>
  <c r="E259" i="3" s="1"/>
  <c r="H259" i="3" s="1"/>
  <c r="AG259" i="3"/>
  <c r="AH259" i="3"/>
  <c r="D259" i="3"/>
  <c r="Y257" i="3"/>
  <c r="F259" i="3" l="1"/>
  <c r="G259" i="3"/>
  <c r="K259" i="3"/>
  <c r="V259" i="3" l="1"/>
  <c r="A260" i="3"/>
  <c r="B260" i="3" s="1"/>
  <c r="I259" i="3"/>
  <c r="J259" i="3"/>
  <c r="M259" i="3"/>
  <c r="N259" i="3" s="1"/>
  <c r="AD260" i="3" l="1"/>
  <c r="P260" i="3"/>
  <c r="Q260" i="3" s="1"/>
  <c r="R260" i="3" s="1"/>
  <c r="S260" i="3" s="1"/>
  <c r="T260" i="3" s="1"/>
  <c r="AA260" i="3"/>
  <c r="Z260" i="3"/>
  <c r="AC260" i="3"/>
  <c r="AE260" i="3"/>
  <c r="L259" i="3"/>
  <c r="W259" i="3"/>
  <c r="U259" i="3" l="1"/>
  <c r="E260" i="3" s="1"/>
  <c r="H260" i="3" s="1"/>
  <c r="AG260" i="3"/>
  <c r="AH260" i="3"/>
  <c r="D260" i="3"/>
  <c r="Y258" i="3"/>
  <c r="F260" i="3" l="1"/>
  <c r="G260" i="3"/>
  <c r="K260" i="3"/>
  <c r="V260" i="3" l="1"/>
  <c r="A261" i="3"/>
  <c r="B261" i="3" s="1"/>
  <c r="I260" i="3"/>
  <c r="J260" i="3"/>
  <c r="M260" i="3"/>
  <c r="N260" i="3" s="1"/>
  <c r="L260" i="3" l="1"/>
  <c r="Z261" i="3"/>
  <c r="AA261" i="3"/>
  <c r="AE261" i="3"/>
  <c r="AD261" i="3"/>
  <c r="P261" i="3"/>
  <c r="Q261" i="3" s="1"/>
  <c r="R261" i="3" s="1"/>
  <c r="S261" i="3" s="1"/>
  <c r="T261" i="3" s="1"/>
  <c r="AC261" i="3"/>
  <c r="W260" i="3"/>
  <c r="U260" i="3" l="1"/>
  <c r="E261" i="3" s="1"/>
  <c r="H261" i="3" s="1"/>
  <c r="AG261" i="3"/>
  <c r="AH261" i="3"/>
  <c r="D261" i="3"/>
  <c r="Y259" i="3"/>
  <c r="F261" i="3" l="1"/>
  <c r="G261" i="3"/>
  <c r="K261" i="3"/>
  <c r="I261" i="3" l="1"/>
  <c r="J261" i="3"/>
  <c r="M261" i="3"/>
  <c r="N261" i="3" s="1"/>
  <c r="V261" i="3"/>
  <c r="A262" i="3"/>
  <c r="B262" i="3" s="1"/>
  <c r="W261" i="3" l="1"/>
  <c r="P262" i="3"/>
  <c r="Q262" i="3" s="1"/>
  <c r="R262" i="3" s="1"/>
  <c r="S262" i="3" s="1"/>
  <c r="T262" i="3" s="1"/>
  <c r="AC262" i="3"/>
  <c r="Z262" i="3"/>
  <c r="AE262" i="3"/>
  <c r="AA262" i="3"/>
  <c r="L261" i="3"/>
  <c r="U261" i="3" l="1"/>
  <c r="D262" i="3" s="1"/>
  <c r="AG262" i="3"/>
  <c r="AH262" i="3"/>
  <c r="Y260" i="3"/>
  <c r="E262" i="3" l="1"/>
  <c r="H262" i="3" s="1"/>
  <c r="K262" i="3" s="1"/>
  <c r="G262" i="3"/>
  <c r="F262" i="3" l="1"/>
  <c r="I262" i="3"/>
  <c r="J262" i="3"/>
  <c r="M262" i="3"/>
  <c r="N262" i="3" s="1"/>
  <c r="V262" i="3"/>
  <c r="W262" i="3" s="1"/>
  <c r="A263" i="3"/>
  <c r="B263" i="3" s="1"/>
  <c r="L262" i="3" l="1"/>
  <c r="AD262" i="3"/>
  <c r="P263" i="3"/>
  <c r="Q263" i="3" s="1"/>
  <c r="R263" i="3" s="1"/>
  <c r="S263" i="3" s="1"/>
  <c r="T263" i="3" s="1"/>
  <c r="AC263" i="3"/>
  <c r="AE263" i="3"/>
  <c r="Z263" i="3"/>
  <c r="AA263" i="3"/>
  <c r="AD263" i="3"/>
  <c r="U262" i="3" l="1"/>
  <c r="E263" i="3" s="1"/>
  <c r="H263" i="3" s="1"/>
  <c r="AH263" i="3"/>
  <c r="AG263" i="3"/>
  <c r="Y261" i="3"/>
  <c r="D263" i="3" l="1"/>
  <c r="F263" i="3" s="1"/>
  <c r="K263" i="3"/>
  <c r="G263" i="3" l="1"/>
  <c r="I263" i="3" s="1"/>
  <c r="V263" i="3"/>
  <c r="A264" i="3"/>
  <c r="B264" i="3" s="1"/>
  <c r="M263" i="3" l="1"/>
  <c r="N263" i="3" s="1"/>
  <c r="J263" i="3"/>
  <c r="L263" i="3" s="1"/>
  <c r="W263" i="3"/>
  <c r="AA264" i="3"/>
  <c r="AC264" i="3"/>
  <c r="AE264" i="3"/>
  <c r="P264" i="3"/>
  <c r="Q264" i="3" s="1"/>
  <c r="R264" i="3" s="1"/>
  <c r="S264" i="3" s="1"/>
  <c r="T264" i="3" s="1"/>
  <c r="AD264" i="3"/>
  <c r="Z264" i="3"/>
  <c r="U263" i="3" l="1"/>
  <c r="D264" i="3" s="1"/>
  <c r="AH264" i="3"/>
  <c r="AG264" i="3"/>
  <c r="Y262" i="3"/>
  <c r="E264" i="3" l="1"/>
  <c r="H264" i="3" s="1"/>
  <c r="K264" i="3" s="1"/>
  <c r="G264" i="3"/>
  <c r="F264" i="3" l="1"/>
  <c r="V264" i="3"/>
  <c r="A265" i="3"/>
  <c r="B265" i="3" s="1"/>
  <c r="I264" i="3"/>
  <c r="J264" i="3"/>
  <c r="M264" i="3"/>
  <c r="N264" i="3" s="1"/>
  <c r="L264" i="3" l="1"/>
  <c r="AA265" i="3"/>
  <c r="AC265" i="3"/>
  <c r="AD265" i="3"/>
  <c r="AE265" i="3"/>
  <c r="Z265" i="3"/>
  <c r="P265" i="3"/>
  <c r="Q265" i="3" s="1"/>
  <c r="R265" i="3" s="1"/>
  <c r="S265" i="3" s="1"/>
  <c r="T265" i="3" s="1"/>
  <c r="W264" i="3"/>
  <c r="U264" i="3" l="1"/>
  <c r="D265" i="3" s="1"/>
  <c r="AG265" i="3"/>
  <c r="AH265" i="3"/>
  <c r="E265" i="3"/>
  <c r="H265" i="3" s="1"/>
  <c r="Y263" i="3"/>
  <c r="K265" i="3" l="1"/>
  <c r="F265" i="3"/>
  <c r="G265" i="3"/>
  <c r="I265" i="3" l="1"/>
  <c r="J265" i="3"/>
  <c r="M265" i="3"/>
  <c r="N265" i="3" s="1"/>
  <c r="V265" i="3"/>
  <c r="A266" i="3"/>
  <c r="B266" i="3" s="1"/>
  <c r="W265" i="3" l="1"/>
  <c r="L265" i="3"/>
  <c r="AD266" i="3"/>
  <c r="AC266" i="3"/>
  <c r="P266" i="3"/>
  <c r="Q266" i="3" s="1"/>
  <c r="R266" i="3" s="1"/>
  <c r="S266" i="3" s="1"/>
  <c r="T266" i="3" s="1"/>
  <c r="AA266" i="3"/>
  <c r="Z266" i="3"/>
  <c r="AE266" i="3"/>
  <c r="U265" i="3" l="1"/>
  <c r="D266" i="3" s="1"/>
  <c r="AH266" i="3"/>
  <c r="AG266" i="3"/>
  <c r="Y264" i="3"/>
  <c r="E266" i="3" l="1"/>
  <c r="H266" i="3" s="1"/>
  <c r="K266" i="3" s="1"/>
  <c r="G266" i="3"/>
  <c r="F266" i="3" l="1"/>
  <c r="I266" i="3"/>
  <c r="J266" i="3"/>
  <c r="M266" i="3"/>
  <c r="N266" i="3" s="1"/>
  <c r="V266" i="3"/>
  <c r="W266" i="3" s="1"/>
  <c r="A267" i="3"/>
  <c r="B267" i="3" s="1"/>
  <c r="L266" i="3" l="1"/>
  <c r="Z267" i="3"/>
  <c r="P267" i="3"/>
  <c r="Q267" i="3" s="1"/>
  <c r="R267" i="3" s="1"/>
  <c r="S267" i="3" s="1"/>
  <c r="T267" i="3" s="1"/>
  <c r="AA267" i="3"/>
  <c r="AE267" i="3"/>
  <c r="AD267" i="3"/>
  <c r="AC267" i="3"/>
  <c r="AH267" i="3" l="1"/>
  <c r="AG267" i="3"/>
  <c r="U266" i="3"/>
  <c r="E267" i="3" s="1"/>
  <c r="H267" i="3" s="1"/>
  <c r="Y265" i="3"/>
  <c r="D267" i="3" l="1"/>
  <c r="F267" i="3" s="1"/>
  <c r="K267" i="3"/>
  <c r="G267" i="3" l="1"/>
  <c r="I267" i="3" s="1"/>
  <c r="V267" i="3"/>
  <c r="A268" i="3"/>
  <c r="B268" i="3" s="1"/>
  <c r="J267" i="3" l="1"/>
  <c r="L267" i="3" s="1"/>
  <c r="W267" i="3"/>
  <c r="M267" i="3"/>
  <c r="N267" i="3" s="1"/>
  <c r="P268" i="3"/>
  <c r="Q268" i="3" s="1"/>
  <c r="R268" i="3" s="1"/>
  <c r="S268" i="3" s="1"/>
  <c r="T268" i="3" s="1"/>
  <c r="Z268" i="3"/>
  <c r="AC268" i="3"/>
  <c r="AE268" i="3"/>
  <c r="AA268" i="3"/>
  <c r="U267" i="3" l="1"/>
  <c r="E268" i="3" s="1"/>
  <c r="H268" i="3" s="1"/>
  <c r="AH268" i="3"/>
  <c r="AG268" i="3"/>
  <c r="Y266" i="3"/>
  <c r="D268" i="3" l="1"/>
  <c r="F268" i="3" s="1"/>
  <c r="K268" i="3"/>
  <c r="G268" i="3" l="1"/>
  <c r="J268" i="3" s="1"/>
  <c r="AD268" i="3" s="1"/>
  <c r="V268" i="3"/>
  <c r="A269" i="3"/>
  <c r="B269" i="3" s="1"/>
  <c r="M268" i="3" l="1"/>
  <c r="N268" i="3" s="1"/>
  <c r="I268" i="3"/>
  <c r="W268" i="3" s="1"/>
  <c r="AD269" i="3"/>
  <c r="AC269" i="3"/>
  <c r="AA269" i="3"/>
  <c r="Z269" i="3"/>
  <c r="AE269" i="3"/>
  <c r="P269" i="3"/>
  <c r="Q269" i="3" s="1"/>
  <c r="R269" i="3" s="1"/>
  <c r="S269" i="3" s="1"/>
  <c r="T269" i="3" s="1"/>
  <c r="L268" i="3"/>
  <c r="U268" i="3" l="1"/>
  <c r="D269" i="3" s="1"/>
  <c r="AH269" i="3"/>
  <c r="AG269" i="3"/>
  <c r="Y267" i="3"/>
  <c r="E269" i="3" l="1"/>
  <c r="H269" i="3" s="1"/>
  <c r="K269" i="3" s="1"/>
  <c r="G269" i="3"/>
  <c r="F269" i="3" l="1"/>
  <c r="I269" i="3"/>
  <c r="J269" i="3"/>
  <c r="M269" i="3"/>
  <c r="N269" i="3" s="1"/>
  <c r="V269" i="3"/>
  <c r="W269" i="3" s="1"/>
  <c r="A270" i="3"/>
  <c r="B270" i="3" s="1"/>
  <c r="AA270" i="3" l="1"/>
  <c r="P270" i="3"/>
  <c r="Q270" i="3" s="1"/>
  <c r="R270" i="3" s="1"/>
  <c r="S270" i="3" s="1"/>
  <c r="T270" i="3" s="1"/>
  <c r="AC270" i="3"/>
  <c r="Z270" i="3"/>
  <c r="AE270" i="3"/>
  <c r="AD270" i="3"/>
  <c r="L269" i="3"/>
  <c r="U269" i="3" l="1"/>
  <c r="D270" i="3" s="1"/>
  <c r="AG270" i="3"/>
  <c r="E270" i="3"/>
  <c r="H270" i="3" s="1"/>
  <c r="AH270" i="3"/>
  <c r="Y268" i="3"/>
  <c r="K270" i="3" l="1"/>
  <c r="F270" i="3"/>
  <c r="G270" i="3"/>
  <c r="I270" i="3" l="1"/>
  <c r="J270" i="3"/>
  <c r="M270" i="3"/>
  <c r="N270" i="3" s="1"/>
  <c r="V270" i="3"/>
  <c r="W270" i="3" s="1"/>
  <c r="A271" i="3"/>
  <c r="B271" i="3" s="1"/>
  <c r="Z271" i="3" l="1"/>
  <c r="AC271" i="3"/>
  <c r="AA271" i="3"/>
  <c r="AD271" i="3"/>
  <c r="AE271" i="3"/>
  <c r="P271" i="3"/>
  <c r="Q271" i="3" s="1"/>
  <c r="R271" i="3" s="1"/>
  <c r="S271" i="3" s="1"/>
  <c r="T271" i="3" s="1"/>
  <c r="L270" i="3"/>
  <c r="U270" i="3" l="1"/>
  <c r="E271" i="3" s="1"/>
  <c r="H271" i="3" s="1"/>
  <c r="AG271" i="3"/>
  <c r="D271" i="3"/>
  <c r="AH271" i="3"/>
  <c r="Y269" i="3"/>
  <c r="F271" i="3" l="1"/>
  <c r="G271" i="3"/>
  <c r="K271" i="3"/>
  <c r="I271" i="3" l="1"/>
  <c r="J271" i="3"/>
  <c r="M271" i="3"/>
  <c r="N271" i="3" s="1"/>
  <c r="V271" i="3"/>
  <c r="A272" i="3"/>
  <c r="B272" i="3" s="1"/>
  <c r="W271" i="3" l="1"/>
  <c r="AC272" i="3"/>
  <c r="AA272" i="3"/>
  <c r="Z272" i="3"/>
  <c r="P272" i="3"/>
  <c r="Q272" i="3" s="1"/>
  <c r="R272" i="3" s="1"/>
  <c r="S272" i="3" s="1"/>
  <c r="T272" i="3" s="1"/>
  <c r="AE272" i="3"/>
  <c r="L271" i="3"/>
  <c r="U271" i="3" l="1"/>
  <c r="D272" i="3" s="1"/>
  <c r="AG272" i="3"/>
  <c r="AH272" i="3"/>
  <c r="Y270" i="3"/>
  <c r="E272" i="3" l="1"/>
  <c r="H272" i="3" s="1"/>
  <c r="K272" i="3" s="1"/>
  <c r="G272" i="3"/>
  <c r="F272" i="3" l="1"/>
  <c r="V272" i="3"/>
  <c r="A273" i="3"/>
  <c r="B273" i="3" s="1"/>
  <c r="I272" i="3"/>
  <c r="J272" i="3"/>
  <c r="M272" i="3"/>
  <c r="N272" i="3" s="1"/>
  <c r="AA273" i="3" l="1"/>
  <c r="AD273" i="3"/>
  <c r="AC273" i="3"/>
  <c r="P273" i="3"/>
  <c r="Q273" i="3" s="1"/>
  <c r="R273" i="3" s="1"/>
  <c r="S273" i="3" s="1"/>
  <c r="T273" i="3" s="1"/>
  <c r="AE273" i="3"/>
  <c r="Z273" i="3"/>
  <c r="L272" i="3"/>
  <c r="AD272" i="3"/>
  <c r="W272" i="3"/>
  <c r="U272" i="3" l="1"/>
  <c r="E273" i="3" s="1"/>
  <c r="H273" i="3" s="1"/>
  <c r="AH273" i="3"/>
  <c r="D273" i="3"/>
  <c r="AG273" i="3"/>
  <c r="Y271" i="3"/>
  <c r="F273" i="3" l="1"/>
  <c r="G273" i="3"/>
  <c r="K273" i="3"/>
  <c r="I273" i="3" l="1"/>
  <c r="J273" i="3"/>
  <c r="M273" i="3"/>
  <c r="N273" i="3" s="1"/>
  <c r="V273" i="3"/>
  <c r="W273" i="3" s="1"/>
  <c r="A274" i="3"/>
  <c r="B274" i="3" s="1"/>
  <c r="P274" i="3" l="1"/>
  <c r="Q274" i="3" s="1"/>
  <c r="R274" i="3" s="1"/>
  <c r="S274" i="3" s="1"/>
  <c r="T274" i="3" s="1"/>
  <c r="AA274" i="3"/>
  <c r="Z274" i="3"/>
  <c r="AC274" i="3"/>
  <c r="AE274" i="3"/>
  <c r="AD274" i="3"/>
  <c r="L273" i="3"/>
  <c r="U273" i="3" l="1"/>
  <c r="E274" i="3" s="1"/>
  <c r="H274" i="3" s="1"/>
  <c r="AH274" i="3"/>
  <c r="AG274" i="3"/>
  <c r="D274" i="3"/>
  <c r="Y272" i="3"/>
  <c r="F274" i="3" l="1"/>
  <c r="G274" i="3"/>
  <c r="K274" i="3"/>
  <c r="I274" i="3" l="1"/>
  <c r="J274" i="3"/>
  <c r="M274" i="3"/>
  <c r="N274" i="3" s="1"/>
  <c r="V274" i="3"/>
  <c r="A275" i="3"/>
  <c r="B275" i="3" s="1"/>
  <c r="W274" i="3" l="1"/>
  <c r="L274" i="3"/>
  <c r="AA275" i="3"/>
  <c r="AC275" i="3"/>
  <c r="AD275" i="3"/>
  <c r="AE275" i="3"/>
  <c r="P275" i="3"/>
  <c r="Q275" i="3" s="1"/>
  <c r="R275" i="3" s="1"/>
  <c r="S275" i="3" s="1"/>
  <c r="T275" i="3" s="1"/>
  <c r="Z275" i="3"/>
  <c r="U274" i="3" l="1"/>
  <c r="E275" i="3" s="1"/>
  <c r="H275" i="3" s="1"/>
  <c r="AH275" i="3"/>
  <c r="AG275" i="3"/>
  <c r="Y273" i="3"/>
  <c r="D275" i="3" l="1"/>
  <c r="F275" i="3" s="1"/>
  <c r="K275" i="3"/>
  <c r="G275" i="3" l="1"/>
  <c r="I275" i="3"/>
  <c r="J275" i="3"/>
  <c r="M275" i="3"/>
  <c r="N275" i="3" s="1"/>
  <c r="V275" i="3"/>
  <c r="W275" i="3" s="1"/>
  <c r="A276" i="3"/>
  <c r="B276" i="3" s="1"/>
  <c r="L275" i="3" l="1"/>
  <c r="Z276" i="3"/>
  <c r="AD276" i="3"/>
  <c r="AC276" i="3"/>
  <c r="AE276" i="3"/>
  <c r="P276" i="3"/>
  <c r="Q276" i="3" s="1"/>
  <c r="R276" i="3" s="1"/>
  <c r="S276" i="3" s="1"/>
  <c r="T276" i="3" s="1"/>
  <c r="AA276" i="3"/>
  <c r="U275" i="3" l="1"/>
  <c r="E276" i="3" s="1"/>
  <c r="H276" i="3" s="1"/>
  <c r="AG276" i="3"/>
  <c r="AH276" i="3"/>
  <c r="D276" i="3"/>
  <c r="Y274" i="3"/>
  <c r="F276" i="3" l="1"/>
  <c r="G276" i="3"/>
  <c r="K276" i="3"/>
  <c r="I276" i="3" l="1"/>
  <c r="J276" i="3"/>
  <c r="M276" i="3"/>
  <c r="N276" i="3" s="1"/>
  <c r="V276" i="3"/>
  <c r="W276" i="3" s="1"/>
  <c r="A277" i="3"/>
  <c r="B277" i="3" s="1"/>
  <c r="P277" i="3" l="1"/>
  <c r="Q277" i="3" s="1"/>
  <c r="R277" i="3" s="1"/>
  <c r="S277" i="3" s="1"/>
  <c r="T277" i="3" s="1"/>
  <c r="Z277" i="3"/>
  <c r="AC277" i="3"/>
  <c r="AE277" i="3"/>
  <c r="AD277" i="3"/>
  <c r="AA277" i="3"/>
  <c r="L276" i="3"/>
  <c r="U276" i="3" l="1"/>
  <c r="AH277" i="3"/>
  <c r="D277" i="3"/>
  <c r="E277" i="3"/>
  <c r="H277" i="3" s="1"/>
  <c r="AG277" i="3"/>
  <c r="Y275" i="3"/>
  <c r="F277" i="3" l="1"/>
  <c r="G277" i="3"/>
  <c r="K277" i="3"/>
  <c r="V277" i="3" l="1"/>
  <c r="A278" i="3"/>
  <c r="B278" i="3" s="1"/>
  <c r="I277" i="3"/>
  <c r="J277" i="3"/>
  <c r="M277" i="3"/>
  <c r="N277" i="3" s="1"/>
  <c r="Z278" i="3" l="1"/>
  <c r="AC278" i="3"/>
  <c r="P278" i="3"/>
  <c r="Q278" i="3" s="1"/>
  <c r="R278" i="3" s="1"/>
  <c r="S278" i="3" s="1"/>
  <c r="T278" i="3" s="1"/>
  <c r="AE278" i="3"/>
  <c r="AA278" i="3"/>
  <c r="L277" i="3"/>
  <c r="W277" i="3"/>
  <c r="U277" i="3" l="1"/>
  <c r="D278" i="3" s="1"/>
  <c r="AH278" i="3"/>
  <c r="AG278" i="3"/>
  <c r="Y276" i="3"/>
  <c r="E278" i="3" l="1"/>
  <c r="H278" i="3" s="1"/>
  <c r="K278" i="3" s="1"/>
  <c r="G278" i="3"/>
  <c r="F278" i="3" l="1"/>
  <c r="V278" i="3"/>
  <c r="A279" i="3"/>
  <c r="B279" i="3" s="1"/>
  <c r="I278" i="3"/>
  <c r="J278" i="3"/>
  <c r="AD278" i="3" s="1"/>
  <c r="M278" i="3"/>
  <c r="N278" i="3" s="1"/>
  <c r="Z279" i="3" l="1"/>
  <c r="AA279" i="3"/>
  <c r="P279" i="3"/>
  <c r="Q279" i="3" s="1"/>
  <c r="R279" i="3" s="1"/>
  <c r="S279" i="3" s="1"/>
  <c r="T279" i="3" s="1"/>
  <c r="AD279" i="3"/>
  <c r="AE279" i="3"/>
  <c r="AC279" i="3"/>
  <c r="L278" i="3"/>
  <c r="W278" i="3"/>
  <c r="U278" i="3" l="1"/>
  <c r="D279" i="3" s="1"/>
  <c r="AG279" i="3"/>
  <c r="AH279" i="3"/>
  <c r="E279" i="3"/>
  <c r="H279" i="3" s="1"/>
  <c r="Y277" i="3"/>
  <c r="K279" i="3" l="1"/>
  <c r="F279" i="3"/>
  <c r="G279" i="3"/>
  <c r="I279" i="3" l="1"/>
  <c r="J279" i="3"/>
  <c r="M279" i="3"/>
  <c r="N279" i="3" s="1"/>
  <c r="V279" i="3"/>
  <c r="W279" i="3" s="1"/>
  <c r="A280" i="3"/>
  <c r="B280" i="3" s="1"/>
  <c r="AC280" i="3" l="1"/>
  <c r="AA280" i="3"/>
  <c r="P280" i="3"/>
  <c r="Q280" i="3" s="1"/>
  <c r="R280" i="3" s="1"/>
  <c r="S280" i="3" s="1"/>
  <c r="T280" i="3" s="1"/>
  <c r="AD280" i="3"/>
  <c r="AE280" i="3"/>
  <c r="Z280" i="3"/>
  <c r="L279" i="3"/>
  <c r="U279" i="3" l="1"/>
  <c r="E280" i="3" s="1"/>
  <c r="H280" i="3" s="1"/>
  <c r="AG280" i="3"/>
  <c r="D280" i="3"/>
  <c r="AH280" i="3"/>
  <c r="Y278" i="3"/>
  <c r="F280" i="3" l="1"/>
  <c r="G280" i="3"/>
  <c r="K280" i="3"/>
  <c r="V280" i="3" l="1"/>
  <c r="A281" i="3"/>
  <c r="B281" i="3" s="1"/>
  <c r="I280" i="3"/>
  <c r="J280" i="3"/>
  <c r="M280" i="3"/>
  <c r="N280" i="3" s="1"/>
  <c r="AD281" i="3" l="1"/>
  <c r="AC281" i="3"/>
  <c r="AA281" i="3"/>
  <c r="Z281" i="3"/>
  <c r="P281" i="3"/>
  <c r="Q281" i="3" s="1"/>
  <c r="R281" i="3" s="1"/>
  <c r="S281" i="3" s="1"/>
  <c r="T281" i="3" s="1"/>
  <c r="AE281" i="3"/>
  <c r="L280" i="3"/>
  <c r="W280" i="3"/>
  <c r="U280" i="3" l="1"/>
  <c r="E281" i="3"/>
  <c r="H281" i="3" s="1"/>
  <c r="AH281" i="3"/>
  <c r="AG281" i="3"/>
  <c r="D281" i="3"/>
  <c r="Y279" i="3"/>
  <c r="F281" i="3" l="1"/>
  <c r="G281" i="3"/>
  <c r="K281" i="3"/>
  <c r="V281" i="3" l="1"/>
  <c r="A282" i="3"/>
  <c r="B282" i="3" s="1"/>
  <c r="I281" i="3"/>
  <c r="J281" i="3"/>
  <c r="M281" i="3"/>
  <c r="N281" i="3" s="1"/>
  <c r="L281" i="3" l="1"/>
  <c r="AC282" i="3"/>
  <c r="AE282" i="3"/>
  <c r="AA282" i="3"/>
  <c r="P282" i="3"/>
  <c r="Q282" i="3" s="1"/>
  <c r="R282" i="3" s="1"/>
  <c r="S282" i="3" s="1"/>
  <c r="T282" i="3" s="1"/>
  <c r="Z282" i="3"/>
  <c r="W281" i="3"/>
  <c r="U281" i="3" l="1"/>
  <c r="D282" i="3" s="1"/>
  <c r="AH282" i="3"/>
  <c r="AG282" i="3"/>
  <c r="E282" i="3"/>
  <c r="H282" i="3" s="1"/>
  <c r="Y280" i="3"/>
  <c r="K282" i="3" l="1"/>
  <c r="F282" i="3"/>
  <c r="G282" i="3"/>
  <c r="I282" i="3" l="1"/>
  <c r="J282" i="3"/>
  <c r="M282" i="3"/>
  <c r="N282" i="3" s="1"/>
  <c r="V282" i="3"/>
  <c r="W282" i="3" s="1"/>
  <c r="A283" i="3"/>
  <c r="B283" i="3" s="1"/>
  <c r="L282" i="3" l="1"/>
  <c r="AD282" i="3"/>
  <c r="P283" i="3"/>
  <c r="Q283" i="3" s="1"/>
  <c r="R283" i="3" s="1"/>
  <c r="S283" i="3" s="1"/>
  <c r="T283" i="3" s="1"/>
  <c r="Z283" i="3"/>
  <c r="AD283" i="3"/>
  <c r="AC283" i="3"/>
  <c r="AA283" i="3"/>
  <c r="AE283" i="3"/>
  <c r="U282" i="3" l="1"/>
  <c r="AG283" i="3"/>
  <c r="E283" i="3"/>
  <c r="H283" i="3" s="1"/>
  <c r="D283" i="3"/>
  <c r="AH283" i="3"/>
  <c r="Y281" i="3"/>
  <c r="F283" i="3" l="1"/>
  <c r="G283" i="3"/>
  <c r="K283" i="3"/>
  <c r="V283" i="3" l="1"/>
  <c r="A284" i="3"/>
  <c r="B284" i="3" s="1"/>
  <c r="I283" i="3"/>
  <c r="J283" i="3"/>
  <c r="M283" i="3"/>
  <c r="N283" i="3" s="1"/>
  <c r="L283" i="3" l="1"/>
  <c r="Z284" i="3"/>
  <c r="P284" i="3"/>
  <c r="Q284" i="3" s="1"/>
  <c r="R284" i="3" s="1"/>
  <c r="S284" i="3" s="1"/>
  <c r="T284" i="3" s="1"/>
  <c r="AE284" i="3"/>
  <c r="AD284" i="3"/>
  <c r="AA284" i="3"/>
  <c r="AC284" i="3"/>
  <c r="W283" i="3"/>
  <c r="U283" i="3" l="1"/>
  <c r="D284" i="3"/>
  <c r="E284" i="3"/>
  <c r="H284" i="3" s="1"/>
  <c r="AH284" i="3"/>
  <c r="AG284" i="3"/>
  <c r="Y282" i="3"/>
  <c r="K284" i="3" l="1"/>
  <c r="F284" i="3"/>
  <c r="G284" i="3"/>
  <c r="I284" i="3" l="1"/>
  <c r="J284" i="3"/>
  <c r="M284" i="3"/>
  <c r="N284" i="3" s="1"/>
  <c r="V284" i="3"/>
  <c r="W284" i="3" s="1"/>
  <c r="A285" i="3"/>
  <c r="B285" i="3" s="1"/>
  <c r="AD285" i="3" l="1"/>
  <c r="P285" i="3"/>
  <c r="Q285" i="3" s="1"/>
  <c r="R285" i="3" s="1"/>
  <c r="S285" i="3" s="1"/>
  <c r="T285" i="3" s="1"/>
  <c r="Z285" i="3"/>
  <c r="AE285" i="3"/>
  <c r="AC285" i="3"/>
  <c r="AA285" i="3"/>
  <c r="L284" i="3"/>
  <c r="U284" i="3" l="1"/>
  <c r="D285" i="3" s="1"/>
  <c r="E285" i="3"/>
  <c r="H285" i="3" s="1"/>
  <c r="AH285" i="3"/>
  <c r="AG285" i="3"/>
  <c r="Y283" i="3"/>
  <c r="K285" i="3" l="1"/>
  <c r="F285" i="3"/>
  <c r="G285" i="3"/>
  <c r="I285" i="3" l="1"/>
  <c r="J285" i="3"/>
  <c r="M285" i="3"/>
  <c r="N285" i="3" s="1"/>
  <c r="V285" i="3"/>
  <c r="W285" i="3" s="1"/>
  <c r="A286" i="3"/>
  <c r="B286" i="3" s="1"/>
  <c r="AA286" i="3" l="1"/>
  <c r="Z286" i="3"/>
  <c r="P286" i="3"/>
  <c r="Q286" i="3" s="1"/>
  <c r="R286" i="3" s="1"/>
  <c r="S286" i="3" s="1"/>
  <c r="T286" i="3" s="1"/>
  <c r="AE286" i="3"/>
  <c r="AD286" i="3"/>
  <c r="AC286" i="3"/>
  <c r="L285" i="3"/>
  <c r="U285" i="3" l="1"/>
  <c r="E286" i="3" s="1"/>
  <c r="H286" i="3" s="1"/>
  <c r="AG286" i="3"/>
  <c r="AH286" i="3"/>
  <c r="D286" i="3"/>
  <c r="Y284" i="3"/>
  <c r="F286" i="3" l="1"/>
  <c r="G286" i="3"/>
  <c r="K286" i="3"/>
  <c r="V286" i="3" l="1"/>
  <c r="A287" i="3"/>
  <c r="B287" i="3" s="1"/>
  <c r="I286" i="3"/>
  <c r="J286" i="3"/>
  <c r="M286" i="3"/>
  <c r="N286" i="3" s="1"/>
  <c r="L286" i="3" l="1"/>
  <c r="AC287" i="3"/>
  <c r="P287" i="3"/>
  <c r="Q287" i="3" s="1"/>
  <c r="R287" i="3" s="1"/>
  <c r="S287" i="3" s="1"/>
  <c r="T287" i="3" s="1"/>
  <c r="AE287" i="3"/>
  <c r="AD287" i="3"/>
  <c r="Z287" i="3"/>
  <c r="AA287" i="3"/>
  <c r="W286" i="3"/>
  <c r="U286" i="3" l="1"/>
  <c r="E287" i="3" s="1"/>
  <c r="H287" i="3" s="1"/>
  <c r="AH287" i="3"/>
  <c r="AG287" i="3"/>
  <c r="Y285" i="3"/>
  <c r="D287" i="3" l="1"/>
  <c r="F287" i="3" s="1"/>
  <c r="K287" i="3"/>
  <c r="G287" i="3" l="1"/>
  <c r="V287" i="3"/>
  <c r="A288" i="3"/>
  <c r="B288" i="3" s="1"/>
  <c r="I287" i="3"/>
  <c r="J287" i="3"/>
  <c r="M287" i="3"/>
  <c r="N287" i="3" s="1"/>
  <c r="L287" i="3" l="1"/>
  <c r="P288" i="3"/>
  <c r="Q288" i="3" s="1"/>
  <c r="R288" i="3" s="1"/>
  <c r="S288" i="3" s="1"/>
  <c r="T288" i="3" s="1"/>
  <c r="AC288" i="3"/>
  <c r="Z288" i="3"/>
  <c r="AE288" i="3"/>
  <c r="AA288" i="3"/>
  <c r="W287" i="3"/>
  <c r="U287" i="3" l="1"/>
  <c r="E288" i="3" s="1"/>
  <c r="H288" i="3" s="1"/>
  <c r="AG288" i="3"/>
  <c r="AH288" i="3"/>
  <c r="D288" i="3"/>
  <c r="Y286" i="3"/>
  <c r="F288" i="3" l="1"/>
  <c r="G288" i="3"/>
  <c r="K288" i="3"/>
  <c r="I288" i="3" l="1"/>
  <c r="J288" i="3"/>
  <c r="AD288" i="3" s="1"/>
  <c r="M288" i="3"/>
  <c r="N288" i="3" s="1"/>
  <c r="V288" i="3"/>
  <c r="W288" i="3" s="1"/>
  <c r="A289" i="3"/>
  <c r="B289" i="3" s="1"/>
  <c r="AC289" i="3" l="1"/>
  <c r="Z289" i="3"/>
  <c r="AA289" i="3"/>
  <c r="AD289" i="3"/>
  <c r="AE289" i="3"/>
  <c r="P289" i="3"/>
  <c r="Q289" i="3" s="1"/>
  <c r="R289" i="3" s="1"/>
  <c r="S289" i="3" s="1"/>
  <c r="T289" i="3" s="1"/>
  <c r="L288" i="3"/>
  <c r="U288" i="3" l="1"/>
  <c r="D289" i="3" s="1"/>
  <c r="AG289" i="3"/>
  <c r="AH289" i="3"/>
  <c r="Y287" i="3"/>
  <c r="E289" i="3" l="1"/>
  <c r="H289" i="3" s="1"/>
  <c r="K289" i="3" s="1"/>
  <c r="G289" i="3"/>
  <c r="F289" i="3" l="1"/>
  <c r="I289" i="3"/>
  <c r="J289" i="3"/>
  <c r="M289" i="3"/>
  <c r="N289" i="3" s="1"/>
  <c r="V289" i="3"/>
  <c r="W289" i="3" s="1"/>
  <c r="A290" i="3"/>
  <c r="B290" i="3" s="1"/>
  <c r="L289" i="3" l="1"/>
  <c r="Z290" i="3"/>
  <c r="AD290" i="3"/>
  <c r="P290" i="3"/>
  <c r="Q290" i="3" s="1"/>
  <c r="R290" i="3" s="1"/>
  <c r="S290" i="3" s="1"/>
  <c r="T290" i="3" s="1"/>
  <c r="AA290" i="3"/>
  <c r="AC290" i="3"/>
  <c r="AE290" i="3"/>
  <c r="U289" i="3" l="1"/>
  <c r="E290" i="3" s="1"/>
  <c r="H290" i="3" s="1"/>
  <c r="AH290" i="3"/>
  <c r="D290" i="3"/>
  <c r="AG290" i="3"/>
  <c r="Y288" i="3"/>
  <c r="F290" i="3" l="1"/>
  <c r="G290" i="3"/>
  <c r="K290" i="3"/>
  <c r="V290" i="3" l="1"/>
  <c r="A291" i="3"/>
  <c r="B291" i="3" s="1"/>
  <c r="I290" i="3"/>
  <c r="J290" i="3"/>
  <c r="M290" i="3"/>
  <c r="N290" i="3" s="1"/>
  <c r="P291" i="3" l="1"/>
  <c r="Q291" i="3" s="1"/>
  <c r="R291" i="3" s="1"/>
  <c r="S291" i="3" s="1"/>
  <c r="T291" i="3" s="1"/>
  <c r="AA291" i="3"/>
  <c r="AE291" i="3"/>
  <c r="Z291" i="3"/>
  <c r="AC291" i="3"/>
  <c r="AD291" i="3"/>
  <c r="L290" i="3"/>
  <c r="W290" i="3"/>
  <c r="U290" i="3" l="1"/>
  <c r="E291" i="3" s="1"/>
  <c r="H291" i="3" s="1"/>
  <c r="AH291" i="3"/>
  <c r="AG291" i="3"/>
  <c r="Y289" i="3"/>
  <c r="D291" i="3" l="1"/>
  <c r="F291" i="3" s="1"/>
  <c r="K291" i="3"/>
  <c r="G291" i="3" l="1"/>
  <c r="I291" i="3" s="1"/>
  <c r="V291" i="3"/>
  <c r="A292" i="3"/>
  <c r="B292" i="3" s="1"/>
  <c r="W291" i="3" l="1"/>
  <c r="J291" i="3"/>
  <c r="M291" i="3"/>
  <c r="N291" i="3" s="1"/>
  <c r="L291" i="3"/>
  <c r="Z292" i="3"/>
  <c r="AA292" i="3"/>
  <c r="P292" i="3"/>
  <c r="Q292" i="3" s="1"/>
  <c r="R292" i="3" s="1"/>
  <c r="S292" i="3" s="1"/>
  <c r="T292" i="3" s="1"/>
  <c r="AE292" i="3"/>
  <c r="AC292" i="3"/>
  <c r="U291" i="3" l="1"/>
  <c r="E292" i="3" s="1"/>
  <c r="H292" i="3" s="1"/>
  <c r="D292" i="3"/>
  <c r="AG292" i="3"/>
  <c r="AH292" i="3"/>
  <c r="Y290" i="3"/>
  <c r="F292" i="3" l="1"/>
  <c r="G292" i="3"/>
  <c r="K292" i="3"/>
  <c r="V292" i="3" l="1"/>
  <c r="A293" i="3"/>
  <c r="B293" i="3" s="1"/>
  <c r="I292" i="3"/>
  <c r="J292" i="3"/>
  <c r="M292" i="3"/>
  <c r="N292" i="3" s="1"/>
  <c r="AE293" i="3" l="1"/>
  <c r="P293" i="3"/>
  <c r="Q293" i="3" s="1"/>
  <c r="R293" i="3" s="1"/>
  <c r="S293" i="3" s="1"/>
  <c r="T293" i="3" s="1"/>
  <c r="Z293" i="3"/>
  <c r="AD293" i="3"/>
  <c r="AC293" i="3"/>
  <c r="AA293" i="3"/>
  <c r="L292" i="3"/>
  <c r="AD292" i="3"/>
  <c r="W292" i="3"/>
  <c r="U292" i="3" l="1"/>
  <c r="E293" i="3" s="1"/>
  <c r="H293" i="3" s="1"/>
  <c r="AH293" i="3"/>
  <c r="AG293" i="3"/>
  <c r="D293" i="3"/>
  <c r="Y291" i="3"/>
  <c r="F293" i="3" l="1"/>
  <c r="G293" i="3"/>
  <c r="K293" i="3"/>
  <c r="V293" i="3" l="1"/>
  <c r="A294" i="3"/>
  <c r="B294" i="3" s="1"/>
  <c r="I293" i="3"/>
  <c r="J293" i="3"/>
  <c r="M293" i="3"/>
  <c r="N293" i="3" s="1"/>
  <c r="L293" i="3" l="1"/>
  <c r="AC294" i="3"/>
  <c r="P294" i="3"/>
  <c r="Q294" i="3" s="1"/>
  <c r="R294" i="3" s="1"/>
  <c r="S294" i="3" s="1"/>
  <c r="T294" i="3" s="1"/>
  <c r="Z294" i="3"/>
  <c r="AE294" i="3"/>
  <c r="AD294" i="3"/>
  <c r="AA294" i="3"/>
  <c r="W293" i="3"/>
  <c r="AG294" i="3" l="1"/>
  <c r="U293" i="3"/>
  <c r="E294" i="3" s="1"/>
  <c r="H294" i="3" s="1"/>
  <c r="AH294" i="3"/>
  <c r="D294" i="3"/>
  <c r="Y292" i="3"/>
  <c r="F294" i="3" l="1"/>
  <c r="G294" i="3"/>
  <c r="K294" i="3"/>
  <c r="V294" i="3" l="1"/>
  <c r="A295" i="3"/>
  <c r="B295" i="3" s="1"/>
  <c r="I294" i="3"/>
  <c r="J294" i="3"/>
  <c r="M294" i="3"/>
  <c r="N294" i="3" s="1"/>
  <c r="L294" i="3" l="1"/>
  <c r="AA295" i="3"/>
  <c r="Z295" i="3"/>
  <c r="P295" i="3"/>
  <c r="Q295" i="3" s="1"/>
  <c r="R295" i="3" s="1"/>
  <c r="S295" i="3" s="1"/>
  <c r="T295" i="3" s="1"/>
  <c r="AC295" i="3"/>
  <c r="AD295" i="3"/>
  <c r="AE295" i="3"/>
  <c r="W294" i="3"/>
  <c r="U294" i="3" l="1"/>
  <c r="E295" i="3" s="1"/>
  <c r="H295" i="3" s="1"/>
  <c r="AH295" i="3"/>
  <c r="AG295" i="3"/>
  <c r="Y293" i="3"/>
  <c r="D295" i="3" l="1"/>
  <c r="F295" i="3" s="1"/>
  <c r="K295" i="3"/>
  <c r="G295" i="3" l="1"/>
  <c r="V295" i="3"/>
  <c r="A296" i="3"/>
  <c r="B296" i="3" s="1"/>
  <c r="I295" i="3"/>
  <c r="J295" i="3"/>
  <c r="M295" i="3"/>
  <c r="N295" i="3" s="1"/>
  <c r="Z296" i="3" l="1"/>
  <c r="AD296" i="3"/>
  <c r="AA296" i="3"/>
  <c r="AE296" i="3"/>
  <c r="AC296" i="3"/>
  <c r="P296" i="3"/>
  <c r="Q296" i="3" s="1"/>
  <c r="R296" i="3" s="1"/>
  <c r="S296" i="3" s="1"/>
  <c r="T296" i="3" s="1"/>
  <c r="L295" i="3"/>
  <c r="W295" i="3"/>
  <c r="U295" i="3" l="1"/>
  <c r="D296" i="3" s="1"/>
  <c r="AG296" i="3"/>
  <c r="E296" i="3"/>
  <c r="H296" i="3" s="1"/>
  <c r="AH296" i="3"/>
  <c r="Y294" i="3"/>
  <c r="F296" i="3" l="1"/>
  <c r="G296" i="3"/>
  <c r="K296" i="3"/>
  <c r="V296" i="3" l="1"/>
  <c r="A297" i="3"/>
  <c r="B297" i="3" s="1"/>
  <c r="I296" i="3"/>
  <c r="J296" i="3"/>
  <c r="M296" i="3"/>
  <c r="N296" i="3" s="1"/>
  <c r="L296" i="3" l="1"/>
  <c r="P297" i="3"/>
  <c r="Q297" i="3" s="1"/>
  <c r="R297" i="3" s="1"/>
  <c r="S297" i="3" s="1"/>
  <c r="T297" i="3" s="1"/>
  <c r="AD297" i="3"/>
  <c r="Z297" i="3"/>
  <c r="AA297" i="3"/>
  <c r="AE297" i="3"/>
  <c r="AC297" i="3"/>
  <c r="W296" i="3"/>
  <c r="U296" i="3" l="1"/>
  <c r="E297" i="3" s="1"/>
  <c r="H297" i="3" s="1"/>
  <c r="AG297" i="3"/>
  <c r="AH297" i="3"/>
  <c r="Y295" i="3"/>
  <c r="D297" i="3" l="1"/>
  <c r="F297" i="3" s="1"/>
  <c r="K297" i="3"/>
  <c r="G297" i="3" l="1"/>
  <c r="V297" i="3"/>
  <c r="A298" i="3"/>
  <c r="B298" i="3" s="1"/>
  <c r="I297" i="3"/>
  <c r="J297" i="3"/>
  <c r="M297" i="3"/>
  <c r="N297" i="3" s="1"/>
  <c r="Z298" i="3" l="1"/>
  <c r="P298" i="3"/>
  <c r="Q298" i="3" s="1"/>
  <c r="R298" i="3" s="1"/>
  <c r="S298" i="3" s="1"/>
  <c r="T298" i="3" s="1"/>
  <c r="AC298" i="3"/>
  <c r="AE298" i="3"/>
  <c r="AA298" i="3"/>
  <c r="L297" i="3"/>
  <c r="W297" i="3"/>
  <c r="U297" i="3" l="1"/>
  <c r="E298" i="3" s="1"/>
  <c r="H298" i="3" s="1"/>
  <c r="AH298" i="3"/>
  <c r="AG298" i="3"/>
  <c r="Y296" i="3"/>
  <c r="D298" i="3" l="1"/>
  <c r="F298" i="3" s="1"/>
  <c r="K298" i="3"/>
  <c r="G298" i="3" l="1"/>
  <c r="V298" i="3"/>
  <c r="A299" i="3"/>
  <c r="B299" i="3" s="1"/>
  <c r="I298" i="3"/>
  <c r="J298" i="3"/>
  <c r="AD298" i="3" s="1"/>
  <c r="M298" i="3"/>
  <c r="N298" i="3" s="1"/>
  <c r="L298" i="3" l="1"/>
  <c r="Z299" i="3"/>
  <c r="AD299" i="3"/>
  <c r="AA299" i="3"/>
  <c r="AC299" i="3"/>
  <c r="AE299" i="3"/>
  <c r="P299" i="3"/>
  <c r="Q299" i="3" s="1"/>
  <c r="R299" i="3" s="1"/>
  <c r="S299" i="3" s="1"/>
  <c r="T299" i="3" s="1"/>
  <c r="W298" i="3"/>
  <c r="AG299" i="3" l="1"/>
  <c r="U298" i="3"/>
  <c r="E299" i="3" s="1"/>
  <c r="H299" i="3" s="1"/>
  <c r="AH299" i="3"/>
  <c r="Y297" i="3"/>
  <c r="D299" i="3" l="1"/>
  <c r="F299" i="3" s="1"/>
  <c r="K299" i="3"/>
  <c r="G299" i="3" l="1"/>
  <c r="I299" i="3" s="1"/>
  <c r="V299" i="3"/>
  <c r="A300" i="3"/>
  <c r="B300" i="3" s="1"/>
  <c r="M299" i="3" l="1"/>
  <c r="N299" i="3" s="1"/>
  <c r="J299" i="3"/>
  <c r="W299" i="3"/>
  <c r="Z300" i="3"/>
  <c r="AC300" i="3"/>
  <c r="AA300" i="3"/>
  <c r="AE300" i="3"/>
  <c r="AD300" i="3"/>
  <c r="P300" i="3"/>
  <c r="Q300" i="3" s="1"/>
  <c r="R300" i="3" s="1"/>
  <c r="S300" i="3" s="1"/>
  <c r="T300" i="3" s="1"/>
  <c r="L299" i="3"/>
  <c r="U299" i="3" l="1"/>
  <c r="D300" i="3" s="1"/>
  <c r="AH300" i="3"/>
  <c r="AG300" i="3"/>
  <c r="E300" i="3"/>
  <c r="H300" i="3" s="1"/>
  <c r="Y298" i="3"/>
  <c r="K300" i="3" l="1"/>
  <c r="F300" i="3"/>
  <c r="G300" i="3"/>
  <c r="I300" i="3" l="1"/>
  <c r="J300" i="3"/>
  <c r="M300" i="3"/>
  <c r="N300" i="3" s="1"/>
  <c r="V300" i="3"/>
  <c r="W300" i="3" s="1"/>
  <c r="A301" i="3"/>
  <c r="B301" i="3" s="1"/>
  <c r="P301" i="3" l="1"/>
  <c r="Q301" i="3" s="1"/>
  <c r="R301" i="3" s="1"/>
  <c r="S301" i="3" s="1"/>
  <c r="T301" i="3" s="1"/>
  <c r="AC301" i="3"/>
  <c r="AD301" i="3"/>
  <c r="AA301" i="3"/>
  <c r="Z301" i="3"/>
  <c r="AE301" i="3"/>
  <c r="L300" i="3"/>
  <c r="AH301" i="3" l="1"/>
  <c r="U300" i="3"/>
  <c r="D301" i="3" s="1"/>
  <c r="AG301" i="3"/>
  <c r="E301" i="3"/>
  <c r="H301" i="3" s="1"/>
  <c r="Y299" i="3"/>
  <c r="K301" i="3" l="1"/>
  <c r="F301" i="3"/>
  <c r="G301" i="3"/>
  <c r="I301" i="3" l="1"/>
  <c r="J301" i="3"/>
  <c r="M301" i="3"/>
  <c r="N301" i="3" s="1"/>
  <c r="V301" i="3"/>
  <c r="A302" i="3"/>
  <c r="B302" i="3" s="1"/>
  <c r="W301" i="3" l="1"/>
  <c r="P302" i="3"/>
  <c r="Q302" i="3" s="1"/>
  <c r="R302" i="3" s="1"/>
  <c r="S302" i="3" s="1"/>
  <c r="T302" i="3" s="1"/>
  <c r="Z302" i="3"/>
  <c r="AA302" i="3"/>
  <c r="AE302" i="3"/>
  <c r="AC302" i="3"/>
  <c r="L301" i="3"/>
  <c r="U301" i="3" l="1"/>
  <c r="D302" i="3" s="1"/>
  <c r="AH302" i="3"/>
  <c r="AG302" i="3"/>
  <c r="Y300" i="3"/>
  <c r="E302" i="3" l="1"/>
  <c r="H302" i="3" s="1"/>
  <c r="K302" i="3" s="1"/>
  <c r="G302" i="3"/>
  <c r="F302" i="3" l="1"/>
  <c r="I302" i="3"/>
  <c r="J302" i="3"/>
  <c r="M302" i="3"/>
  <c r="N302" i="3" s="1"/>
  <c r="V302" i="3"/>
  <c r="W302" i="3" s="1"/>
  <c r="A303" i="3"/>
  <c r="B303" i="3" s="1"/>
  <c r="L302" i="3" l="1"/>
  <c r="AD302" i="3"/>
  <c r="AE303" i="3"/>
  <c r="AD303" i="3"/>
  <c r="AC303" i="3"/>
  <c r="P303" i="3"/>
  <c r="Q303" i="3" s="1"/>
  <c r="R303" i="3" s="1"/>
  <c r="S303" i="3" s="1"/>
  <c r="T303" i="3" s="1"/>
  <c r="AA303" i="3"/>
  <c r="Z303" i="3"/>
  <c r="U302" i="3" l="1"/>
  <c r="E303" i="3" s="1"/>
  <c r="H303" i="3" s="1"/>
  <c r="AG303" i="3"/>
  <c r="D303" i="3"/>
  <c r="AH303" i="3"/>
  <c r="Y301" i="3"/>
  <c r="F303" i="3" l="1"/>
  <c r="G303" i="3"/>
  <c r="K303" i="3"/>
  <c r="V303" i="3" l="1"/>
  <c r="A304" i="3"/>
  <c r="B304" i="3" s="1"/>
  <c r="I303" i="3"/>
  <c r="J303" i="3"/>
  <c r="M303" i="3"/>
  <c r="N303" i="3" s="1"/>
  <c r="L303" i="3" l="1"/>
  <c r="Z304" i="3"/>
  <c r="P304" i="3"/>
  <c r="Q304" i="3" s="1"/>
  <c r="R304" i="3" s="1"/>
  <c r="S304" i="3" s="1"/>
  <c r="T304" i="3" s="1"/>
  <c r="AA304" i="3"/>
  <c r="AD304" i="3"/>
  <c r="AC304" i="3"/>
  <c r="AE304" i="3"/>
  <c r="W303" i="3"/>
  <c r="U303" i="3" l="1"/>
  <c r="D304" i="3" s="1"/>
  <c r="AG304" i="3"/>
  <c r="AH304" i="3"/>
  <c r="Y302" i="3"/>
  <c r="E304" i="3" l="1"/>
  <c r="H304" i="3" s="1"/>
  <c r="K304" i="3" s="1"/>
  <c r="G304" i="3"/>
  <c r="F304" i="3" l="1"/>
  <c r="I304" i="3"/>
  <c r="J304" i="3"/>
  <c r="M304" i="3"/>
  <c r="N304" i="3" s="1"/>
  <c r="V304" i="3"/>
  <c r="A305" i="3"/>
  <c r="B305" i="3" s="1"/>
  <c r="W304" i="3" l="1"/>
  <c r="L304" i="3"/>
  <c r="Z305" i="3"/>
  <c r="P305" i="3"/>
  <c r="Q305" i="3" s="1"/>
  <c r="R305" i="3" s="1"/>
  <c r="S305" i="3" s="1"/>
  <c r="T305" i="3" s="1"/>
  <c r="AC305" i="3"/>
  <c r="AD305" i="3"/>
  <c r="AE305" i="3"/>
  <c r="AA305" i="3"/>
  <c r="U304" i="3" l="1"/>
  <c r="D305" i="3"/>
  <c r="AH305" i="3"/>
  <c r="AG305" i="3"/>
  <c r="E305" i="3"/>
  <c r="H305" i="3" s="1"/>
  <c r="Y303" i="3"/>
  <c r="F305" i="3" l="1"/>
  <c r="G305" i="3"/>
  <c r="K305" i="3"/>
  <c r="V305" i="3" l="1"/>
  <c r="A306" i="3"/>
  <c r="B306" i="3" s="1"/>
  <c r="I305" i="3"/>
  <c r="J305" i="3"/>
  <c r="M305" i="3"/>
  <c r="N305" i="3" s="1"/>
  <c r="AA306" i="3" l="1"/>
  <c r="AD306" i="3"/>
  <c r="Z306" i="3"/>
  <c r="P306" i="3"/>
  <c r="Q306" i="3" s="1"/>
  <c r="R306" i="3" s="1"/>
  <c r="S306" i="3" s="1"/>
  <c r="T306" i="3" s="1"/>
  <c r="AC306" i="3"/>
  <c r="AE306" i="3"/>
  <c r="L305" i="3"/>
  <c r="W305" i="3"/>
  <c r="U305" i="3" l="1"/>
  <c r="E306" i="3" s="1"/>
  <c r="H306" i="3" s="1"/>
  <c r="D306" i="3"/>
  <c r="AH306" i="3"/>
  <c r="AG306" i="3"/>
  <c r="Y304" i="3"/>
  <c r="F306" i="3" l="1"/>
  <c r="G306" i="3"/>
  <c r="K306" i="3"/>
  <c r="V306" i="3" l="1"/>
  <c r="A307" i="3"/>
  <c r="B307" i="3" s="1"/>
  <c r="I306" i="3"/>
  <c r="J306" i="3"/>
  <c r="M306" i="3"/>
  <c r="N306" i="3" s="1"/>
  <c r="L306" i="3" l="1"/>
  <c r="P307" i="3"/>
  <c r="Q307" i="3" s="1"/>
  <c r="R307" i="3" s="1"/>
  <c r="S307" i="3" s="1"/>
  <c r="T307" i="3" s="1"/>
  <c r="AC307" i="3"/>
  <c r="AE307" i="3"/>
  <c r="Z307" i="3"/>
  <c r="AD307" i="3"/>
  <c r="AA307" i="3"/>
  <c r="W306" i="3"/>
  <c r="U306" i="3" l="1"/>
  <c r="E307" i="3" s="1"/>
  <c r="H307" i="3" s="1"/>
  <c r="AG307" i="3"/>
  <c r="AH307" i="3"/>
  <c r="Y305" i="3"/>
  <c r="D307" i="3" l="1"/>
  <c r="F307" i="3" s="1"/>
  <c r="K307" i="3"/>
  <c r="G307" i="3" l="1"/>
  <c r="I307" i="3" s="1"/>
  <c r="J307" i="3"/>
  <c r="M307" i="3"/>
  <c r="N307" i="3" s="1"/>
  <c r="V307" i="3"/>
  <c r="A308" i="3"/>
  <c r="B308" i="3" s="1"/>
  <c r="W307" i="3" l="1"/>
  <c r="P308" i="3"/>
  <c r="Q308" i="3" s="1"/>
  <c r="R308" i="3" s="1"/>
  <c r="S308" i="3" s="1"/>
  <c r="T308" i="3" s="1"/>
  <c r="AA308" i="3"/>
  <c r="AC308" i="3"/>
  <c r="Z308" i="3"/>
  <c r="AE308" i="3"/>
  <c r="L307" i="3"/>
  <c r="U307" i="3" l="1"/>
  <c r="D308" i="3" s="1"/>
  <c r="E308" i="3"/>
  <c r="H308" i="3" s="1"/>
  <c r="AH308" i="3"/>
  <c r="AG308" i="3"/>
  <c r="Y306" i="3"/>
  <c r="K308" i="3" l="1"/>
  <c r="F308" i="3"/>
  <c r="G308" i="3"/>
  <c r="I308" i="3" l="1"/>
  <c r="J308" i="3"/>
  <c r="AD308" i="3" s="1"/>
  <c r="M308" i="3"/>
  <c r="N308" i="3" s="1"/>
  <c r="V308" i="3"/>
  <c r="W308" i="3" s="1"/>
  <c r="A309" i="3"/>
  <c r="B309" i="3" s="1"/>
  <c r="L308" i="3" l="1"/>
  <c r="AA309" i="3"/>
  <c r="Z309" i="3"/>
  <c r="AD309" i="3"/>
  <c r="AE309" i="3"/>
  <c r="P309" i="3"/>
  <c r="Q309" i="3" s="1"/>
  <c r="R309" i="3" s="1"/>
  <c r="S309" i="3" s="1"/>
  <c r="T309" i="3" s="1"/>
  <c r="AC309" i="3"/>
  <c r="AG309" i="3" l="1"/>
  <c r="AH309" i="3"/>
  <c r="U308" i="3"/>
  <c r="E309" i="3" s="1"/>
  <c r="H309" i="3" s="1"/>
  <c r="Y307" i="3"/>
  <c r="D309" i="3" l="1"/>
  <c r="F309" i="3" s="1"/>
  <c r="K309" i="3"/>
  <c r="G309" i="3" l="1"/>
  <c r="V309" i="3"/>
  <c r="A310" i="3"/>
  <c r="B310" i="3" s="1"/>
  <c r="I309" i="3"/>
  <c r="J309" i="3"/>
  <c r="M309" i="3"/>
  <c r="N309" i="3" s="1"/>
  <c r="AC310" i="3" l="1"/>
  <c r="Z310" i="3"/>
  <c r="AD310" i="3"/>
  <c r="P310" i="3"/>
  <c r="Q310" i="3" s="1"/>
  <c r="R310" i="3" s="1"/>
  <c r="S310" i="3" s="1"/>
  <c r="T310" i="3" s="1"/>
  <c r="AA310" i="3"/>
  <c r="AE310" i="3"/>
  <c r="L309" i="3"/>
  <c r="W309" i="3"/>
  <c r="U309" i="3" l="1"/>
  <c r="E310" i="3" s="1"/>
  <c r="H310" i="3" s="1"/>
  <c r="AH310" i="3"/>
  <c r="D310" i="3"/>
  <c r="AG310" i="3"/>
  <c r="Y308" i="3"/>
  <c r="F310" i="3" l="1"/>
  <c r="G310" i="3"/>
  <c r="K310" i="3"/>
  <c r="V310" i="3" l="1"/>
  <c r="A311" i="3"/>
  <c r="B311" i="3" s="1"/>
  <c r="I310" i="3"/>
  <c r="J310" i="3"/>
  <c r="M310" i="3"/>
  <c r="N310" i="3" s="1"/>
  <c r="L310" i="3" l="1"/>
  <c r="Z311" i="3"/>
  <c r="AC311" i="3"/>
  <c r="AA311" i="3"/>
  <c r="P311" i="3"/>
  <c r="Q311" i="3" s="1"/>
  <c r="R311" i="3" s="1"/>
  <c r="S311" i="3" s="1"/>
  <c r="T311" i="3" s="1"/>
  <c r="AD311" i="3"/>
  <c r="AE311" i="3"/>
  <c r="W310" i="3"/>
  <c r="U310" i="3" l="1"/>
  <c r="D311" i="3" s="1"/>
  <c r="AH311" i="3"/>
  <c r="AG311" i="3"/>
  <c r="Y309" i="3"/>
  <c r="E311" i="3" l="1"/>
  <c r="H311" i="3" s="1"/>
  <c r="K311" i="3" s="1"/>
  <c r="G311" i="3"/>
  <c r="F311" i="3" l="1"/>
  <c r="I311" i="3"/>
  <c r="J311" i="3"/>
  <c r="M311" i="3"/>
  <c r="N311" i="3" s="1"/>
  <c r="V311" i="3"/>
  <c r="W311" i="3" s="1"/>
  <c r="A312" i="3"/>
  <c r="B312" i="3" s="1"/>
  <c r="L311" i="3" l="1"/>
  <c r="AA312" i="3"/>
  <c r="Z312" i="3"/>
  <c r="AC312" i="3"/>
  <c r="P312" i="3"/>
  <c r="Q312" i="3" s="1"/>
  <c r="R312" i="3" s="1"/>
  <c r="S312" i="3" s="1"/>
  <c r="T312" i="3" s="1"/>
  <c r="AE312" i="3"/>
  <c r="U311" i="3" l="1"/>
  <c r="D312" i="3" s="1"/>
  <c r="AH312" i="3"/>
  <c r="AG312" i="3"/>
  <c r="Y310" i="3"/>
  <c r="E312" i="3" l="1"/>
  <c r="H312" i="3" s="1"/>
  <c r="K312" i="3" s="1"/>
  <c r="G312" i="3"/>
  <c r="F312" i="3" l="1"/>
  <c r="I312" i="3"/>
  <c r="J312" i="3"/>
  <c r="M312" i="3"/>
  <c r="N312" i="3" s="1"/>
  <c r="V312" i="3"/>
  <c r="W312" i="3" s="1"/>
  <c r="A313" i="3"/>
  <c r="B313" i="3" s="1"/>
  <c r="L312" i="3" l="1"/>
  <c r="AD312" i="3"/>
  <c r="AD313" i="3"/>
  <c r="P313" i="3"/>
  <c r="Q313" i="3" s="1"/>
  <c r="R313" i="3" s="1"/>
  <c r="S313" i="3" s="1"/>
  <c r="T313" i="3" s="1"/>
  <c r="AA313" i="3"/>
  <c r="AE313" i="3"/>
  <c r="Z313" i="3"/>
  <c r="AC313" i="3"/>
  <c r="AG313" i="3" l="1"/>
  <c r="AH313" i="3"/>
  <c r="U312" i="3"/>
  <c r="D313" i="3" s="1"/>
  <c r="Y311" i="3"/>
  <c r="E313" i="3" l="1"/>
  <c r="H313" i="3" s="1"/>
  <c r="K313" i="3" s="1"/>
  <c r="G313" i="3"/>
  <c r="F313" i="3" l="1"/>
  <c r="V313" i="3"/>
  <c r="A314" i="3"/>
  <c r="B314" i="3" s="1"/>
  <c r="I313" i="3"/>
  <c r="J313" i="3"/>
  <c r="M313" i="3"/>
  <c r="N313" i="3" s="1"/>
  <c r="L313" i="3" l="1"/>
  <c r="Z314" i="3"/>
  <c r="AC314" i="3"/>
  <c r="AA314" i="3"/>
  <c r="AE314" i="3"/>
  <c r="AD314" i="3"/>
  <c r="P314" i="3"/>
  <c r="Q314" i="3" s="1"/>
  <c r="R314" i="3" s="1"/>
  <c r="S314" i="3" s="1"/>
  <c r="T314" i="3" s="1"/>
  <c r="W313" i="3"/>
  <c r="U313" i="3" l="1"/>
  <c r="E314" i="3" s="1"/>
  <c r="H314" i="3" s="1"/>
  <c r="D314" i="3"/>
  <c r="AH314" i="3"/>
  <c r="AG314" i="3"/>
  <c r="Y312" i="3"/>
  <c r="F314" i="3" l="1"/>
  <c r="G314" i="3"/>
  <c r="K314" i="3"/>
  <c r="V314" i="3" l="1"/>
  <c r="A315" i="3"/>
  <c r="B315" i="3" s="1"/>
  <c r="I314" i="3"/>
  <c r="J314" i="3"/>
  <c r="M314" i="3"/>
  <c r="N314" i="3" s="1"/>
  <c r="L314" i="3" l="1"/>
  <c r="AA315" i="3"/>
  <c r="AD315" i="3"/>
  <c r="AE315" i="3"/>
  <c r="Z315" i="3"/>
  <c r="AC315" i="3"/>
  <c r="P315" i="3"/>
  <c r="Q315" i="3" s="1"/>
  <c r="R315" i="3" s="1"/>
  <c r="S315" i="3" s="1"/>
  <c r="T315" i="3" s="1"/>
  <c r="W314" i="3"/>
  <c r="U314" i="3" l="1"/>
  <c r="AG315" i="3"/>
  <c r="E315" i="3"/>
  <c r="H315" i="3" s="1"/>
  <c r="D315" i="3"/>
  <c r="AH315" i="3"/>
  <c r="Y313" i="3"/>
  <c r="F315" i="3" l="1"/>
  <c r="G315" i="3"/>
  <c r="K315" i="3"/>
  <c r="V315" i="3" l="1"/>
  <c r="A316" i="3"/>
  <c r="B316" i="3" s="1"/>
  <c r="I315" i="3"/>
  <c r="J315" i="3"/>
  <c r="M315" i="3"/>
  <c r="N315" i="3" s="1"/>
  <c r="Z316" i="3" l="1"/>
  <c r="P316" i="3"/>
  <c r="Q316" i="3" s="1"/>
  <c r="R316" i="3" s="1"/>
  <c r="S316" i="3" s="1"/>
  <c r="T316" i="3" s="1"/>
  <c r="AA316" i="3"/>
  <c r="AC316" i="3"/>
  <c r="AD316" i="3"/>
  <c r="AE316" i="3"/>
  <c r="L315" i="3"/>
  <c r="W315" i="3"/>
  <c r="U315" i="3" l="1"/>
  <c r="E316" i="3" s="1"/>
  <c r="H316" i="3" s="1"/>
  <c r="AG316" i="3"/>
  <c r="AH316" i="3"/>
  <c r="Y314" i="3"/>
  <c r="D316" i="3" l="1"/>
  <c r="F316" i="3" s="1"/>
  <c r="K316" i="3"/>
  <c r="G316" i="3" l="1"/>
  <c r="I316" i="3" s="1"/>
  <c r="V316" i="3"/>
  <c r="A317" i="3"/>
  <c r="B317" i="3" s="1"/>
  <c r="M316" i="3" l="1"/>
  <c r="N316" i="3" s="1"/>
  <c r="W316" i="3"/>
  <c r="J316" i="3"/>
  <c r="L316" i="3" s="1"/>
  <c r="Z317" i="3"/>
  <c r="AC317" i="3"/>
  <c r="AA317" i="3"/>
  <c r="AE317" i="3"/>
  <c r="AD317" i="3"/>
  <c r="P317" i="3"/>
  <c r="Q317" i="3" s="1"/>
  <c r="R317" i="3" s="1"/>
  <c r="S317" i="3" s="1"/>
  <c r="T317" i="3" s="1"/>
  <c r="U316" i="3" l="1"/>
  <c r="E317" i="3" s="1"/>
  <c r="H317" i="3" s="1"/>
  <c r="AH317" i="3"/>
  <c r="AG317" i="3"/>
  <c r="Y315" i="3"/>
  <c r="D317" i="3" l="1"/>
  <c r="F317" i="3" s="1"/>
  <c r="K317" i="3"/>
  <c r="G317" i="3" l="1"/>
  <c r="V317" i="3"/>
  <c r="A318" i="3"/>
  <c r="B318" i="3" s="1"/>
  <c r="I317" i="3"/>
  <c r="J317" i="3"/>
  <c r="M317" i="3"/>
  <c r="N317" i="3" s="1"/>
  <c r="L317" i="3" l="1"/>
  <c r="Z318" i="3"/>
  <c r="AC318" i="3"/>
  <c r="P318" i="3"/>
  <c r="Q318" i="3" s="1"/>
  <c r="R318" i="3" s="1"/>
  <c r="S318" i="3" s="1"/>
  <c r="T318" i="3" s="1"/>
  <c r="AA318" i="3"/>
  <c r="AE318" i="3"/>
  <c r="W317" i="3"/>
  <c r="AH318" i="3" l="1"/>
  <c r="AG318" i="3"/>
  <c r="U317" i="3"/>
  <c r="E318" i="3" s="1"/>
  <c r="H318" i="3" s="1"/>
  <c r="Y316" i="3"/>
  <c r="D318" i="3" l="1"/>
  <c r="F318" i="3" s="1"/>
  <c r="K318" i="3"/>
  <c r="G318" i="3" l="1"/>
  <c r="V318" i="3"/>
  <c r="A319" i="3"/>
  <c r="B319" i="3" s="1"/>
  <c r="I318" i="3"/>
  <c r="J318" i="3"/>
  <c r="AD318" i="3" s="1"/>
  <c r="M318" i="3"/>
  <c r="N318" i="3" s="1"/>
  <c r="AA319" i="3" l="1"/>
  <c r="AC319" i="3"/>
  <c r="Z319" i="3"/>
  <c r="AD319" i="3"/>
  <c r="AE319" i="3"/>
  <c r="P319" i="3"/>
  <c r="Q319" i="3" s="1"/>
  <c r="R319" i="3" s="1"/>
  <c r="S319" i="3" s="1"/>
  <c r="T319" i="3" s="1"/>
  <c r="L318" i="3"/>
  <c r="W318" i="3"/>
  <c r="U318" i="3" l="1"/>
  <c r="E319" i="3" s="1"/>
  <c r="H319" i="3" s="1"/>
  <c r="AG319" i="3"/>
  <c r="AH319" i="3"/>
  <c r="Y317" i="3"/>
  <c r="D319" i="3" l="1"/>
  <c r="F319" i="3" s="1"/>
  <c r="K319" i="3"/>
  <c r="G319" i="3" l="1"/>
  <c r="I319" i="3"/>
  <c r="J319" i="3"/>
  <c r="M319" i="3"/>
  <c r="N319" i="3" s="1"/>
  <c r="V319" i="3"/>
  <c r="W319" i="3" s="1"/>
  <c r="A320" i="3"/>
  <c r="B320" i="3" s="1"/>
  <c r="AA320" i="3" l="1"/>
  <c r="P320" i="3"/>
  <c r="Q320" i="3" s="1"/>
  <c r="R320" i="3" s="1"/>
  <c r="S320" i="3" s="1"/>
  <c r="T320" i="3" s="1"/>
  <c r="AD320" i="3"/>
  <c r="AC320" i="3"/>
  <c r="AE320" i="3"/>
  <c r="Z320" i="3"/>
  <c r="L319" i="3"/>
  <c r="U319" i="3" l="1"/>
  <c r="E320" i="3" s="1"/>
  <c r="H320" i="3" s="1"/>
  <c r="AG320" i="3"/>
  <c r="AH320" i="3"/>
  <c r="Y318" i="3"/>
  <c r="D320" i="3" l="1"/>
  <c r="F320" i="3" s="1"/>
  <c r="K320" i="3"/>
  <c r="G320" i="3" l="1"/>
  <c r="I320" i="3"/>
  <c r="J320" i="3"/>
  <c r="M320" i="3"/>
  <c r="N320" i="3" s="1"/>
  <c r="V320" i="3"/>
  <c r="W320" i="3" s="1"/>
  <c r="A321" i="3"/>
  <c r="B321" i="3" s="1"/>
  <c r="P321" i="3" l="1"/>
  <c r="Q321" i="3" s="1"/>
  <c r="R321" i="3" s="1"/>
  <c r="S321" i="3" s="1"/>
  <c r="T321" i="3" s="1"/>
  <c r="Z321" i="3"/>
  <c r="AD321" i="3"/>
  <c r="AA321" i="3"/>
  <c r="AE321" i="3"/>
  <c r="AC321" i="3"/>
  <c r="L320" i="3"/>
  <c r="U320" i="3" l="1"/>
  <c r="E321" i="3" s="1"/>
  <c r="H321" i="3" s="1"/>
  <c r="AH321" i="3"/>
  <c r="AG321" i="3"/>
  <c r="D321" i="3"/>
  <c r="Y319" i="3"/>
  <c r="F321" i="3" l="1"/>
  <c r="G321" i="3"/>
  <c r="K321" i="3"/>
  <c r="V321" i="3" l="1"/>
  <c r="A322" i="3"/>
  <c r="B322" i="3" s="1"/>
  <c r="I321" i="3"/>
  <c r="J321" i="3"/>
  <c r="M321" i="3"/>
  <c r="N321" i="3" s="1"/>
  <c r="Z322" i="3" l="1"/>
  <c r="AC322" i="3"/>
  <c r="AE322" i="3"/>
  <c r="AA322" i="3"/>
  <c r="P322" i="3"/>
  <c r="Q322" i="3" s="1"/>
  <c r="R322" i="3" s="1"/>
  <c r="S322" i="3" s="1"/>
  <c r="T322" i="3" s="1"/>
  <c r="L321" i="3"/>
  <c r="W321" i="3"/>
  <c r="U321" i="3" l="1"/>
  <c r="D322" i="3" s="1"/>
  <c r="AG322" i="3"/>
  <c r="AH322" i="3"/>
  <c r="E322" i="3"/>
  <c r="H322" i="3" s="1"/>
  <c r="Y320" i="3"/>
  <c r="K322" i="3" l="1"/>
  <c r="F322" i="3"/>
  <c r="G322" i="3"/>
  <c r="I322" i="3" l="1"/>
  <c r="J322" i="3"/>
  <c r="M322" i="3"/>
  <c r="N322" i="3" s="1"/>
  <c r="V322" i="3"/>
  <c r="W322" i="3" s="1"/>
  <c r="A323" i="3"/>
  <c r="B323" i="3" s="1"/>
  <c r="AE323" i="3" l="1"/>
  <c r="AA323" i="3"/>
  <c r="P323" i="3"/>
  <c r="Q323" i="3" s="1"/>
  <c r="R323" i="3" s="1"/>
  <c r="S323" i="3" s="1"/>
  <c r="T323" i="3" s="1"/>
  <c r="AC323" i="3"/>
  <c r="Z323" i="3"/>
  <c r="AD323" i="3"/>
  <c r="L322" i="3"/>
  <c r="AD322" i="3"/>
  <c r="AH323" i="3" l="1"/>
  <c r="U322" i="3"/>
  <c r="D323" i="3" s="1"/>
  <c r="AG323" i="3"/>
  <c r="E323" i="3"/>
  <c r="H323" i="3" s="1"/>
  <c r="Y321" i="3"/>
  <c r="K323" i="3" l="1"/>
  <c r="F323" i="3"/>
  <c r="G323" i="3"/>
  <c r="V323" i="3" l="1"/>
  <c r="A324" i="3"/>
  <c r="B324" i="3" s="1"/>
  <c r="I323" i="3"/>
  <c r="J323" i="3"/>
  <c r="M323" i="3"/>
  <c r="N323" i="3" s="1"/>
  <c r="L323" i="3" l="1"/>
  <c r="AC324" i="3"/>
  <c r="Z324" i="3"/>
  <c r="AE324" i="3"/>
  <c r="P324" i="3"/>
  <c r="Q324" i="3" s="1"/>
  <c r="R324" i="3" s="1"/>
  <c r="S324" i="3" s="1"/>
  <c r="T324" i="3" s="1"/>
  <c r="AA324" i="3"/>
  <c r="AD324" i="3"/>
  <c r="W323" i="3"/>
  <c r="U323" i="3" l="1"/>
  <c r="E324" i="3"/>
  <c r="H324" i="3" s="1"/>
  <c r="D324" i="3"/>
  <c r="AG324" i="3"/>
  <c r="AH324" i="3"/>
  <c r="Y322" i="3"/>
  <c r="F324" i="3" l="1"/>
  <c r="G324" i="3"/>
  <c r="K324" i="3"/>
  <c r="V324" i="3" l="1"/>
  <c r="A325" i="3"/>
  <c r="B325" i="3" s="1"/>
  <c r="I324" i="3"/>
  <c r="J324" i="3"/>
  <c r="M324" i="3"/>
  <c r="N324" i="3" s="1"/>
  <c r="L324" i="3" l="1"/>
  <c r="Z325" i="3"/>
  <c r="AC325" i="3"/>
  <c r="AA325" i="3"/>
  <c r="AE325" i="3"/>
  <c r="P325" i="3"/>
  <c r="Q325" i="3" s="1"/>
  <c r="R325" i="3" s="1"/>
  <c r="S325" i="3" s="1"/>
  <c r="T325" i="3" s="1"/>
  <c r="AD325" i="3"/>
  <c r="W324" i="3"/>
  <c r="AG325" i="3" l="1"/>
  <c r="U324" i="3"/>
  <c r="D325" i="3" s="1"/>
  <c r="AH325" i="3"/>
  <c r="Y323" i="3"/>
  <c r="E325" i="3" l="1"/>
  <c r="H325" i="3" s="1"/>
  <c r="K325" i="3" s="1"/>
  <c r="G325" i="3"/>
  <c r="F325" i="3" l="1"/>
  <c r="I325" i="3"/>
  <c r="J325" i="3"/>
  <c r="M325" i="3"/>
  <c r="N325" i="3" s="1"/>
  <c r="V325" i="3"/>
  <c r="W325" i="3" s="1"/>
  <c r="A326" i="3"/>
  <c r="B326" i="3" s="1"/>
  <c r="L325" i="3" l="1"/>
  <c r="P326" i="3"/>
  <c r="Q326" i="3" s="1"/>
  <c r="R326" i="3" s="1"/>
  <c r="S326" i="3" s="1"/>
  <c r="T326" i="3" s="1"/>
  <c r="Z326" i="3"/>
  <c r="AD326" i="3"/>
  <c r="AC326" i="3"/>
  <c r="AE326" i="3"/>
  <c r="AA326" i="3"/>
  <c r="U325" i="3" l="1"/>
  <c r="D326" i="3"/>
  <c r="E326" i="3"/>
  <c r="H326" i="3" s="1"/>
  <c r="AG326" i="3"/>
  <c r="AH326" i="3"/>
  <c r="Y324" i="3"/>
  <c r="K326" i="3" l="1"/>
  <c r="F326" i="3"/>
  <c r="G326" i="3"/>
  <c r="I326" i="3" l="1"/>
  <c r="J326" i="3"/>
  <c r="M326" i="3"/>
  <c r="N326" i="3" s="1"/>
  <c r="V326" i="3"/>
  <c r="W326" i="3" s="1"/>
  <c r="A327" i="3"/>
  <c r="B327" i="3" s="1"/>
  <c r="P327" i="3" l="1"/>
  <c r="Q327" i="3" s="1"/>
  <c r="R327" i="3" s="1"/>
  <c r="S327" i="3" s="1"/>
  <c r="T327" i="3" s="1"/>
  <c r="AD327" i="3"/>
  <c r="Z327" i="3"/>
  <c r="AC327" i="3"/>
  <c r="AE327" i="3"/>
  <c r="AA327" i="3"/>
  <c r="L326" i="3"/>
  <c r="U326" i="3" l="1"/>
  <c r="AH327" i="3"/>
  <c r="E327" i="3"/>
  <c r="H327" i="3" s="1"/>
  <c r="D327" i="3"/>
  <c r="AG327" i="3"/>
  <c r="Y325" i="3"/>
  <c r="K327" i="3" l="1"/>
  <c r="F327" i="3"/>
  <c r="G327" i="3"/>
  <c r="I327" i="3" l="1"/>
  <c r="J327" i="3"/>
  <c r="M327" i="3"/>
  <c r="N327" i="3" s="1"/>
  <c r="V327" i="3"/>
  <c r="W327" i="3" s="1"/>
  <c r="A328" i="3"/>
  <c r="B328" i="3" s="1"/>
  <c r="AC328" i="3" l="1"/>
  <c r="AA328" i="3"/>
  <c r="AE328" i="3"/>
  <c r="Z328" i="3"/>
  <c r="P328" i="3"/>
  <c r="Q328" i="3" s="1"/>
  <c r="R328" i="3" s="1"/>
  <c r="S328" i="3" s="1"/>
  <c r="T328" i="3" s="1"/>
  <c r="L327" i="3"/>
  <c r="U327" i="3" l="1"/>
  <c r="D328" i="3"/>
  <c r="AG328" i="3"/>
  <c r="E328" i="3"/>
  <c r="H328" i="3" s="1"/>
  <c r="AH328" i="3"/>
  <c r="Y326" i="3"/>
  <c r="F328" i="3" l="1"/>
  <c r="G328" i="3"/>
  <c r="K328" i="3"/>
  <c r="V328" i="3" l="1"/>
  <c r="A329" i="3"/>
  <c r="B329" i="3" s="1"/>
  <c r="I328" i="3"/>
  <c r="J328" i="3"/>
  <c r="AD328" i="3" s="1"/>
  <c r="M328" i="3"/>
  <c r="N328" i="3" s="1"/>
  <c r="L328" i="3" l="1"/>
  <c r="Z329" i="3"/>
  <c r="AC329" i="3"/>
  <c r="AE329" i="3"/>
  <c r="AD329" i="3"/>
  <c r="AA329" i="3"/>
  <c r="P329" i="3"/>
  <c r="Q329" i="3" s="1"/>
  <c r="R329" i="3" s="1"/>
  <c r="S329" i="3" s="1"/>
  <c r="T329" i="3" s="1"/>
  <c r="W328" i="3"/>
  <c r="AH329" i="3" l="1"/>
  <c r="U328" i="3"/>
  <c r="D329" i="3" s="1"/>
  <c r="AG329" i="3"/>
  <c r="E329" i="3"/>
  <c r="H329" i="3" s="1"/>
  <c r="Y327" i="3"/>
  <c r="K329" i="3" l="1"/>
  <c r="F329" i="3"/>
  <c r="G329" i="3"/>
  <c r="I329" i="3" l="1"/>
  <c r="J329" i="3"/>
  <c r="M329" i="3"/>
  <c r="N329" i="3" s="1"/>
  <c r="V329" i="3"/>
  <c r="A330" i="3"/>
  <c r="B330" i="3" s="1"/>
  <c r="W329" i="3" l="1"/>
  <c r="P330" i="3"/>
  <c r="Q330" i="3" s="1"/>
  <c r="R330" i="3" s="1"/>
  <c r="S330" i="3" s="1"/>
  <c r="T330" i="3" s="1"/>
  <c r="AA330" i="3"/>
  <c r="AD330" i="3"/>
  <c r="Z330" i="3"/>
  <c r="AE330" i="3"/>
  <c r="AC330" i="3"/>
  <c r="L329" i="3"/>
  <c r="U329" i="3" l="1"/>
  <c r="E330" i="3"/>
  <c r="H330" i="3" s="1"/>
  <c r="D330" i="3"/>
  <c r="AG330" i="3"/>
  <c r="AH330" i="3"/>
  <c r="Y328" i="3"/>
  <c r="F330" i="3" l="1"/>
  <c r="G330" i="3"/>
  <c r="K330" i="3"/>
  <c r="V330" i="3" l="1"/>
  <c r="A331" i="3"/>
  <c r="B331" i="3" s="1"/>
  <c r="I330" i="3"/>
  <c r="J330" i="3"/>
  <c r="M330" i="3"/>
  <c r="N330" i="3" s="1"/>
  <c r="L330" i="3" l="1"/>
  <c r="P331" i="3"/>
  <c r="Q331" i="3" s="1"/>
  <c r="R331" i="3" s="1"/>
  <c r="S331" i="3" s="1"/>
  <c r="T331" i="3" s="1"/>
  <c r="AA331" i="3"/>
  <c r="Z331" i="3"/>
  <c r="AD331" i="3"/>
  <c r="AE331" i="3"/>
  <c r="AC331" i="3"/>
  <c r="W330" i="3"/>
  <c r="U330" i="3" l="1"/>
  <c r="D331" i="3" s="1"/>
  <c r="AH331" i="3"/>
  <c r="AG331" i="3"/>
  <c r="Y329" i="3"/>
  <c r="E331" i="3" l="1"/>
  <c r="H331" i="3" s="1"/>
  <c r="K331" i="3" s="1"/>
  <c r="G331" i="3"/>
  <c r="F331" i="3" l="1"/>
  <c r="V331" i="3"/>
  <c r="A332" i="3"/>
  <c r="B332" i="3" s="1"/>
  <c r="I331" i="3"/>
  <c r="J331" i="3"/>
  <c r="M331" i="3"/>
  <c r="N331" i="3" s="1"/>
  <c r="L331" i="3" l="1"/>
  <c r="AA332" i="3"/>
  <c r="AC332" i="3"/>
  <c r="P332" i="3"/>
  <c r="Q332" i="3" s="1"/>
  <c r="R332" i="3" s="1"/>
  <c r="S332" i="3" s="1"/>
  <c r="T332" i="3" s="1"/>
  <c r="AE332" i="3"/>
  <c r="Z332" i="3"/>
  <c r="W331" i="3"/>
  <c r="U331" i="3" l="1"/>
  <c r="AG332" i="3"/>
  <c r="E332" i="3"/>
  <c r="H332" i="3" s="1"/>
  <c r="D332" i="3"/>
  <c r="AH332" i="3"/>
  <c r="Y330" i="3"/>
  <c r="F332" i="3" l="1"/>
  <c r="G332" i="3"/>
  <c r="K332" i="3"/>
  <c r="V332" i="3" l="1"/>
  <c r="A333" i="3"/>
  <c r="B333" i="3" s="1"/>
  <c r="I332" i="3"/>
  <c r="J332" i="3"/>
  <c r="M332" i="3"/>
  <c r="N332" i="3" s="1"/>
  <c r="P333" i="3" l="1"/>
  <c r="Q333" i="3" s="1"/>
  <c r="R333" i="3" s="1"/>
  <c r="S333" i="3" s="1"/>
  <c r="T333" i="3" s="1"/>
  <c r="AA333" i="3"/>
  <c r="AE333" i="3"/>
  <c r="AD333" i="3"/>
  <c r="Z333" i="3"/>
  <c r="AC333" i="3"/>
  <c r="L332" i="3"/>
  <c r="AD332" i="3"/>
  <c r="W332" i="3"/>
  <c r="AH333" i="3" l="1"/>
  <c r="AG333" i="3"/>
  <c r="U332" i="3"/>
  <c r="D333" i="3" s="1"/>
  <c r="Y331" i="3"/>
  <c r="E333" i="3" l="1"/>
  <c r="H333" i="3" s="1"/>
  <c r="K333" i="3" s="1"/>
  <c r="G333" i="3"/>
  <c r="F333" i="3" l="1"/>
  <c r="V333" i="3"/>
  <c r="A334" i="3"/>
  <c r="B334" i="3" s="1"/>
  <c r="I333" i="3"/>
  <c r="J333" i="3"/>
  <c r="M333" i="3"/>
  <c r="N333" i="3" s="1"/>
  <c r="AA334" i="3" l="1"/>
  <c r="Z334" i="3"/>
  <c r="AC334" i="3"/>
  <c r="AD334" i="3"/>
  <c r="AE334" i="3"/>
  <c r="P334" i="3"/>
  <c r="Q334" i="3" s="1"/>
  <c r="R334" i="3" s="1"/>
  <c r="S334" i="3" s="1"/>
  <c r="T334" i="3" s="1"/>
  <c r="L333" i="3"/>
  <c r="W333" i="3"/>
  <c r="U333" i="3" l="1"/>
  <c r="AG334" i="3"/>
  <c r="D334" i="3"/>
  <c r="AH334" i="3"/>
  <c r="E334" i="3"/>
  <c r="H334" i="3" s="1"/>
  <c r="Y332" i="3"/>
  <c r="K334" i="3" l="1"/>
  <c r="F334" i="3"/>
  <c r="G334" i="3"/>
  <c r="V334" i="3" l="1"/>
  <c r="A335" i="3"/>
  <c r="B335" i="3" s="1"/>
  <c r="I334" i="3"/>
  <c r="J334" i="3"/>
  <c r="M334" i="3"/>
  <c r="N334" i="3" s="1"/>
  <c r="L334" i="3" l="1"/>
  <c r="P335" i="3"/>
  <c r="Q335" i="3" s="1"/>
  <c r="R335" i="3" s="1"/>
  <c r="S335" i="3" s="1"/>
  <c r="T335" i="3" s="1"/>
  <c r="AA335" i="3"/>
  <c r="AC335" i="3"/>
  <c r="AD335" i="3"/>
  <c r="Z335" i="3"/>
  <c r="AE335" i="3"/>
  <c r="W334" i="3"/>
  <c r="U334" i="3" l="1"/>
  <c r="D335" i="3" s="1"/>
  <c r="AH335" i="3"/>
  <c r="AG335" i="3"/>
  <c r="Y333" i="3"/>
  <c r="E335" i="3" l="1"/>
  <c r="H335" i="3" s="1"/>
  <c r="K335" i="3" s="1"/>
  <c r="G335" i="3"/>
  <c r="F335" i="3" l="1"/>
  <c r="V335" i="3"/>
  <c r="A336" i="3"/>
  <c r="B336" i="3" s="1"/>
  <c r="I335" i="3"/>
  <c r="J335" i="3"/>
  <c r="M335" i="3"/>
  <c r="N335" i="3" s="1"/>
  <c r="L335" i="3" l="1"/>
  <c r="P336" i="3"/>
  <c r="Q336" i="3" s="1"/>
  <c r="R336" i="3" s="1"/>
  <c r="S336" i="3" s="1"/>
  <c r="T336" i="3" s="1"/>
  <c r="AA336" i="3"/>
  <c r="Z336" i="3"/>
  <c r="AD336" i="3"/>
  <c r="AC336" i="3"/>
  <c r="AE336" i="3"/>
  <c r="W335" i="3"/>
  <c r="U335" i="3" l="1"/>
  <c r="AH336" i="3"/>
  <c r="E336" i="3"/>
  <c r="H336" i="3" s="1"/>
  <c r="D336" i="3"/>
  <c r="AG336" i="3"/>
  <c r="Y334" i="3"/>
  <c r="K336" i="3" l="1"/>
  <c r="F336" i="3"/>
  <c r="G336" i="3"/>
  <c r="I336" i="3" l="1"/>
  <c r="J336" i="3"/>
  <c r="M336" i="3"/>
  <c r="N336" i="3" s="1"/>
  <c r="V336" i="3"/>
  <c r="W336" i="3" s="1"/>
  <c r="A337" i="3"/>
  <c r="B337" i="3" s="1"/>
  <c r="P337" i="3" l="1"/>
  <c r="Q337" i="3" s="1"/>
  <c r="R337" i="3" s="1"/>
  <c r="S337" i="3" s="1"/>
  <c r="T337" i="3" s="1"/>
  <c r="AA337" i="3"/>
  <c r="Z337" i="3"/>
  <c r="AE337" i="3"/>
  <c r="AD337" i="3"/>
  <c r="AC337" i="3"/>
  <c r="L336" i="3"/>
  <c r="U336" i="3" l="1"/>
  <c r="D337" i="3" s="1"/>
  <c r="E337" i="3"/>
  <c r="H337" i="3" s="1"/>
  <c r="AH337" i="3"/>
  <c r="AG337" i="3"/>
  <c r="Y335" i="3"/>
  <c r="K337" i="3" l="1"/>
  <c r="F337" i="3"/>
  <c r="G337" i="3"/>
  <c r="V337" i="3" l="1"/>
  <c r="A338" i="3"/>
  <c r="B338" i="3" s="1"/>
  <c r="I337" i="3"/>
  <c r="J337" i="3"/>
  <c r="M337" i="3"/>
  <c r="N337" i="3" s="1"/>
  <c r="Z338" i="3" l="1"/>
  <c r="AA338" i="3"/>
  <c r="P338" i="3"/>
  <c r="Q338" i="3" s="1"/>
  <c r="R338" i="3" s="1"/>
  <c r="S338" i="3" s="1"/>
  <c r="T338" i="3" s="1"/>
  <c r="AC338" i="3"/>
  <c r="AE338" i="3"/>
  <c r="L337" i="3"/>
  <c r="W337" i="3"/>
  <c r="AH338" i="3" l="1"/>
  <c r="U337" i="3"/>
  <c r="E338" i="3" s="1"/>
  <c r="H338" i="3" s="1"/>
  <c r="AG338" i="3"/>
  <c r="Y336" i="3"/>
  <c r="D338" i="3" l="1"/>
  <c r="F338" i="3" s="1"/>
  <c r="K338" i="3"/>
  <c r="G338" i="3" l="1"/>
  <c r="M338" i="3" s="1"/>
  <c r="N338" i="3" s="1"/>
  <c r="V338" i="3"/>
  <c r="A339" i="3"/>
  <c r="B339" i="3" s="1"/>
  <c r="J338" i="3" l="1"/>
  <c r="AD338" i="3" s="1"/>
  <c r="I338" i="3"/>
  <c r="L338" i="3"/>
  <c r="P339" i="3"/>
  <c r="Q339" i="3" s="1"/>
  <c r="R339" i="3" s="1"/>
  <c r="S339" i="3" s="1"/>
  <c r="T339" i="3" s="1"/>
  <c r="AA339" i="3"/>
  <c r="AE339" i="3"/>
  <c r="AC339" i="3"/>
  <c r="Z339" i="3"/>
  <c r="AD339" i="3"/>
  <c r="W338" i="3"/>
  <c r="U338" i="3" l="1"/>
  <c r="D339" i="3"/>
  <c r="AG339" i="3"/>
  <c r="AH339" i="3"/>
  <c r="E339" i="3"/>
  <c r="H339" i="3" s="1"/>
  <c r="Y337" i="3"/>
  <c r="K339" i="3" l="1"/>
  <c r="F339" i="3"/>
  <c r="G339" i="3"/>
  <c r="I339" i="3" l="1"/>
  <c r="J339" i="3"/>
  <c r="M339" i="3"/>
  <c r="N339" i="3" s="1"/>
  <c r="V339" i="3"/>
  <c r="W339" i="3" s="1"/>
  <c r="A340" i="3"/>
  <c r="B340" i="3" s="1"/>
  <c r="P340" i="3" l="1"/>
  <c r="Q340" i="3" s="1"/>
  <c r="R340" i="3" s="1"/>
  <c r="S340" i="3" s="1"/>
  <c r="T340" i="3" s="1"/>
  <c r="AA340" i="3"/>
  <c r="AC340" i="3"/>
  <c r="AE340" i="3"/>
  <c r="Z340" i="3"/>
  <c r="AD340" i="3"/>
  <c r="L339" i="3"/>
  <c r="U339" i="3" l="1"/>
  <c r="E340" i="3"/>
  <c r="H340" i="3" s="1"/>
  <c r="AH340" i="3"/>
  <c r="D340" i="3"/>
  <c r="AG340" i="3"/>
  <c r="Y338" i="3"/>
  <c r="F340" i="3" l="1"/>
  <c r="G340" i="3"/>
  <c r="K340" i="3"/>
  <c r="V340" i="3" l="1"/>
  <c r="A341" i="3"/>
  <c r="B341" i="3" s="1"/>
  <c r="I340" i="3"/>
  <c r="J340" i="3"/>
  <c r="M340" i="3"/>
  <c r="N340" i="3" s="1"/>
  <c r="AC341" i="3" l="1"/>
  <c r="P341" i="3"/>
  <c r="Q341" i="3" s="1"/>
  <c r="R341" i="3" s="1"/>
  <c r="S341" i="3" s="1"/>
  <c r="T341" i="3" s="1"/>
  <c r="AA341" i="3"/>
  <c r="AE341" i="3"/>
  <c r="Z341" i="3"/>
  <c r="AD341" i="3"/>
  <c r="L340" i="3"/>
  <c r="W340" i="3"/>
  <c r="U340" i="3" l="1"/>
  <c r="E341" i="3" s="1"/>
  <c r="H341" i="3" s="1"/>
  <c r="AH341" i="3"/>
  <c r="AG341" i="3"/>
  <c r="Y339" i="3"/>
  <c r="D341" i="3" l="1"/>
  <c r="F341" i="3" s="1"/>
  <c r="K341" i="3"/>
  <c r="G341" i="3"/>
  <c r="I341" i="3" l="1"/>
  <c r="J341" i="3"/>
  <c r="M341" i="3"/>
  <c r="N341" i="3" s="1"/>
  <c r="V341" i="3"/>
  <c r="A342" i="3"/>
  <c r="B342" i="3" s="1"/>
  <c r="W341" i="3" l="1"/>
  <c r="P342" i="3"/>
  <c r="Q342" i="3" s="1"/>
  <c r="R342" i="3" s="1"/>
  <c r="S342" i="3" s="1"/>
  <c r="T342" i="3" s="1"/>
  <c r="Z342" i="3"/>
  <c r="AC342" i="3"/>
  <c r="AE342" i="3"/>
  <c r="AA342" i="3"/>
  <c r="L341" i="3"/>
  <c r="U341" i="3" l="1"/>
  <c r="E342" i="3" s="1"/>
  <c r="H342" i="3" s="1"/>
  <c r="AH342" i="3"/>
  <c r="AG342" i="3"/>
  <c r="Y340" i="3"/>
  <c r="D342" i="3" l="1"/>
  <c r="F342" i="3" s="1"/>
  <c r="K342" i="3"/>
  <c r="G342" i="3" l="1"/>
  <c r="V342" i="3"/>
  <c r="A343" i="3"/>
  <c r="B343" i="3" s="1"/>
  <c r="I342" i="3"/>
  <c r="J342" i="3"/>
  <c r="M342" i="3"/>
  <c r="N342" i="3" s="1"/>
  <c r="AD343" i="3" l="1"/>
  <c r="AA343" i="3"/>
  <c r="P343" i="3"/>
  <c r="Q343" i="3" s="1"/>
  <c r="R343" i="3" s="1"/>
  <c r="S343" i="3" s="1"/>
  <c r="T343" i="3" s="1"/>
  <c r="Z343" i="3"/>
  <c r="AE343" i="3"/>
  <c r="AC343" i="3"/>
  <c r="L342" i="3"/>
  <c r="AD342" i="3"/>
  <c r="W342" i="3"/>
  <c r="U342" i="3" l="1"/>
  <c r="D343" i="3" s="1"/>
  <c r="AH343" i="3"/>
  <c r="AG343" i="3"/>
  <c r="E343" i="3"/>
  <c r="H343" i="3" s="1"/>
  <c r="Y341" i="3"/>
  <c r="K343" i="3" l="1"/>
  <c r="F343" i="3"/>
  <c r="G343" i="3"/>
  <c r="V343" i="3" l="1"/>
  <c r="A344" i="3"/>
  <c r="B344" i="3" s="1"/>
  <c r="I343" i="3"/>
  <c r="J343" i="3"/>
  <c r="M343" i="3"/>
  <c r="N343" i="3" s="1"/>
  <c r="AA344" i="3" l="1"/>
  <c r="Z344" i="3"/>
  <c r="AC344" i="3"/>
  <c r="AD344" i="3"/>
  <c r="P344" i="3"/>
  <c r="Q344" i="3" s="1"/>
  <c r="R344" i="3" s="1"/>
  <c r="S344" i="3" s="1"/>
  <c r="T344" i="3" s="1"/>
  <c r="AE344" i="3"/>
  <c r="L343" i="3"/>
  <c r="W343" i="3"/>
  <c r="U343" i="3" l="1"/>
  <c r="D344" i="3" s="1"/>
  <c r="AH344" i="3"/>
  <c r="AG344" i="3"/>
  <c r="E344" i="3"/>
  <c r="H344" i="3" s="1"/>
  <c r="Y342" i="3"/>
  <c r="K344" i="3" l="1"/>
  <c r="F344" i="3"/>
  <c r="G344" i="3"/>
  <c r="V344" i="3" l="1"/>
  <c r="A345" i="3"/>
  <c r="B345" i="3" s="1"/>
  <c r="I344" i="3"/>
  <c r="J344" i="3"/>
  <c r="M344" i="3"/>
  <c r="N344" i="3" s="1"/>
  <c r="P345" i="3" l="1"/>
  <c r="Q345" i="3" s="1"/>
  <c r="R345" i="3" s="1"/>
  <c r="S345" i="3" s="1"/>
  <c r="T345" i="3" s="1"/>
  <c r="AA345" i="3"/>
  <c r="Z345" i="3"/>
  <c r="AE345" i="3"/>
  <c r="AC345" i="3"/>
  <c r="AD345" i="3"/>
  <c r="L344" i="3"/>
  <c r="W344" i="3"/>
  <c r="U344" i="3" l="1"/>
  <c r="D345" i="3" s="1"/>
  <c r="AH345" i="3"/>
  <c r="AG345" i="3"/>
  <c r="Y343" i="3"/>
  <c r="E345" i="3" l="1"/>
  <c r="H345" i="3" s="1"/>
  <c r="K345" i="3" s="1"/>
  <c r="G345" i="3"/>
  <c r="F345" i="3" l="1"/>
  <c r="I345" i="3"/>
  <c r="J345" i="3"/>
  <c r="M345" i="3"/>
  <c r="N345" i="3" s="1"/>
  <c r="V345" i="3"/>
  <c r="A346" i="3"/>
  <c r="B346" i="3" s="1"/>
  <c r="W345" i="3" l="1"/>
  <c r="P346" i="3"/>
  <c r="Q346" i="3" s="1"/>
  <c r="R346" i="3" s="1"/>
  <c r="S346" i="3" s="1"/>
  <c r="T346" i="3" s="1"/>
  <c r="Z346" i="3"/>
  <c r="AC346" i="3"/>
  <c r="AA346" i="3"/>
  <c r="AD346" i="3"/>
  <c r="AE346" i="3"/>
  <c r="L345" i="3"/>
  <c r="AH346" i="3" l="1"/>
  <c r="AG346" i="3"/>
  <c r="U345" i="3"/>
  <c r="D346" i="3" s="1"/>
  <c r="Y344" i="3"/>
  <c r="E346" i="3" l="1"/>
  <c r="H346" i="3" s="1"/>
  <c r="K346" i="3" s="1"/>
  <c r="G346" i="3"/>
  <c r="F346" i="3" l="1"/>
  <c r="V346" i="3"/>
  <c r="A347" i="3"/>
  <c r="B347" i="3" s="1"/>
  <c r="I346" i="3"/>
  <c r="J346" i="3"/>
  <c r="M346" i="3"/>
  <c r="N346" i="3" s="1"/>
  <c r="L346" i="3" l="1"/>
  <c r="AC347" i="3"/>
  <c r="AA347" i="3"/>
  <c r="P347" i="3"/>
  <c r="Q347" i="3" s="1"/>
  <c r="R347" i="3" s="1"/>
  <c r="S347" i="3" s="1"/>
  <c r="T347" i="3" s="1"/>
  <c r="Z347" i="3"/>
  <c r="AD347" i="3"/>
  <c r="AE347" i="3"/>
  <c r="W346" i="3"/>
  <c r="U346" i="3" l="1"/>
  <c r="AH347" i="3"/>
  <c r="AG347" i="3"/>
  <c r="D347" i="3"/>
  <c r="E347" i="3"/>
  <c r="H347" i="3" s="1"/>
  <c r="Y345" i="3"/>
  <c r="K347" i="3" l="1"/>
  <c r="F347" i="3"/>
  <c r="G347" i="3"/>
  <c r="I347" i="3" l="1"/>
  <c r="J347" i="3"/>
  <c r="M347" i="3"/>
  <c r="N347" i="3" s="1"/>
  <c r="V347" i="3"/>
  <c r="W347" i="3" s="1"/>
  <c r="A348" i="3"/>
  <c r="B348" i="3" s="1"/>
  <c r="AC348" i="3" l="1"/>
  <c r="Z348" i="3"/>
  <c r="P348" i="3"/>
  <c r="Q348" i="3" s="1"/>
  <c r="R348" i="3" s="1"/>
  <c r="S348" i="3" s="1"/>
  <c r="T348" i="3" s="1"/>
  <c r="AE348" i="3"/>
  <c r="AA348" i="3"/>
  <c r="L347" i="3"/>
  <c r="U347" i="3" l="1"/>
  <c r="D348" i="3" s="1"/>
  <c r="AH348" i="3"/>
  <c r="E348" i="3"/>
  <c r="H348" i="3" s="1"/>
  <c r="AG348" i="3"/>
  <c r="Y346" i="3"/>
  <c r="K348" i="3" l="1"/>
  <c r="F348" i="3"/>
  <c r="G348" i="3"/>
  <c r="I348" i="3" l="1"/>
  <c r="J348" i="3"/>
  <c r="AD348" i="3" s="1"/>
  <c r="M348" i="3"/>
  <c r="N348" i="3" s="1"/>
  <c r="V348" i="3"/>
  <c r="W348" i="3" s="1"/>
  <c r="A349" i="3"/>
  <c r="B349" i="3" s="1"/>
  <c r="L348" i="3" l="1"/>
  <c r="P349" i="3"/>
  <c r="Q349" i="3" s="1"/>
  <c r="R349" i="3" s="1"/>
  <c r="S349" i="3" s="1"/>
  <c r="T349" i="3" s="1"/>
  <c r="Z349" i="3"/>
  <c r="AC349" i="3"/>
  <c r="AA349" i="3"/>
  <c r="AD349" i="3"/>
  <c r="AE349" i="3"/>
  <c r="U348" i="3" l="1"/>
  <c r="D349" i="3"/>
  <c r="AG349" i="3"/>
  <c r="E349" i="3"/>
  <c r="H349" i="3" s="1"/>
  <c r="AH349" i="3"/>
  <c r="Y347" i="3"/>
  <c r="K349" i="3" l="1"/>
  <c r="F349" i="3"/>
  <c r="G349" i="3"/>
  <c r="I349" i="3" l="1"/>
  <c r="J349" i="3"/>
  <c r="M349" i="3"/>
  <c r="N349" i="3" s="1"/>
  <c r="V349" i="3"/>
  <c r="W349" i="3" s="1"/>
  <c r="A350" i="3"/>
  <c r="B350" i="3" s="1"/>
  <c r="P350" i="3" l="1"/>
  <c r="Q350" i="3" s="1"/>
  <c r="R350" i="3" s="1"/>
  <c r="S350" i="3" s="1"/>
  <c r="T350" i="3" s="1"/>
  <c r="AA350" i="3"/>
  <c r="AC350" i="3"/>
  <c r="AE350" i="3"/>
  <c r="Z350" i="3"/>
  <c r="AD350" i="3"/>
  <c r="L349" i="3"/>
  <c r="U349" i="3" l="1"/>
  <c r="D350" i="3" s="1"/>
  <c r="E350" i="3"/>
  <c r="H350" i="3" s="1"/>
  <c r="AH350" i="3"/>
  <c r="AG350" i="3"/>
  <c r="Y348" i="3"/>
  <c r="K350" i="3" l="1"/>
  <c r="F350" i="3"/>
  <c r="G350" i="3"/>
  <c r="V350" i="3" l="1"/>
  <c r="A351" i="3"/>
  <c r="B351" i="3" s="1"/>
  <c r="I350" i="3"/>
  <c r="J350" i="3"/>
  <c r="M350" i="3"/>
  <c r="N350" i="3" s="1"/>
  <c r="L350" i="3" l="1"/>
  <c r="AC351" i="3"/>
  <c r="AA351" i="3"/>
  <c r="Z351" i="3"/>
  <c r="AE351" i="3"/>
  <c r="AD351" i="3"/>
  <c r="P351" i="3"/>
  <c r="Q351" i="3" s="1"/>
  <c r="R351" i="3" s="1"/>
  <c r="S351" i="3" s="1"/>
  <c r="T351" i="3" s="1"/>
  <c r="W350" i="3"/>
  <c r="U350" i="3" l="1"/>
  <c r="E351" i="3" s="1"/>
  <c r="H351" i="3" s="1"/>
  <c r="D351" i="3"/>
  <c r="AH351" i="3"/>
  <c r="AG351" i="3"/>
  <c r="Y349" i="3"/>
  <c r="F351" i="3" l="1"/>
  <c r="G351" i="3"/>
  <c r="K351" i="3"/>
  <c r="I351" i="3" l="1"/>
  <c r="J351" i="3"/>
  <c r="M351" i="3"/>
  <c r="N351" i="3" s="1"/>
  <c r="V351" i="3"/>
  <c r="W351" i="3" s="1"/>
  <c r="A352" i="3"/>
  <c r="B352" i="3" s="1"/>
  <c r="AC352" i="3" l="1"/>
  <c r="Z352" i="3"/>
  <c r="AA352" i="3"/>
  <c r="AE352" i="3"/>
  <c r="P352" i="3"/>
  <c r="Q352" i="3" s="1"/>
  <c r="R352" i="3" s="1"/>
  <c r="S352" i="3" s="1"/>
  <c r="T352" i="3" s="1"/>
  <c r="L351" i="3"/>
  <c r="U351" i="3" l="1"/>
  <c r="E352" i="3"/>
  <c r="H352" i="3" s="1"/>
  <c r="AH352" i="3"/>
  <c r="D352" i="3"/>
  <c r="AG352" i="3"/>
  <c r="Y350" i="3"/>
  <c r="F352" i="3" l="1"/>
  <c r="G352" i="3"/>
  <c r="K352" i="3"/>
  <c r="V352" i="3" l="1"/>
  <c r="A353" i="3"/>
  <c r="B353" i="3" s="1"/>
  <c r="I352" i="3"/>
  <c r="J352" i="3"/>
  <c r="M352" i="3"/>
  <c r="N352" i="3" s="1"/>
  <c r="L352" i="3" l="1"/>
  <c r="AD352" i="3"/>
  <c r="Z353" i="3"/>
  <c r="P353" i="3"/>
  <c r="Q353" i="3" s="1"/>
  <c r="R353" i="3" s="1"/>
  <c r="S353" i="3" s="1"/>
  <c r="T353" i="3" s="1"/>
  <c r="AA353" i="3"/>
  <c r="AD353" i="3"/>
  <c r="AC353" i="3"/>
  <c r="AE353" i="3"/>
  <c r="W352" i="3"/>
  <c r="U352" i="3" l="1"/>
  <c r="D353" i="3" s="1"/>
  <c r="AG353" i="3"/>
  <c r="E353" i="3"/>
  <c r="H353" i="3" s="1"/>
  <c r="AH353" i="3"/>
  <c r="Y351" i="3"/>
  <c r="K353" i="3" l="1"/>
  <c r="F353" i="3"/>
  <c r="G353" i="3"/>
  <c r="V353" i="3" l="1"/>
  <c r="A354" i="3"/>
  <c r="B354" i="3" s="1"/>
  <c r="I353" i="3"/>
  <c r="J353" i="3"/>
  <c r="M353" i="3"/>
  <c r="N353" i="3" s="1"/>
  <c r="L353" i="3" l="1"/>
  <c r="P354" i="3"/>
  <c r="Q354" i="3" s="1"/>
  <c r="R354" i="3" s="1"/>
  <c r="S354" i="3" s="1"/>
  <c r="T354" i="3" s="1"/>
  <c r="Z354" i="3"/>
  <c r="AA354" i="3"/>
  <c r="AD354" i="3"/>
  <c r="AC354" i="3"/>
  <c r="AE354" i="3"/>
  <c r="W353" i="3"/>
  <c r="U353" i="3" l="1"/>
  <c r="E354" i="3" s="1"/>
  <c r="H354" i="3" s="1"/>
  <c r="AH354" i="3"/>
  <c r="AG354" i="3"/>
  <c r="D354" i="3"/>
  <c r="Y352" i="3"/>
  <c r="F354" i="3" l="1"/>
  <c r="G354" i="3"/>
  <c r="K354" i="3"/>
  <c r="I354" i="3" l="1"/>
  <c r="J354" i="3"/>
  <c r="M354" i="3"/>
  <c r="N354" i="3" s="1"/>
  <c r="V354" i="3"/>
  <c r="W354" i="3" s="1"/>
  <c r="A355" i="3"/>
  <c r="B355" i="3" s="1"/>
  <c r="L354" i="3" l="1"/>
  <c r="P355" i="3"/>
  <c r="Q355" i="3" s="1"/>
  <c r="R355" i="3" s="1"/>
  <c r="S355" i="3" s="1"/>
  <c r="T355" i="3" s="1"/>
  <c r="AE355" i="3"/>
  <c r="AC355" i="3"/>
  <c r="Z355" i="3"/>
  <c r="AA355" i="3"/>
  <c r="AD355" i="3"/>
  <c r="U354" i="3" l="1"/>
  <c r="D355" i="3"/>
  <c r="AG355" i="3"/>
  <c r="AH355" i="3"/>
  <c r="E355" i="3"/>
  <c r="H355" i="3" s="1"/>
  <c r="Y353" i="3"/>
  <c r="K355" i="3" l="1"/>
  <c r="F355" i="3"/>
  <c r="G355" i="3"/>
  <c r="I355" i="3" l="1"/>
  <c r="J355" i="3"/>
  <c r="M355" i="3"/>
  <c r="N355" i="3" s="1"/>
  <c r="V355" i="3"/>
  <c r="A356" i="3"/>
  <c r="B356" i="3" s="1"/>
  <c r="W355" i="3" l="1"/>
  <c r="L355" i="3"/>
  <c r="Z356" i="3"/>
  <c r="AA356" i="3"/>
  <c r="AD356" i="3"/>
  <c r="AE356" i="3"/>
  <c r="P356" i="3"/>
  <c r="Q356" i="3" s="1"/>
  <c r="R356" i="3" s="1"/>
  <c r="S356" i="3" s="1"/>
  <c r="T356" i="3" s="1"/>
  <c r="AC356" i="3"/>
  <c r="U355" i="3" l="1"/>
  <c r="D356" i="3" s="1"/>
  <c r="AH356" i="3"/>
  <c r="E356" i="3"/>
  <c r="H356" i="3" s="1"/>
  <c r="AG356" i="3"/>
  <c r="Y354" i="3"/>
  <c r="K356" i="3" l="1"/>
  <c r="F356" i="3"/>
  <c r="G356" i="3"/>
  <c r="V356" i="3" l="1"/>
  <c r="A357" i="3"/>
  <c r="B357" i="3" s="1"/>
  <c r="I356" i="3"/>
  <c r="J356" i="3"/>
  <c r="M356" i="3"/>
  <c r="N356" i="3" s="1"/>
  <c r="L356" i="3" l="1"/>
  <c r="P357" i="3"/>
  <c r="Q357" i="3" s="1"/>
  <c r="R357" i="3" s="1"/>
  <c r="S357" i="3" s="1"/>
  <c r="T357" i="3" s="1"/>
  <c r="AA357" i="3"/>
  <c r="AC357" i="3"/>
  <c r="AD357" i="3"/>
  <c r="Z357" i="3"/>
  <c r="AE357" i="3"/>
  <c r="W356" i="3"/>
  <c r="U356" i="3" l="1"/>
  <c r="D357" i="3" s="1"/>
  <c r="AG357" i="3"/>
  <c r="AH357" i="3"/>
  <c r="E357" i="3"/>
  <c r="H357" i="3" s="1"/>
  <c r="Y355" i="3"/>
  <c r="K357" i="3" l="1"/>
  <c r="F357" i="3"/>
  <c r="G357" i="3"/>
  <c r="I357" i="3" l="1"/>
  <c r="J357" i="3"/>
  <c r="M357" i="3"/>
  <c r="N357" i="3" s="1"/>
  <c r="V357" i="3"/>
  <c r="A358" i="3"/>
  <c r="B358" i="3" s="1"/>
  <c r="W357" i="3" l="1"/>
  <c r="L357" i="3"/>
  <c r="P358" i="3"/>
  <c r="Q358" i="3" s="1"/>
  <c r="R358" i="3" s="1"/>
  <c r="S358" i="3" s="1"/>
  <c r="T358" i="3" s="1"/>
  <c r="Z358" i="3"/>
  <c r="AE358" i="3"/>
  <c r="AC358" i="3"/>
  <c r="AA358" i="3"/>
  <c r="U357" i="3" l="1"/>
  <c r="E358" i="3" s="1"/>
  <c r="H358" i="3" s="1"/>
  <c r="AG358" i="3"/>
  <c r="D358" i="3"/>
  <c r="AH358" i="3"/>
  <c r="Y356" i="3"/>
  <c r="F358" i="3" l="1"/>
  <c r="G358" i="3"/>
  <c r="K358" i="3"/>
  <c r="V358" i="3" l="1"/>
  <c r="A359" i="3"/>
  <c r="B359" i="3" s="1"/>
  <c r="I358" i="3"/>
  <c r="J358" i="3"/>
  <c r="AD358" i="3" s="1"/>
  <c r="M358" i="3"/>
  <c r="N358" i="3" s="1"/>
  <c r="Z359" i="3" l="1"/>
  <c r="AC359" i="3"/>
  <c r="P359" i="3"/>
  <c r="Q359" i="3" s="1"/>
  <c r="R359" i="3" s="1"/>
  <c r="S359" i="3" s="1"/>
  <c r="T359" i="3" s="1"/>
  <c r="AE359" i="3"/>
  <c r="AA359" i="3"/>
  <c r="AD359" i="3"/>
  <c r="L358" i="3"/>
  <c r="W358" i="3"/>
  <c r="U358" i="3" l="1"/>
  <c r="E359" i="3" s="1"/>
  <c r="H359" i="3" s="1"/>
  <c r="AG359" i="3"/>
  <c r="AH359" i="3"/>
  <c r="Y357" i="3"/>
  <c r="D359" i="3" l="1"/>
  <c r="F359" i="3" s="1"/>
  <c r="K359" i="3"/>
  <c r="G359" i="3" l="1"/>
  <c r="I359" i="3" s="1"/>
  <c r="M359" i="3"/>
  <c r="N359" i="3" s="1"/>
  <c r="V359" i="3"/>
  <c r="A360" i="3"/>
  <c r="B360" i="3" s="1"/>
  <c r="W359" i="3" l="1"/>
  <c r="J359" i="3"/>
  <c r="L359" i="3" s="1"/>
  <c r="Z360" i="3"/>
  <c r="AA360" i="3"/>
  <c r="AE360" i="3"/>
  <c r="AC360" i="3"/>
  <c r="P360" i="3"/>
  <c r="Q360" i="3" s="1"/>
  <c r="R360" i="3" s="1"/>
  <c r="S360" i="3" s="1"/>
  <c r="T360" i="3" s="1"/>
  <c r="AD360" i="3"/>
  <c r="U359" i="3" l="1"/>
  <c r="E360" i="3" s="1"/>
  <c r="H360" i="3" s="1"/>
  <c r="AG360" i="3"/>
  <c r="AH360" i="3"/>
  <c r="Y358" i="3"/>
  <c r="D360" i="3" l="1"/>
  <c r="F360" i="3" s="1"/>
  <c r="K360" i="3"/>
  <c r="G360" i="3" l="1"/>
  <c r="I360" i="3" s="1"/>
  <c r="V360" i="3"/>
  <c r="A361" i="3"/>
  <c r="B361" i="3" s="1"/>
  <c r="M360" i="3" l="1"/>
  <c r="N360" i="3" s="1"/>
  <c r="J360" i="3"/>
  <c r="L360" i="3" s="1"/>
  <c r="Z361" i="3"/>
  <c r="AA361" i="3"/>
  <c r="P361" i="3"/>
  <c r="Q361" i="3" s="1"/>
  <c r="R361" i="3" s="1"/>
  <c r="S361" i="3" s="1"/>
  <c r="T361" i="3" s="1"/>
  <c r="AE361" i="3"/>
  <c r="AD361" i="3"/>
  <c r="AC361" i="3"/>
  <c r="W360" i="3"/>
  <c r="AG361" i="3" l="1"/>
  <c r="AH361" i="3"/>
  <c r="U360" i="3"/>
  <c r="E361" i="3" s="1"/>
  <c r="H361" i="3" s="1"/>
  <c r="D361" i="3"/>
  <c r="Y359" i="3"/>
  <c r="F361" i="3" l="1"/>
  <c r="G361" i="3"/>
  <c r="K361" i="3"/>
  <c r="V361" i="3" l="1"/>
  <c r="A362" i="3"/>
  <c r="B362" i="3" s="1"/>
  <c r="I361" i="3"/>
  <c r="J361" i="3"/>
  <c r="M361" i="3"/>
  <c r="N361" i="3" s="1"/>
  <c r="AE362" i="3" l="1"/>
  <c r="AC362" i="3"/>
  <c r="P362" i="3"/>
  <c r="Q362" i="3" s="1"/>
  <c r="R362" i="3" s="1"/>
  <c r="S362" i="3" s="1"/>
  <c r="T362" i="3" s="1"/>
  <c r="AA362" i="3"/>
  <c r="Z362" i="3"/>
  <c r="L361" i="3"/>
  <c r="W361" i="3"/>
  <c r="U361" i="3" l="1"/>
  <c r="D362" i="3" s="1"/>
  <c r="AH362" i="3"/>
  <c r="AG362" i="3"/>
  <c r="Y360" i="3"/>
  <c r="E362" i="3" l="1"/>
  <c r="H362" i="3" s="1"/>
  <c r="K362" i="3" s="1"/>
  <c r="G362" i="3"/>
  <c r="F362" i="3" l="1"/>
  <c r="I362" i="3"/>
  <c r="J362" i="3"/>
  <c r="M362" i="3"/>
  <c r="N362" i="3" s="1"/>
  <c r="V362" i="3"/>
  <c r="W362" i="3" s="1"/>
  <c r="A363" i="3"/>
  <c r="B363" i="3" s="1"/>
  <c r="Z363" i="3" l="1"/>
  <c r="AA363" i="3"/>
  <c r="AD363" i="3"/>
  <c r="AE363" i="3"/>
  <c r="AC363" i="3"/>
  <c r="P363" i="3"/>
  <c r="Q363" i="3" s="1"/>
  <c r="R363" i="3" s="1"/>
  <c r="S363" i="3" s="1"/>
  <c r="T363" i="3" s="1"/>
  <c r="L362" i="3"/>
  <c r="AD362" i="3"/>
  <c r="U362" i="3" l="1"/>
  <c r="D363" i="3" s="1"/>
  <c r="AG363" i="3"/>
  <c r="AH363" i="3"/>
  <c r="Y361" i="3"/>
  <c r="E363" i="3" l="1"/>
  <c r="H363" i="3" s="1"/>
  <c r="K363" i="3" s="1"/>
  <c r="G363" i="3"/>
  <c r="F363" i="3" l="1"/>
  <c r="V363" i="3"/>
  <c r="A364" i="3"/>
  <c r="B364" i="3" s="1"/>
  <c r="I363" i="3"/>
  <c r="J363" i="3"/>
  <c r="M363" i="3"/>
  <c r="N363" i="3" s="1"/>
  <c r="AA364" i="3" l="1"/>
  <c r="AC364" i="3"/>
  <c r="P364" i="3"/>
  <c r="Q364" i="3" s="1"/>
  <c r="R364" i="3" s="1"/>
  <c r="S364" i="3" s="1"/>
  <c r="T364" i="3" s="1"/>
  <c r="Z364" i="3"/>
  <c r="AD364" i="3"/>
  <c r="AE364" i="3"/>
  <c r="L363" i="3"/>
  <c r="W363" i="3"/>
  <c r="U363" i="3" l="1"/>
  <c r="D364" i="3"/>
  <c r="E364" i="3"/>
  <c r="H364" i="3" s="1"/>
  <c r="AG364" i="3"/>
  <c r="AH364" i="3"/>
  <c r="Y362" i="3"/>
  <c r="K364" i="3" l="1"/>
  <c r="F364" i="3"/>
  <c r="G364" i="3"/>
  <c r="V364" i="3" l="1"/>
  <c r="A365" i="3"/>
  <c r="B365" i="3" s="1"/>
  <c r="I364" i="3"/>
  <c r="J364" i="3"/>
  <c r="M364" i="3"/>
  <c r="N364" i="3" s="1"/>
  <c r="L364" i="3" l="1"/>
  <c r="AC365" i="3"/>
  <c r="AA365" i="3"/>
  <c r="AD365" i="3"/>
  <c r="P365" i="3"/>
  <c r="Q365" i="3" s="1"/>
  <c r="R365" i="3" s="1"/>
  <c r="S365" i="3" s="1"/>
  <c r="T365" i="3" s="1"/>
  <c r="AE365" i="3"/>
  <c r="Z365" i="3"/>
  <c r="W364" i="3"/>
  <c r="U364" i="3" l="1"/>
  <c r="E365" i="3" s="1"/>
  <c r="H365" i="3" s="1"/>
  <c r="AG365" i="3"/>
  <c r="AH365" i="3"/>
  <c r="Y363" i="3"/>
  <c r="D365" i="3" l="1"/>
  <c r="F365" i="3" s="1"/>
  <c r="K365" i="3"/>
  <c r="G365" i="3" l="1"/>
  <c r="I365" i="3"/>
  <c r="J365" i="3"/>
  <c r="M365" i="3"/>
  <c r="N365" i="3" s="1"/>
  <c r="V365" i="3"/>
  <c r="W365" i="3" s="1"/>
  <c r="A366" i="3"/>
  <c r="B366" i="3" s="1"/>
  <c r="L365" i="3" l="1"/>
  <c r="AD366" i="3"/>
  <c r="AA366" i="3"/>
  <c r="AC366" i="3"/>
  <c r="P366" i="3"/>
  <c r="Q366" i="3" s="1"/>
  <c r="R366" i="3" s="1"/>
  <c r="S366" i="3" s="1"/>
  <c r="T366" i="3" s="1"/>
  <c r="AE366" i="3"/>
  <c r="Z366" i="3"/>
  <c r="U365" i="3" l="1"/>
  <c r="E366" i="3"/>
  <c r="H366" i="3" s="1"/>
  <c r="AH366" i="3"/>
  <c r="D366" i="3"/>
  <c r="AG366" i="3"/>
  <c r="Y364" i="3"/>
  <c r="F366" i="3" l="1"/>
  <c r="G366" i="3"/>
  <c r="K366" i="3"/>
  <c r="V366" i="3" l="1"/>
  <c r="A367" i="3"/>
  <c r="B367" i="3" s="1"/>
  <c r="I366" i="3"/>
  <c r="J366" i="3"/>
  <c r="M366" i="3"/>
  <c r="N366" i="3" s="1"/>
  <c r="AC367" i="3" l="1"/>
  <c r="P367" i="3"/>
  <c r="Q367" i="3" s="1"/>
  <c r="R367" i="3" s="1"/>
  <c r="S367" i="3" s="1"/>
  <c r="T367" i="3" s="1"/>
  <c r="Z367" i="3"/>
  <c r="AE367" i="3"/>
  <c r="AA367" i="3"/>
  <c r="AD367" i="3"/>
  <c r="L366" i="3"/>
  <c r="W366" i="3"/>
  <c r="U366" i="3" l="1"/>
  <c r="AH367" i="3"/>
  <c r="E367" i="3"/>
  <c r="H367" i="3" s="1"/>
  <c r="AG367" i="3"/>
  <c r="D367" i="3"/>
  <c r="Y365" i="3"/>
  <c r="K367" i="3" l="1"/>
  <c r="F367" i="3"/>
  <c r="G367" i="3"/>
  <c r="I367" i="3" l="1"/>
  <c r="J367" i="3"/>
  <c r="M367" i="3"/>
  <c r="N367" i="3" s="1"/>
  <c r="V367" i="3"/>
  <c r="W367" i="3" s="1"/>
  <c r="A368" i="3"/>
  <c r="B368" i="3" s="1"/>
  <c r="Z368" i="3" l="1"/>
  <c r="AC368" i="3"/>
  <c r="P368" i="3"/>
  <c r="Q368" i="3" s="1"/>
  <c r="R368" i="3" s="1"/>
  <c r="S368" i="3" s="1"/>
  <c r="T368" i="3" s="1"/>
  <c r="AE368" i="3"/>
  <c r="AA368" i="3"/>
  <c r="L367" i="3"/>
  <c r="U367" i="3" l="1"/>
  <c r="D368" i="3" s="1"/>
  <c r="E368" i="3"/>
  <c r="H368" i="3" s="1"/>
  <c r="AG368" i="3"/>
  <c r="AH368" i="3"/>
  <c r="Y366" i="3"/>
  <c r="K368" i="3" l="1"/>
  <c r="F368" i="3"/>
  <c r="G368" i="3"/>
  <c r="I368" i="3" l="1"/>
  <c r="J368" i="3"/>
  <c r="AD368" i="3" s="1"/>
  <c r="M368" i="3"/>
  <c r="N368" i="3" s="1"/>
  <c r="V368" i="3"/>
  <c r="W368" i="3" s="1"/>
  <c r="A369" i="3"/>
  <c r="B369" i="3" s="1"/>
  <c r="Z369" i="3" l="1"/>
  <c r="AA369" i="3"/>
  <c r="P369" i="3"/>
  <c r="Q369" i="3" s="1"/>
  <c r="R369" i="3" s="1"/>
  <c r="S369" i="3" s="1"/>
  <c r="T369" i="3" s="1"/>
  <c r="AD369" i="3"/>
  <c r="AC369" i="3"/>
  <c r="AE369" i="3"/>
  <c r="L368" i="3"/>
  <c r="AH369" i="3" l="1"/>
  <c r="AG369" i="3"/>
  <c r="U368" i="3"/>
  <c r="E369" i="3" s="1"/>
  <c r="H369" i="3" s="1"/>
  <c r="Y367" i="3"/>
  <c r="D369" i="3" l="1"/>
  <c r="F369" i="3" s="1"/>
  <c r="K369" i="3"/>
  <c r="G369" i="3" l="1"/>
  <c r="V369" i="3"/>
  <c r="A370" i="3"/>
  <c r="B370" i="3" s="1"/>
  <c r="I369" i="3"/>
  <c r="J369" i="3"/>
  <c r="M369" i="3"/>
  <c r="N369" i="3" s="1"/>
  <c r="L369" i="3" l="1"/>
  <c r="AD370" i="3"/>
  <c r="Z370" i="3"/>
  <c r="AA370" i="3"/>
  <c r="AC370" i="3"/>
  <c r="P370" i="3"/>
  <c r="Q370" i="3" s="1"/>
  <c r="R370" i="3" s="1"/>
  <c r="S370" i="3" s="1"/>
  <c r="T370" i="3" s="1"/>
  <c r="AE370" i="3"/>
  <c r="W369" i="3"/>
  <c r="U369" i="3" l="1"/>
  <c r="E370" i="3"/>
  <c r="H370" i="3" s="1"/>
  <c r="AH370" i="3"/>
  <c r="D370" i="3"/>
  <c r="AG370" i="3"/>
  <c r="Y368" i="3"/>
  <c r="F370" i="3" l="1"/>
  <c r="G370" i="3"/>
  <c r="K370" i="3"/>
  <c r="I370" i="3" l="1"/>
  <c r="J370" i="3"/>
  <c r="M370" i="3"/>
  <c r="N370" i="3" s="1"/>
  <c r="V370" i="3"/>
  <c r="W370" i="3" s="1"/>
  <c r="A371" i="3"/>
  <c r="B371" i="3" s="1"/>
  <c r="AD371" i="3" l="1"/>
  <c r="AC371" i="3"/>
  <c r="Z371" i="3"/>
  <c r="P371" i="3"/>
  <c r="Q371" i="3" s="1"/>
  <c r="R371" i="3" s="1"/>
  <c r="S371" i="3" s="1"/>
  <c r="T371" i="3" s="1"/>
  <c r="AA371" i="3"/>
  <c r="AE371" i="3"/>
  <c r="L370" i="3"/>
  <c r="U370" i="3" l="1"/>
  <c r="D371" i="3" s="1"/>
  <c r="E371" i="3"/>
  <c r="H371" i="3" s="1"/>
  <c r="AH371" i="3"/>
  <c r="AG371" i="3"/>
  <c r="Y369" i="3"/>
  <c r="K371" i="3" l="1"/>
  <c r="F371" i="3"/>
  <c r="G371" i="3"/>
  <c r="I371" i="3" l="1"/>
  <c r="J371" i="3"/>
  <c r="M371" i="3"/>
  <c r="N371" i="3" s="1"/>
  <c r="V371" i="3"/>
  <c r="W371" i="3" s="1"/>
  <c r="A372" i="3"/>
  <c r="B372" i="3" s="1"/>
  <c r="AA372" i="3" l="1"/>
  <c r="AC372" i="3"/>
  <c r="Z372" i="3"/>
  <c r="AE372" i="3"/>
  <c r="P372" i="3"/>
  <c r="Q372" i="3" s="1"/>
  <c r="R372" i="3" s="1"/>
  <c r="S372" i="3" s="1"/>
  <c r="T372" i="3" s="1"/>
  <c r="L371" i="3"/>
  <c r="U371" i="3" l="1"/>
  <c r="E372" i="3" s="1"/>
  <c r="H372" i="3" s="1"/>
  <c r="AH372" i="3"/>
  <c r="AG372" i="3"/>
  <c r="D372" i="3"/>
  <c r="Y370" i="3"/>
  <c r="F372" i="3" l="1"/>
  <c r="G372" i="3"/>
  <c r="K372" i="3"/>
  <c r="I372" i="3" l="1"/>
  <c r="J372" i="3"/>
  <c r="M372" i="3"/>
  <c r="N372" i="3" s="1"/>
  <c r="V372" i="3"/>
  <c r="W372" i="3" s="1"/>
  <c r="A373" i="3"/>
  <c r="B373" i="3" s="1"/>
  <c r="L372" i="3" l="1"/>
  <c r="AD372" i="3"/>
  <c r="AE373" i="3"/>
  <c r="AD373" i="3"/>
  <c r="Z373" i="3"/>
  <c r="AA373" i="3"/>
  <c r="P373" i="3"/>
  <c r="Q373" i="3" s="1"/>
  <c r="R373" i="3" s="1"/>
  <c r="S373" i="3" s="1"/>
  <c r="T373" i="3" s="1"/>
  <c r="AC373" i="3"/>
  <c r="U372" i="3" l="1"/>
  <c r="AH373" i="3"/>
  <c r="D373" i="3"/>
  <c r="E373" i="3"/>
  <c r="H373" i="3" s="1"/>
  <c r="AG373" i="3"/>
  <c r="Y371" i="3"/>
  <c r="K373" i="3" l="1"/>
  <c r="F373" i="3"/>
  <c r="G373" i="3"/>
  <c r="I373" i="3" l="1"/>
  <c r="J373" i="3"/>
  <c r="M373" i="3"/>
  <c r="N373" i="3" s="1"/>
  <c r="V373" i="3"/>
  <c r="W373" i="3" s="1"/>
  <c r="A374" i="3"/>
  <c r="B374" i="3" s="1"/>
  <c r="AC374" i="3" l="1"/>
  <c r="Z374" i="3"/>
  <c r="P374" i="3"/>
  <c r="Q374" i="3" s="1"/>
  <c r="R374" i="3" s="1"/>
  <c r="S374" i="3" s="1"/>
  <c r="T374" i="3" s="1"/>
  <c r="AE374" i="3"/>
  <c r="AA374" i="3"/>
  <c r="AD374" i="3"/>
  <c r="L373" i="3"/>
  <c r="U373" i="3" l="1"/>
  <c r="E374" i="3" s="1"/>
  <c r="H374" i="3" s="1"/>
  <c r="AH374" i="3"/>
  <c r="D374" i="3"/>
  <c r="AG374" i="3"/>
  <c r="Y372" i="3"/>
  <c r="F374" i="3" l="1"/>
  <c r="G374" i="3"/>
  <c r="K374" i="3"/>
  <c r="V374" i="3" l="1"/>
  <c r="A375" i="3"/>
  <c r="B375" i="3" s="1"/>
  <c r="I374" i="3"/>
  <c r="W374" i="3" s="1"/>
  <c r="J374" i="3"/>
  <c r="M374" i="3"/>
  <c r="N374" i="3" s="1"/>
  <c r="L374" i="3" l="1"/>
  <c r="AA375" i="3"/>
  <c r="AC375" i="3"/>
  <c r="P375" i="3"/>
  <c r="Q375" i="3" s="1"/>
  <c r="R375" i="3" s="1"/>
  <c r="S375" i="3" s="1"/>
  <c r="T375" i="3" s="1"/>
  <c r="Z375" i="3"/>
  <c r="AD375" i="3"/>
  <c r="AE375" i="3"/>
  <c r="U374" i="3" l="1"/>
  <c r="E375" i="3" s="1"/>
  <c r="H375" i="3" s="1"/>
  <c r="AH375" i="3"/>
  <c r="AG375" i="3"/>
  <c r="D375" i="3"/>
  <c r="Y373" i="3"/>
  <c r="F375" i="3" l="1"/>
  <c r="G375" i="3"/>
  <c r="K375" i="3"/>
  <c r="V375" i="3" l="1"/>
  <c r="A376" i="3"/>
  <c r="B376" i="3" s="1"/>
  <c r="I375" i="3"/>
  <c r="J375" i="3"/>
  <c r="M375" i="3"/>
  <c r="N375" i="3" s="1"/>
  <c r="AD376" i="3" l="1"/>
  <c r="AA376" i="3"/>
  <c r="AC376" i="3"/>
  <c r="AE376" i="3"/>
  <c r="Z376" i="3"/>
  <c r="P376" i="3"/>
  <c r="Q376" i="3" s="1"/>
  <c r="R376" i="3" s="1"/>
  <c r="S376" i="3" s="1"/>
  <c r="T376" i="3" s="1"/>
  <c r="L375" i="3"/>
  <c r="W375" i="3"/>
  <c r="U375" i="3" l="1"/>
  <c r="E376" i="3" s="1"/>
  <c r="H376" i="3" s="1"/>
  <c r="D376" i="3"/>
  <c r="AG376" i="3"/>
  <c r="AH376" i="3"/>
  <c r="Y374" i="3"/>
  <c r="F376" i="3" l="1"/>
  <c r="G376" i="3"/>
  <c r="K376" i="3"/>
  <c r="I376" i="3" l="1"/>
  <c r="J376" i="3"/>
  <c r="M376" i="3"/>
  <c r="N376" i="3" s="1"/>
  <c r="V376" i="3"/>
  <c r="W376" i="3" s="1"/>
  <c r="A377" i="3"/>
  <c r="B377" i="3" s="1"/>
  <c r="P377" i="3" l="1"/>
  <c r="Q377" i="3" s="1"/>
  <c r="R377" i="3" s="1"/>
  <c r="S377" i="3" s="1"/>
  <c r="T377" i="3" s="1"/>
  <c r="AD377" i="3"/>
  <c r="Z377" i="3"/>
  <c r="AA377" i="3"/>
  <c r="AE377" i="3"/>
  <c r="AC377" i="3"/>
  <c r="L376" i="3"/>
  <c r="U376" i="3" l="1"/>
  <c r="AH377" i="3"/>
  <c r="D377" i="3"/>
  <c r="AG377" i="3"/>
  <c r="E377" i="3"/>
  <c r="H377" i="3" s="1"/>
  <c r="Y375" i="3"/>
  <c r="K377" i="3" l="1"/>
  <c r="F377" i="3"/>
  <c r="G377" i="3"/>
  <c r="I377" i="3" l="1"/>
  <c r="J377" i="3"/>
  <c r="M377" i="3"/>
  <c r="N377" i="3" s="1"/>
  <c r="V377" i="3"/>
  <c r="W377" i="3" s="1"/>
  <c r="A378" i="3"/>
  <c r="B378" i="3" s="1"/>
  <c r="P378" i="3" l="1"/>
  <c r="Q378" i="3" s="1"/>
  <c r="R378" i="3" s="1"/>
  <c r="S378" i="3" s="1"/>
  <c r="T378" i="3" s="1"/>
  <c r="Z378" i="3"/>
  <c r="AC378" i="3"/>
  <c r="AA378" i="3"/>
  <c r="AE378" i="3"/>
  <c r="L377" i="3"/>
  <c r="U377" i="3" l="1"/>
  <c r="AG378" i="3"/>
  <c r="AH378" i="3"/>
  <c r="D378" i="3"/>
  <c r="E378" i="3"/>
  <c r="H378" i="3" s="1"/>
  <c r="Y376" i="3"/>
  <c r="F378" i="3" l="1"/>
  <c r="G378" i="3"/>
  <c r="K378" i="3"/>
  <c r="V378" i="3" l="1"/>
  <c r="A379" i="3"/>
  <c r="B379" i="3" s="1"/>
  <c r="I378" i="3"/>
  <c r="J378" i="3"/>
  <c r="AD378" i="3" s="1"/>
  <c r="M378" i="3"/>
  <c r="N378" i="3" s="1"/>
  <c r="L378" i="3" l="1"/>
  <c r="AC379" i="3"/>
  <c r="Z379" i="3"/>
  <c r="P379" i="3"/>
  <c r="Q379" i="3" s="1"/>
  <c r="R379" i="3" s="1"/>
  <c r="S379" i="3" s="1"/>
  <c r="T379" i="3" s="1"/>
  <c r="AA379" i="3"/>
  <c r="AD379" i="3"/>
  <c r="AE379" i="3"/>
  <c r="W378" i="3"/>
  <c r="U378" i="3" l="1"/>
  <c r="D379" i="3"/>
  <c r="AG379" i="3"/>
  <c r="AH379" i="3"/>
  <c r="E379" i="3"/>
  <c r="H379" i="3" s="1"/>
  <c r="Y377" i="3"/>
  <c r="F379" i="3" l="1"/>
  <c r="G379" i="3"/>
  <c r="K379" i="3"/>
  <c r="I379" i="3" l="1"/>
  <c r="J379" i="3"/>
  <c r="M379" i="3"/>
  <c r="N379" i="3" s="1"/>
  <c r="V379" i="3"/>
  <c r="W379" i="3" s="1"/>
  <c r="A380" i="3"/>
  <c r="B380" i="3" s="1"/>
  <c r="L379" i="3" l="1"/>
  <c r="AA380" i="3"/>
  <c r="AC380" i="3"/>
  <c r="P380" i="3"/>
  <c r="Q380" i="3" s="1"/>
  <c r="R380" i="3" s="1"/>
  <c r="S380" i="3" s="1"/>
  <c r="T380" i="3" s="1"/>
  <c r="AD380" i="3"/>
  <c r="Z380" i="3"/>
  <c r="AE380" i="3"/>
  <c r="U379" i="3" l="1"/>
  <c r="E380" i="3" s="1"/>
  <c r="H380" i="3" s="1"/>
  <c r="AG380" i="3"/>
  <c r="AH380" i="3"/>
  <c r="Y378" i="3"/>
  <c r="D380" i="3" l="1"/>
  <c r="F380" i="3" s="1"/>
  <c r="K380" i="3"/>
  <c r="G380" i="3" l="1"/>
  <c r="I380" i="3" s="1"/>
  <c r="J380" i="3"/>
  <c r="M380" i="3"/>
  <c r="N380" i="3" s="1"/>
  <c r="V380" i="3"/>
  <c r="A381" i="3"/>
  <c r="B381" i="3" s="1"/>
  <c r="W380" i="3" l="1"/>
  <c r="Z381" i="3"/>
  <c r="AD381" i="3"/>
  <c r="AC381" i="3"/>
  <c r="AA381" i="3"/>
  <c r="P381" i="3"/>
  <c r="Q381" i="3" s="1"/>
  <c r="R381" i="3" s="1"/>
  <c r="S381" i="3" s="1"/>
  <c r="T381" i="3" s="1"/>
  <c r="AE381" i="3"/>
  <c r="L380" i="3"/>
  <c r="U380" i="3" l="1"/>
  <c r="E381" i="3" s="1"/>
  <c r="H381" i="3" s="1"/>
  <c r="AH381" i="3"/>
  <c r="D381" i="3"/>
  <c r="AG381" i="3"/>
  <c r="Y379" i="3"/>
  <c r="F381" i="3" l="1"/>
  <c r="G381" i="3"/>
  <c r="K381" i="3"/>
  <c r="I381" i="3" l="1"/>
  <c r="J381" i="3"/>
  <c r="M381" i="3"/>
  <c r="N381" i="3" s="1"/>
  <c r="V381" i="3"/>
  <c r="A382" i="3"/>
  <c r="B382" i="3" s="1"/>
  <c r="W381" i="3" l="1"/>
  <c r="AA382" i="3"/>
  <c r="AC382" i="3"/>
  <c r="Z382" i="3"/>
  <c r="AE382" i="3"/>
  <c r="P382" i="3"/>
  <c r="Q382" i="3" s="1"/>
  <c r="R382" i="3" s="1"/>
  <c r="S382" i="3" s="1"/>
  <c r="T382" i="3" s="1"/>
  <c r="L381" i="3"/>
  <c r="U381" i="3" l="1"/>
  <c r="E382" i="3" s="1"/>
  <c r="H382" i="3" s="1"/>
  <c r="AH382" i="3"/>
  <c r="AG382" i="3"/>
  <c r="D382" i="3"/>
  <c r="Y380" i="3"/>
  <c r="F382" i="3" l="1"/>
  <c r="G382" i="3"/>
  <c r="K382" i="3"/>
  <c r="I382" i="3" l="1"/>
  <c r="J382" i="3"/>
  <c r="M382" i="3"/>
  <c r="N382" i="3" s="1"/>
  <c r="V382" i="3"/>
  <c r="A383" i="3"/>
  <c r="B383" i="3" s="1"/>
  <c r="W382" i="3" l="1"/>
  <c r="L382" i="3"/>
  <c r="AD382" i="3"/>
  <c r="AD383" i="3"/>
  <c r="AA383" i="3"/>
  <c r="AC383" i="3"/>
  <c r="P383" i="3"/>
  <c r="Q383" i="3" s="1"/>
  <c r="R383" i="3" s="1"/>
  <c r="S383" i="3" s="1"/>
  <c r="T383" i="3" s="1"/>
  <c r="Z383" i="3"/>
  <c r="AE383" i="3"/>
  <c r="U382" i="3" l="1"/>
  <c r="D383" i="3" s="1"/>
  <c r="AH383" i="3"/>
  <c r="AG383" i="3"/>
  <c r="E383" i="3"/>
  <c r="H383" i="3" s="1"/>
  <c r="Y381" i="3"/>
  <c r="K383" i="3" l="1"/>
  <c r="F383" i="3"/>
  <c r="G383" i="3"/>
  <c r="I383" i="3" l="1"/>
  <c r="J383" i="3"/>
  <c r="M383" i="3"/>
  <c r="N383" i="3" s="1"/>
  <c r="V383" i="3"/>
  <c r="W383" i="3" s="1"/>
  <c r="A384" i="3"/>
  <c r="B384" i="3" s="1"/>
  <c r="P384" i="3" l="1"/>
  <c r="Q384" i="3" s="1"/>
  <c r="R384" i="3" s="1"/>
  <c r="S384" i="3" s="1"/>
  <c r="T384" i="3" s="1"/>
  <c r="AC384" i="3"/>
  <c r="Z384" i="3"/>
  <c r="AD384" i="3"/>
  <c r="AA384" i="3"/>
  <c r="AE384" i="3"/>
  <c r="L383" i="3"/>
  <c r="AG384" i="3" l="1"/>
  <c r="AH384" i="3"/>
  <c r="U383" i="3"/>
  <c r="D384" i="3" s="1"/>
  <c r="Y382" i="3"/>
  <c r="E384" i="3" l="1"/>
  <c r="H384" i="3" s="1"/>
  <c r="K384" i="3" s="1"/>
  <c r="G384" i="3"/>
  <c r="F384" i="3" l="1"/>
  <c r="I384" i="3"/>
  <c r="J384" i="3"/>
  <c r="M384" i="3"/>
  <c r="N384" i="3" s="1"/>
  <c r="V384" i="3"/>
  <c r="W384" i="3" s="1"/>
  <c r="A385" i="3"/>
  <c r="B385" i="3" s="1"/>
  <c r="P385" i="3" l="1"/>
  <c r="Q385" i="3" s="1"/>
  <c r="R385" i="3" s="1"/>
  <c r="S385" i="3" s="1"/>
  <c r="T385" i="3" s="1"/>
  <c r="AC385" i="3"/>
  <c r="AA385" i="3"/>
  <c r="AE385" i="3"/>
  <c r="AD385" i="3"/>
  <c r="Z385" i="3"/>
  <c r="L384" i="3"/>
  <c r="U384" i="3" l="1"/>
  <c r="E385" i="3"/>
  <c r="H385" i="3" s="1"/>
  <c r="AH385" i="3"/>
  <c r="D385" i="3"/>
  <c r="AG385" i="3"/>
  <c r="Y383" i="3"/>
  <c r="F385" i="3" l="1"/>
  <c r="G385" i="3"/>
  <c r="K385" i="3"/>
  <c r="I385" i="3" l="1"/>
  <c r="J385" i="3"/>
  <c r="M385" i="3"/>
  <c r="N385" i="3" s="1"/>
  <c r="V385" i="3"/>
  <c r="W385" i="3" s="1"/>
  <c r="A386" i="3"/>
  <c r="B386" i="3" s="1"/>
  <c r="AC386" i="3" l="1"/>
  <c r="Z386" i="3"/>
  <c r="P386" i="3"/>
  <c r="Q386" i="3" s="1"/>
  <c r="R386" i="3" s="1"/>
  <c r="S386" i="3" s="1"/>
  <c r="T386" i="3" s="1"/>
  <c r="AE386" i="3"/>
  <c r="AD386" i="3"/>
  <c r="AA386" i="3"/>
  <c r="L385" i="3"/>
  <c r="U385" i="3" l="1"/>
  <c r="E386" i="3" s="1"/>
  <c r="H386" i="3" s="1"/>
  <c r="D386" i="3"/>
  <c r="AH386" i="3"/>
  <c r="AG386" i="3"/>
  <c r="Y384" i="3"/>
  <c r="F386" i="3" l="1"/>
  <c r="G386" i="3"/>
  <c r="K386" i="3"/>
  <c r="V386" i="3" l="1"/>
  <c r="A387" i="3"/>
  <c r="B387" i="3" s="1"/>
  <c r="I386" i="3"/>
  <c r="J386" i="3"/>
  <c r="M386" i="3"/>
  <c r="N386" i="3" s="1"/>
  <c r="L386" i="3" l="1"/>
  <c r="AA387" i="3"/>
  <c r="P387" i="3"/>
  <c r="Q387" i="3" s="1"/>
  <c r="R387" i="3" s="1"/>
  <c r="S387" i="3" s="1"/>
  <c r="T387" i="3" s="1"/>
  <c r="AC387" i="3"/>
  <c r="Z387" i="3"/>
  <c r="AE387" i="3"/>
  <c r="AD387" i="3"/>
  <c r="W386" i="3"/>
  <c r="U386" i="3" l="1"/>
  <c r="D387" i="3" s="1"/>
  <c r="AG387" i="3"/>
  <c r="AH387" i="3"/>
  <c r="Y385" i="3"/>
  <c r="E387" i="3" l="1"/>
  <c r="H387" i="3" s="1"/>
  <c r="K387" i="3" s="1"/>
  <c r="G387" i="3"/>
  <c r="F387" i="3" l="1"/>
  <c r="I387" i="3"/>
  <c r="J387" i="3"/>
  <c r="M387" i="3"/>
  <c r="N387" i="3" s="1"/>
  <c r="V387" i="3"/>
  <c r="W387" i="3" s="1"/>
  <c r="A388" i="3"/>
  <c r="B388" i="3" s="1"/>
  <c r="AC388" i="3" l="1"/>
  <c r="AA388" i="3"/>
  <c r="Z388" i="3"/>
  <c r="AE388" i="3"/>
  <c r="P388" i="3"/>
  <c r="Q388" i="3" s="1"/>
  <c r="R388" i="3" s="1"/>
  <c r="S388" i="3" s="1"/>
  <c r="T388" i="3" s="1"/>
  <c r="AD388" i="3"/>
  <c r="L387" i="3"/>
  <c r="U387" i="3" l="1"/>
  <c r="D388" i="3"/>
  <c r="AG388" i="3"/>
  <c r="AH388" i="3"/>
  <c r="E388" i="3"/>
  <c r="H388" i="3" s="1"/>
  <c r="Y386" i="3"/>
  <c r="K388" i="3" l="1"/>
  <c r="F388" i="3"/>
  <c r="G388" i="3"/>
  <c r="I388" i="3" l="1"/>
  <c r="J388" i="3"/>
  <c r="M388" i="3"/>
  <c r="N388" i="3" s="1"/>
  <c r="V388" i="3"/>
  <c r="W388" i="3" s="1"/>
  <c r="A389" i="3"/>
  <c r="B389" i="3" s="1"/>
  <c r="P389" i="3" l="1"/>
  <c r="Q389" i="3" s="1"/>
  <c r="R389" i="3" s="1"/>
  <c r="S389" i="3" s="1"/>
  <c r="T389" i="3" s="1"/>
  <c r="Z389" i="3"/>
  <c r="AA389" i="3"/>
  <c r="AE389" i="3"/>
  <c r="AC389" i="3"/>
  <c r="AD389" i="3"/>
  <c r="L388" i="3"/>
  <c r="U388" i="3" l="1"/>
  <c r="E389" i="3" s="1"/>
  <c r="H389" i="3" s="1"/>
  <c r="AH389" i="3"/>
  <c r="AG389" i="3"/>
  <c r="Y387" i="3"/>
  <c r="D389" i="3" l="1"/>
  <c r="F389" i="3" s="1"/>
  <c r="K389" i="3"/>
  <c r="G389" i="3" l="1"/>
  <c r="I389" i="3"/>
  <c r="J389" i="3"/>
  <c r="M389" i="3"/>
  <c r="N389" i="3" s="1"/>
  <c r="V389" i="3"/>
  <c r="W389" i="3" s="1"/>
  <c r="A390" i="3"/>
  <c r="B390" i="3" s="1"/>
  <c r="L389" i="3" l="1"/>
  <c r="Z390" i="3"/>
  <c r="AC390" i="3"/>
  <c r="AA390" i="3"/>
  <c r="AE390" i="3"/>
  <c r="AD390" i="3"/>
  <c r="P390" i="3"/>
  <c r="Q390" i="3" s="1"/>
  <c r="R390" i="3" s="1"/>
  <c r="S390" i="3" s="1"/>
  <c r="T390" i="3" s="1"/>
  <c r="U389" i="3" l="1"/>
  <c r="D390" i="3" s="1"/>
  <c r="AH390" i="3"/>
  <c r="AG390" i="3"/>
  <c r="Y388" i="3"/>
  <c r="E390" i="3" l="1"/>
  <c r="H390" i="3" s="1"/>
  <c r="K390" i="3" s="1"/>
  <c r="G390" i="3"/>
  <c r="F390" i="3" l="1"/>
  <c r="V390" i="3"/>
  <c r="A391" i="3"/>
  <c r="B391" i="3" s="1"/>
  <c r="I390" i="3"/>
  <c r="J390" i="3"/>
  <c r="M390" i="3"/>
  <c r="N390" i="3" s="1"/>
  <c r="L390" i="3" l="1"/>
  <c r="P391" i="3"/>
  <c r="Q391" i="3" s="1"/>
  <c r="R391" i="3" s="1"/>
  <c r="S391" i="3" s="1"/>
  <c r="T391" i="3" s="1"/>
  <c r="AA391" i="3"/>
  <c r="Z391" i="3"/>
  <c r="AE391" i="3"/>
  <c r="AD391" i="3"/>
  <c r="AC391" i="3"/>
  <c r="W390" i="3"/>
  <c r="U390" i="3" l="1"/>
  <c r="AG391" i="3"/>
  <c r="D391" i="3"/>
  <c r="E391" i="3"/>
  <c r="H391" i="3" s="1"/>
  <c r="AH391" i="3"/>
  <c r="Y389" i="3"/>
  <c r="K391" i="3" l="1"/>
  <c r="F391" i="3"/>
  <c r="G391" i="3"/>
  <c r="V391" i="3" l="1"/>
  <c r="A392" i="3"/>
  <c r="B392" i="3" s="1"/>
  <c r="I391" i="3"/>
  <c r="J391" i="3"/>
  <c r="M391" i="3"/>
  <c r="N391" i="3" s="1"/>
  <c r="AA392" i="3" l="1"/>
  <c r="AC392" i="3"/>
  <c r="P392" i="3"/>
  <c r="Q392" i="3" s="1"/>
  <c r="R392" i="3" s="1"/>
  <c r="S392" i="3" s="1"/>
  <c r="T392" i="3" s="1"/>
  <c r="AD392" i="3"/>
  <c r="Z392" i="3"/>
  <c r="AE392" i="3"/>
  <c r="L391" i="3"/>
  <c r="W391" i="3"/>
  <c r="U391" i="3" l="1"/>
  <c r="D392" i="3" s="1"/>
  <c r="AH392" i="3"/>
  <c r="AG392" i="3"/>
  <c r="E392" i="3"/>
  <c r="H392" i="3" s="1"/>
  <c r="Y390" i="3"/>
  <c r="K392" i="3" l="1"/>
  <c r="F392" i="3"/>
  <c r="G392" i="3"/>
  <c r="I392" i="3" l="1"/>
  <c r="J392" i="3"/>
  <c r="M392" i="3"/>
  <c r="N392" i="3" s="1"/>
  <c r="V392" i="3"/>
  <c r="W392" i="3" s="1"/>
  <c r="A393" i="3"/>
  <c r="B393" i="3" s="1"/>
  <c r="L392" i="3" l="1"/>
  <c r="Z393" i="3"/>
  <c r="AC393" i="3"/>
  <c r="AA393" i="3"/>
  <c r="AE393" i="3"/>
  <c r="P393" i="3"/>
  <c r="Q393" i="3" s="1"/>
  <c r="R393" i="3" s="1"/>
  <c r="S393" i="3" s="1"/>
  <c r="T393" i="3" s="1"/>
  <c r="AD393" i="3"/>
  <c r="U392" i="3" l="1"/>
  <c r="E393" i="3"/>
  <c r="H393" i="3" s="1"/>
  <c r="D393" i="3"/>
  <c r="AH393" i="3"/>
  <c r="AG393" i="3"/>
  <c r="Y391" i="3"/>
  <c r="F393" i="3" l="1"/>
  <c r="G393" i="3"/>
  <c r="K393" i="3"/>
  <c r="I393" i="3" l="1"/>
  <c r="J393" i="3"/>
  <c r="M393" i="3"/>
  <c r="N393" i="3" s="1"/>
  <c r="V393" i="3"/>
  <c r="W393" i="3" s="1"/>
  <c r="A394" i="3"/>
  <c r="B394" i="3" s="1"/>
  <c r="L393" i="3" l="1"/>
  <c r="Z394" i="3"/>
  <c r="AA394" i="3"/>
  <c r="AC394" i="3"/>
  <c r="AE394" i="3"/>
  <c r="AD394" i="3"/>
  <c r="P394" i="3"/>
  <c r="Q394" i="3" s="1"/>
  <c r="R394" i="3" s="1"/>
  <c r="S394" i="3" s="1"/>
  <c r="T394" i="3" s="1"/>
  <c r="AH394" i="3" l="1"/>
  <c r="AG394" i="3"/>
  <c r="U393" i="3"/>
  <c r="D394" i="3" s="1"/>
  <c r="E394" i="3"/>
  <c r="H394" i="3" s="1"/>
  <c r="Y392" i="3"/>
  <c r="K394" i="3" l="1"/>
  <c r="F394" i="3"/>
  <c r="G394" i="3"/>
  <c r="I394" i="3" l="1"/>
  <c r="J394" i="3"/>
  <c r="M394" i="3"/>
  <c r="N394" i="3" s="1"/>
  <c r="V394" i="3"/>
  <c r="W394" i="3" s="1"/>
  <c r="A395" i="3"/>
  <c r="B395" i="3" s="1"/>
  <c r="L394" i="3" l="1"/>
  <c r="Z395" i="3"/>
  <c r="AC395" i="3"/>
  <c r="P395" i="3"/>
  <c r="Q395" i="3" s="1"/>
  <c r="R395" i="3" s="1"/>
  <c r="S395" i="3" s="1"/>
  <c r="T395" i="3" s="1"/>
  <c r="AE395" i="3"/>
  <c r="AA395" i="3"/>
  <c r="AD395" i="3"/>
  <c r="U394" i="3" l="1"/>
  <c r="D395" i="3" s="1"/>
  <c r="AH395" i="3"/>
  <c r="E395" i="3"/>
  <c r="H395" i="3" s="1"/>
  <c r="AG395" i="3"/>
  <c r="Y393" i="3"/>
  <c r="F395" i="3" l="1"/>
  <c r="G395" i="3"/>
  <c r="K395" i="3"/>
  <c r="V395" i="3" l="1"/>
  <c r="A396" i="3"/>
  <c r="B396" i="3" s="1"/>
  <c r="I395" i="3"/>
  <c r="J395" i="3"/>
  <c r="M395" i="3"/>
  <c r="N395" i="3" s="1"/>
  <c r="L395" i="3" l="1"/>
  <c r="AA396" i="3"/>
  <c r="P396" i="3"/>
  <c r="Q396" i="3" s="1"/>
  <c r="R396" i="3" s="1"/>
  <c r="S396" i="3" s="1"/>
  <c r="T396" i="3" s="1"/>
  <c r="Z396" i="3"/>
  <c r="AE396" i="3"/>
  <c r="AD396" i="3"/>
  <c r="AC396" i="3"/>
  <c r="W395" i="3"/>
  <c r="U395" i="3" l="1"/>
  <c r="D396" i="3" s="1"/>
  <c r="AG396" i="3"/>
  <c r="AH396" i="3"/>
  <c r="Y394" i="3"/>
  <c r="E396" i="3" l="1"/>
  <c r="H396" i="3" s="1"/>
  <c r="K396" i="3" s="1"/>
  <c r="G396" i="3"/>
  <c r="F396" i="3" l="1"/>
  <c r="I396" i="3"/>
  <c r="J396" i="3"/>
  <c r="M396" i="3"/>
  <c r="N396" i="3" s="1"/>
  <c r="V396" i="3"/>
  <c r="W396" i="3" s="1"/>
  <c r="A397" i="3"/>
  <c r="B397" i="3" s="1"/>
  <c r="P397" i="3" l="1"/>
  <c r="Q397" i="3" s="1"/>
  <c r="R397" i="3" s="1"/>
  <c r="S397" i="3" s="1"/>
  <c r="T397" i="3" s="1"/>
  <c r="AC397" i="3"/>
  <c r="AA397" i="3"/>
  <c r="AD397" i="3"/>
  <c r="AE397" i="3"/>
  <c r="Z397" i="3"/>
  <c r="L396" i="3"/>
  <c r="U396" i="3" l="1"/>
  <c r="E397" i="3" s="1"/>
  <c r="H397" i="3" s="1"/>
  <c r="AH397" i="3"/>
  <c r="AG397" i="3"/>
  <c r="D397" i="3"/>
  <c r="Y395" i="3"/>
  <c r="F397" i="3" l="1"/>
  <c r="G397" i="3"/>
  <c r="K397" i="3"/>
  <c r="V397" i="3" l="1"/>
  <c r="A398" i="3"/>
  <c r="B398" i="3" s="1"/>
  <c r="I397" i="3"/>
  <c r="J397" i="3"/>
  <c r="M397" i="3"/>
  <c r="N397" i="3" s="1"/>
  <c r="L397" i="3" l="1"/>
  <c r="AC398" i="3"/>
  <c r="Z398" i="3"/>
  <c r="AE398" i="3"/>
  <c r="P398" i="3"/>
  <c r="Q398" i="3" s="1"/>
  <c r="R398" i="3" s="1"/>
  <c r="S398" i="3" s="1"/>
  <c r="T398" i="3" s="1"/>
  <c r="AA398" i="3"/>
  <c r="AD398" i="3"/>
  <c r="W397" i="3"/>
  <c r="U397" i="3" l="1"/>
  <c r="E398" i="3"/>
  <c r="H398" i="3" s="1"/>
  <c r="D398" i="3"/>
  <c r="AH398" i="3"/>
  <c r="AG398" i="3"/>
  <c r="Y396" i="3"/>
  <c r="F398" i="3" l="1"/>
  <c r="G398" i="3"/>
  <c r="K398" i="3"/>
  <c r="V398" i="3" l="1"/>
  <c r="A399" i="3"/>
  <c r="B399" i="3" s="1"/>
  <c r="I398" i="3"/>
  <c r="J398" i="3"/>
  <c r="M398" i="3"/>
  <c r="N398" i="3" s="1"/>
  <c r="L398" i="3" l="1"/>
  <c r="AC399" i="3"/>
  <c r="Z399" i="3"/>
  <c r="P399" i="3"/>
  <c r="Q399" i="3" s="1"/>
  <c r="R399" i="3" s="1"/>
  <c r="S399" i="3" s="1"/>
  <c r="T399" i="3" s="1"/>
  <c r="AD399" i="3"/>
  <c r="AA399" i="3"/>
  <c r="AE399" i="3"/>
  <c r="W398" i="3"/>
  <c r="U398" i="3" l="1"/>
  <c r="E399" i="3" s="1"/>
  <c r="H399" i="3" s="1"/>
  <c r="AG399" i="3"/>
  <c r="D399" i="3"/>
  <c r="AH399" i="3"/>
  <c r="Y397" i="3"/>
  <c r="F399" i="3" l="1"/>
  <c r="G399" i="3"/>
  <c r="K399" i="3"/>
  <c r="V399" i="3" l="1"/>
  <c r="A400" i="3"/>
  <c r="B400" i="3" s="1"/>
  <c r="I399" i="3"/>
  <c r="J399" i="3"/>
  <c r="M399" i="3"/>
  <c r="N399" i="3" s="1"/>
  <c r="L399" i="3" l="1"/>
  <c r="P400" i="3"/>
  <c r="Q400" i="3" s="1"/>
  <c r="R400" i="3" s="1"/>
  <c r="S400" i="3" s="1"/>
  <c r="T400" i="3" s="1"/>
  <c r="AC400" i="3"/>
  <c r="AA400" i="3"/>
  <c r="AE400" i="3"/>
  <c r="AD400" i="3"/>
  <c r="Z400" i="3"/>
  <c r="W399" i="3"/>
  <c r="U399" i="3" l="1"/>
  <c r="AG400" i="3"/>
  <c r="D400" i="3"/>
  <c r="E400" i="3"/>
  <c r="H400" i="3" s="1"/>
  <c r="AH400" i="3"/>
  <c r="Y398" i="3"/>
  <c r="K400" i="3" l="1"/>
  <c r="F400" i="3"/>
  <c r="G400" i="3"/>
  <c r="I400" i="3" l="1"/>
  <c r="J400" i="3"/>
  <c r="M400" i="3"/>
  <c r="N400" i="3" s="1"/>
  <c r="V400" i="3"/>
  <c r="W400" i="3" s="1"/>
  <c r="A401" i="3"/>
  <c r="B401" i="3" s="1"/>
  <c r="AA401" i="3" l="1"/>
  <c r="P401" i="3"/>
  <c r="Q401" i="3" s="1"/>
  <c r="R401" i="3" s="1"/>
  <c r="S401" i="3" s="1"/>
  <c r="T401" i="3" s="1"/>
  <c r="Z401" i="3"/>
  <c r="AE401" i="3"/>
  <c r="AD401" i="3"/>
  <c r="AC401" i="3"/>
  <c r="L400" i="3"/>
  <c r="U400" i="3" l="1"/>
  <c r="E401" i="3" s="1"/>
  <c r="H401" i="3" s="1"/>
  <c r="AH401" i="3"/>
  <c r="AG401" i="3"/>
  <c r="Y399" i="3"/>
  <c r="D401" i="3" l="1"/>
  <c r="F401" i="3" s="1"/>
  <c r="K401" i="3"/>
  <c r="G401" i="3" l="1"/>
  <c r="V401" i="3"/>
  <c r="A402" i="3"/>
  <c r="B402" i="3" s="1"/>
  <c r="I401" i="3"/>
  <c r="J401" i="3"/>
  <c r="M401" i="3"/>
  <c r="N401" i="3" s="1"/>
  <c r="Z402" i="3" l="1"/>
  <c r="AA402" i="3"/>
  <c r="P402" i="3"/>
  <c r="Q402" i="3" s="1"/>
  <c r="R402" i="3" s="1"/>
  <c r="S402" i="3" s="1"/>
  <c r="T402" i="3" s="1"/>
  <c r="AE402" i="3"/>
  <c r="AD402" i="3"/>
  <c r="AC402" i="3"/>
  <c r="L401" i="3"/>
  <c r="W401" i="3"/>
  <c r="U401" i="3" l="1"/>
  <c r="E402" i="3" s="1"/>
  <c r="H402" i="3" s="1"/>
  <c r="AG402" i="3"/>
  <c r="AH402" i="3"/>
  <c r="Y400" i="3"/>
  <c r="D402" i="3" l="1"/>
  <c r="F402" i="3" s="1"/>
  <c r="K402" i="3"/>
  <c r="G402" i="3" l="1"/>
  <c r="I402" i="3" s="1"/>
  <c r="V402" i="3"/>
  <c r="A403" i="3"/>
  <c r="B403" i="3" s="1"/>
  <c r="J402" i="3"/>
  <c r="M402" i="3"/>
  <c r="N402" i="3" s="1"/>
  <c r="L402" i="3" l="1"/>
  <c r="Z403" i="3"/>
  <c r="P403" i="3"/>
  <c r="Q403" i="3" s="1"/>
  <c r="R403" i="3" s="1"/>
  <c r="S403" i="3" s="1"/>
  <c r="T403" i="3" s="1"/>
  <c r="AE403" i="3"/>
  <c r="AC403" i="3"/>
  <c r="AA403" i="3"/>
  <c r="AD403" i="3"/>
  <c r="W402" i="3"/>
  <c r="U402" i="3" l="1"/>
  <c r="D403" i="3" s="1"/>
  <c r="AH403" i="3"/>
  <c r="AG403" i="3"/>
  <c r="E403" i="3"/>
  <c r="H403" i="3" s="1"/>
  <c r="Y401" i="3"/>
  <c r="K403" i="3" l="1"/>
  <c r="F403" i="3"/>
  <c r="G403" i="3"/>
  <c r="I403" i="3" l="1"/>
  <c r="J403" i="3"/>
  <c r="M403" i="3"/>
  <c r="N403" i="3" s="1"/>
  <c r="V403" i="3"/>
  <c r="W403" i="3" s="1"/>
  <c r="A404" i="3"/>
  <c r="B404" i="3" s="1"/>
  <c r="P404" i="3" l="1"/>
  <c r="Q404" i="3" s="1"/>
  <c r="R404" i="3" s="1"/>
  <c r="S404" i="3" s="1"/>
  <c r="T404" i="3" s="1"/>
  <c r="Z404" i="3"/>
  <c r="AA404" i="3"/>
  <c r="AE404" i="3"/>
  <c r="AD404" i="3"/>
  <c r="AC404" i="3"/>
  <c r="L403" i="3"/>
  <c r="U403" i="3" l="1"/>
  <c r="E404" i="3" s="1"/>
  <c r="H404" i="3" s="1"/>
  <c r="AH404" i="3"/>
  <c r="D404" i="3"/>
  <c r="AG404" i="3"/>
  <c r="Y402" i="3"/>
  <c r="F404" i="3" l="1"/>
  <c r="G404" i="3"/>
  <c r="K404" i="3"/>
  <c r="V404" i="3" l="1"/>
  <c r="A405" i="3"/>
  <c r="B405" i="3" s="1"/>
  <c r="I404" i="3"/>
  <c r="J404" i="3"/>
  <c r="M404" i="3"/>
  <c r="N404" i="3" s="1"/>
  <c r="AA405" i="3" l="1"/>
  <c r="AC405" i="3"/>
  <c r="P405" i="3"/>
  <c r="Q405" i="3" s="1"/>
  <c r="R405" i="3" s="1"/>
  <c r="S405" i="3" s="1"/>
  <c r="T405" i="3" s="1"/>
  <c r="AE405" i="3"/>
  <c r="AD405" i="3"/>
  <c r="Z405" i="3"/>
  <c r="L404" i="3"/>
  <c r="W404" i="3"/>
  <c r="U404" i="3" l="1"/>
  <c r="AH405" i="3"/>
  <c r="D405" i="3"/>
  <c r="AG405" i="3"/>
  <c r="E405" i="3"/>
  <c r="H405" i="3" s="1"/>
  <c r="Y403" i="3"/>
  <c r="F405" i="3" l="1"/>
  <c r="G405" i="3"/>
  <c r="K405" i="3"/>
  <c r="V405" i="3" l="1"/>
  <c r="A406" i="3"/>
  <c r="B406" i="3" s="1"/>
  <c r="I405" i="3"/>
  <c r="J405" i="3"/>
  <c r="M405" i="3"/>
  <c r="N405" i="3" s="1"/>
  <c r="L405" i="3" l="1"/>
  <c r="AA406" i="3"/>
  <c r="Z406" i="3"/>
  <c r="AC406" i="3"/>
  <c r="AE406" i="3"/>
  <c r="AD406" i="3"/>
  <c r="P406" i="3"/>
  <c r="Q406" i="3" s="1"/>
  <c r="R406" i="3" s="1"/>
  <c r="S406" i="3" s="1"/>
  <c r="T406" i="3" s="1"/>
  <c r="W405" i="3"/>
  <c r="U405" i="3" l="1"/>
  <c r="E406" i="3" s="1"/>
  <c r="H406" i="3" s="1"/>
  <c r="AH406" i="3"/>
  <c r="AG406" i="3"/>
  <c r="D406" i="3"/>
  <c r="Y404" i="3"/>
  <c r="F406" i="3" l="1"/>
  <c r="G406" i="3"/>
  <c r="K406" i="3"/>
  <c r="V406" i="3" l="1"/>
  <c r="A407" i="3"/>
  <c r="B407" i="3" s="1"/>
  <c r="I406" i="3"/>
  <c r="J406" i="3"/>
  <c r="M406" i="3"/>
  <c r="N406" i="3" s="1"/>
  <c r="P407" i="3" l="1"/>
  <c r="Q407" i="3" s="1"/>
  <c r="R407" i="3" s="1"/>
  <c r="S407" i="3" s="1"/>
  <c r="T407" i="3" s="1"/>
  <c r="AA407" i="3"/>
  <c r="Z407" i="3"/>
  <c r="AC407" i="3"/>
  <c r="AE407" i="3"/>
  <c r="AD407" i="3"/>
  <c r="L406" i="3"/>
  <c r="W406" i="3"/>
  <c r="U406" i="3" l="1"/>
  <c r="D407" i="3" s="1"/>
  <c r="AG407" i="3"/>
  <c r="AH407" i="3"/>
  <c r="Y405" i="3"/>
  <c r="E407" i="3" l="1"/>
  <c r="H407" i="3" s="1"/>
  <c r="K407" i="3" s="1"/>
  <c r="G407" i="3"/>
  <c r="F407" i="3" l="1"/>
  <c r="I407" i="3"/>
  <c r="J407" i="3"/>
  <c r="M407" i="3"/>
  <c r="N407" i="3" s="1"/>
  <c r="V407" i="3"/>
  <c r="W407" i="3" s="1"/>
  <c r="A408" i="3"/>
  <c r="B408" i="3" s="1"/>
  <c r="L407" i="3" l="1"/>
  <c r="Z408" i="3"/>
  <c r="AC408" i="3"/>
  <c r="P408" i="3"/>
  <c r="Q408" i="3" s="1"/>
  <c r="R408" i="3" s="1"/>
  <c r="S408" i="3" s="1"/>
  <c r="T408" i="3" s="1"/>
  <c r="AE408" i="3"/>
  <c r="AD408" i="3"/>
  <c r="AA408" i="3"/>
  <c r="U407" i="3" l="1"/>
  <c r="E408" i="3" s="1"/>
  <c r="H408" i="3" s="1"/>
  <c r="AG408" i="3"/>
  <c r="AH408" i="3"/>
  <c r="Y406" i="3"/>
  <c r="D408" i="3" l="1"/>
  <c r="F408" i="3" s="1"/>
  <c r="K408" i="3"/>
  <c r="G408" i="3" l="1"/>
  <c r="I408" i="3"/>
  <c r="J408" i="3"/>
  <c r="M408" i="3"/>
  <c r="N408" i="3" s="1"/>
  <c r="V408" i="3"/>
  <c r="A409" i="3"/>
  <c r="B409" i="3" s="1"/>
  <c r="W408" i="3" l="1"/>
  <c r="L408" i="3"/>
  <c r="P409" i="3"/>
  <c r="Q409" i="3" s="1"/>
  <c r="R409" i="3" s="1"/>
  <c r="S409" i="3" s="1"/>
  <c r="T409" i="3" s="1"/>
  <c r="AA409" i="3"/>
  <c r="AD409" i="3"/>
  <c r="Z409" i="3"/>
  <c r="AC409" i="3"/>
  <c r="AE409" i="3"/>
  <c r="U408" i="3" l="1"/>
  <c r="D409" i="3" s="1"/>
  <c r="AH409" i="3"/>
  <c r="AG409" i="3"/>
  <c r="Y407" i="3"/>
  <c r="E409" i="3" l="1"/>
  <c r="H409" i="3" s="1"/>
  <c r="K409" i="3" s="1"/>
  <c r="G409" i="3"/>
  <c r="F409" i="3" l="1"/>
  <c r="I409" i="3"/>
  <c r="J409" i="3"/>
  <c r="M409" i="3"/>
  <c r="N409" i="3" s="1"/>
  <c r="V409" i="3"/>
  <c r="W409" i="3" s="1"/>
  <c r="A410" i="3"/>
  <c r="B410" i="3" s="1"/>
  <c r="P410" i="3" l="1"/>
  <c r="Q410" i="3" s="1"/>
  <c r="R410" i="3" s="1"/>
  <c r="S410" i="3" s="1"/>
  <c r="T410" i="3" s="1"/>
  <c r="AC410" i="3"/>
  <c r="Z410" i="3"/>
  <c r="AA410" i="3"/>
  <c r="AD410" i="3"/>
  <c r="AE410" i="3"/>
  <c r="L409" i="3"/>
  <c r="AG410" i="3" l="1"/>
  <c r="U409" i="3"/>
  <c r="D410" i="3" s="1"/>
  <c r="AH410" i="3"/>
  <c r="Y408" i="3"/>
  <c r="E410" i="3" l="1"/>
  <c r="H410" i="3" s="1"/>
  <c r="K410" i="3" s="1"/>
  <c r="G410" i="3"/>
  <c r="F410" i="3" l="1"/>
  <c r="I410" i="3"/>
  <c r="J410" i="3"/>
  <c r="M410" i="3"/>
  <c r="N410" i="3" s="1"/>
  <c r="V410" i="3"/>
  <c r="W410" i="3" s="1"/>
  <c r="A411" i="3"/>
  <c r="B411" i="3" s="1"/>
  <c r="Z411" i="3" l="1"/>
  <c r="AE411" i="3"/>
  <c r="AA411" i="3"/>
  <c r="AC411" i="3"/>
  <c r="P411" i="3"/>
  <c r="Q411" i="3" s="1"/>
  <c r="R411" i="3" s="1"/>
  <c r="S411" i="3" s="1"/>
  <c r="T411" i="3" s="1"/>
  <c r="AD411" i="3"/>
  <c r="L410" i="3"/>
  <c r="U410" i="3" l="1"/>
  <c r="AH411" i="3"/>
  <c r="AG411" i="3"/>
  <c r="E411" i="3"/>
  <c r="H411" i="3" s="1"/>
  <c r="D411" i="3"/>
  <c r="Y409" i="3"/>
  <c r="K411" i="3" l="1"/>
  <c r="F411" i="3"/>
  <c r="G411" i="3"/>
  <c r="I411" i="3" l="1"/>
  <c r="J411" i="3"/>
  <c r="M411" i="3"/>
  <c r="N411" i="3" s="1"/>
  <c r="V411" i="3"/>
  <c r="W411" i="3" s="1"/>
  <c r="A412" i="3"/>
  <c r="B412" i="3" s="1"/>
  <c r="L411" i="3" l="1"/>
  <c r="P412" i="3"/>
  <c r="Q412" i="3" s="1"/>
  <c r="R412" i="3" s="1"/>
  <c r="S412" i="3" s="1"/>
  <c r="T412" i="3" s="1"/>
  <c r="Z412" i="3"/>
  <c r="AA412" i="3"/>
  <c r="AD412" i="3"/>
  <c r="AC412" i="3"/>
  <c r="AE412" i="3"/>
  <c r="U411" i="3" l="1"/>
  <c r="D412" i="3" s="1"/>
  <c r="AG412" i="3"/>
  <c r="AH412" i="3"/>
  <c r="Y410" i="3"/>
  <c r="E412" i="3" l="1"/>
  <c r="H412" i="3" s="1"/>
  <c r="K412" i="3" s="1"/>
  <c r="G412" i="3"/>
  <c r="F412" i="3" l="1"/>
  <c r="V412" i="3"/>
  <c r="A413" i="3"/>
  <c r="B413" i="3" s="1"/>
  <c r="I412" i="3"/>
  <c r="J412" i="3"/>
  <c r="M412" i="3"/>
  <c r="N412" i="3" s="1"/>
  <c r="AC413" i="3" l="1"/>
  <c r="AD413" i="3"/>
  <c r="Z413" i="3"/>
  <c r="AA413" i="3"/>
  <c r="AE413" i="3"/>
  <c r="P413" i="3"/>
  <c r="Q413" i="3" s="1"/>
  <c r="R413" i="3" s="1"/>
  <c r="S413" i="3" s="1"/>
  <c r="T413" i="3" s="1"/>
  <c r="L412" i="3"/>
  <c r="W412" i="3"/>
  <c r="U412" i="3" l="1"/>
  <c r="E413" i="3" s="1"/>
  <c r="H413" i="3" s="1"/>
  <c r="AH413" i="3"/>
  <c r="AG413" i="3"/>
  <c r="Y411" i="3"/>
  <c r="D413" i="3" l="1"/>
  <c r="F413" i="3" s="1"/>
  <c r="K413" i="3"/>
  <c r="G413" i="3" l="1"/>
  <c r="I413" i="3"/>
  <c r="J413" i="3"/>
  <c r="M413" i="3"/>
  <c r="N413" i="3" s="1"/>
  <c r="V413" i="3"/>
  <c r="W413" i="3" s="1"/>
  <c r="A414" i="3"/>
  <c r="B414" i="3" s="1"/>
  <c r="L413" i="3" l="1"/>
  <c r="P414" i="3"/>
  <c r="Q414" i="3" s="1"/>
  <c r="R414" i="3" s="1"/>
  <c r="S414" i="3" s="1"/>
  <c r="T414" i="3" s="1"/>
  <c r="AC414" i="3"/>
  <c r="Z414" i="3"/>
  <c r="AD414" i="3"/>
  <c r="AA414" i="3"/>
  <c r="AE414" i="3"/>
  <c r="U413" i="3" l="1"/>
  <c r="E414" i="3" s="1"/>
  <c r="H414" i="3" s="1"/>
  <c r="AG414" i="3"/>
  <c r="AH414" i="3"/>
  <c r="D414" i="3"/>
  <c r="Y412" i="3"/>
  <c r="F414" i="3" l="1"/>
  <c r="G414" i="3"/>
  <c r="K414" i="3"/>
  <c r="I414" i="3" l="1"/>
  <c r="J414" i="3"/>
  <c r="M414" i="3"/>
  <c r="N414" i="3" s="1"/>
  <c r="V414" i="3"/>
  <c r="W414" i="3" s="1"/>
  <c r="A415" i="3"/>
  <c r="B415" i="3" s="1"/>
  <c r="Z415" i="3" l="1"/>
  <c r="AA415" i="3"/>
  <c r="AC415" i="3"/>
  <c r="AE415" i="3"/>
  <c r="P415" i="3"/>
  <c r="Q415" i="3" s="1"/>
  <c r="R415" i="3" s="1"/>
  <c r="S415" i="3" s="1"/>
  <c r="T415" i="3" s="1"/>
  <c r="AD415" i="3"/>
  <c r="L414" i="3"/>
  <c r="AG415" i="3" l="1"/>
  <c r="AH415" i="3"/>
  <c r="U414" i="3"/>
  <c r="D415" i="3" s="1"/>
  <c r="Y413" i="3"/>
  <c r="E415" i="3" l="1"/>
  <c r="H415" i="3" s="1"/>
  <c r="K415" i="3" s="1"/>
  <c r="G415" i="3"/>
  <c r="F415" i="3" l="1"/>
  <c r="V415" i="3"/>
  <c r="A416" i="3"/>
  <c r="B416" i="3" s="1"/>
  <c r="I415" i="3"/>
  <c r="J415" i="3"/>
  <c r="M415" i="3"/>
  <c r="N415" i="3" s="1"/>
  <c r="AC416" i="3" l="1"/>
  <c r="AA416" i="3"/>
  <c r="P416" i="3"/>
  <c r="Q416" i="3" s="1"/>
  <c r="R416" i="3" s="1"/>
  <c r="S416" i="3" s="1"/>
  <c r="T416" i="3" s="1"/>
  <c r="AD416" i="3"/>
  <c r="Z416" i="3"/>
  <c r="AE416" i="3"/>
  <c r="L415" i="3"/>
  <c r="W415" i="3"/>
  <c r="U415" i="3" l="1"/>
  <c r="D416" i="3"/>
  <c r="E416" i="3"/>
  <c r="H416" i="3" s="1"/>
  <c r="AH416" i="3"/>
  <c r="AG416" i="3"/>
  <c r="Y414" i="3"/>
  <c r="K416" i="3" l="1"/>
  <c r="F416" i="3"/>
  <c r="G416" i="3"/>
  <c r="I416" i="3" l="1"/>
  <c r="J416" i="3"/>
  <c r="M416" i="3"/>
  <c r="N416" i="3" s="1"/>
  <c r="V416" i="3"/>
  <c r="A417" i="3"/>
  <c r="B417" i="3" s="1"/>
  <c r="W416" i="3" l="1"/>
  <c r="Z417" i="3"/>
  <c r="AC417" i="3"/>
  <c r="AA417" i="3"/>
  <c r="AD417" i="3"/>
  <c r="P417" i="3"/>
  <c r="Q417" i="3" s="1"/>
  <c r="R417" i="3" s="1"/>
  <c r="S417" i="3" s="1"/>
  <c r="T417" i="3" s="1"/>
  <c r="AE417" i="3"/>
  <c r="L416" i="3"/>
  <c r="U416" i="3" l="1"/>
  <c r="D417" i="3"/>
  <c r="AH417" i="3"/>
  <c r="E417" i="3"/>
  <c r="H417" i="3" s="1"/>
  <c r="AG417" i="3"/>
  <c r="Y415" i="3"/>
  <c r="F417" i="3" l="1"/>
  <c r="G417" i="3"/>
  <c r="K417" i="3"/>
  <c r="V417" i="3" l="1"/>
  <c r="A418" i="3"/>
  <c r="B418" i="3" s="1"/>
  <c r="I417" i="3"/>
  <c r="J417" i="3"/>
  <c r="M417" i="3"/>
  <c r="N417" i="3" s="1"/>
  <c r="Z418" i="3" l="1"/>
  <c r="AC418" i="3"/>
  <c r="AA418" i="3"/>
  <c r="AE418" i="3"/>
  <c r="AD418" i="3"/>
  <c r="P418" i="3"/>
  <c r="Q418" i="3" s="1"/>
  <c r="R418" i="3" s="1"/>
  <c r="S418" i="3" s="1"/>
  <c r="T418" i="3" s="1"/>
  <c r="L417" i="3"/>
  <c r="W417" i="3"/>
  <c r="U417" i="3" l="1"/>
  <c r="E418" i="3"/>
  <c r="H418" i="3" s="1"/>
  <c r="AH418" i="3"/>
  <c r="D418" i="3"/>
  <c r="AG418" i="3"/>
  <c r="Y416" i="3"/>
  <c r="F418" i="3" l="1"/>
  <c r="G418" i="3"/>
  <c r="K418" i="3"/>
  <c r="I418" i="3" l="1"/>
  <c r="J418" i="3"/>
  <c r="M418" i="3"/>
  <c r="N418" i="3" s="1"/>
  <c r="V418" i="3"/>
  <c r="W418" i="3" s="1"/>
  <c r="A419" i="3"/>
  <c r="B419" i="3" s="1"/>
  <c r="AC419" i="3" l="1"/>
  <c r="AA419" i="3"/>
  <c r="P419" i="3"/>
  <c r="Q419" i="3" s="1"/>
  <c r="R419" i="3" s="1"/>
  <c r="S419" i="3" s="1"/>
  <c r="T419" i="3" s="1"/>
  <c r="AE419" i="3"/>
  <c r="Z419" i="3"/>
  <c r="AD419" i="3"/>
  <c r="L418" i="3"/>
  <c r="U418" i="3" l="1"/>
  <c r="E419" i="3" s="1"/>
  <c r="H419" i="3" s="1"/>
  <c r="D419" i="3"/>
  <c r="AG419" i="3"/>
  <c r="AH419" i="3"/>
  <c r="Y417" i="3"/>
  <c r="F419" i="3" l="1"/>
  <c r="G419" i="3"/>
  <c r="K419" i="3"/>
  <c r="I419" i="3" l="1"/>
  <c r="J419" i="3"/>
  <c r="M419" i="3"/>
  <c r="N419" i="3" s="1"/>
  <c r="V419" i="3"/>
  <c r="W419" i="3" s="1"/>
  <c r="A420" i="3"/>
  <c r="B420" i="3" s="1"/>
  <c r="AC420" i="3" l="1"/>
  <c r="Z420" i="3"/>
  <c r="AA420" i="3"/>
  <c r="AE420" i="3"/>
  <c r="AD420" i="3"/>
  <c r="P420" i="3"/>
  <c r="Q420" i="3" s="1"/>
  <c r="R420" i="3" s="1"/>
  <c r="S420" i="3" s="1"/>
  <c r="T420" i="3" s="1"/>
  <c r="L419" i="3"/>
  <c r="U419" i="3" l="1"/>
  <c r="E420" i="3" s="1"/>
  <c r="H420" i="3" s="1"/>
  <c r="AG420" i="3"/>
  <c r="AH420" i="3"/>
  <c r="Y418" i="3"/>
  <c r="D420" i="3" l="1"/>
  <c r="F420" i="3" s="1"/>
  <c r="K420" i="3"/>
  <c r="G420" i="3" l="1"/>
  <c r="I420" i="3"/>
  <c r="J420" i="3"/>
  <c r="M420" i="3"/>
  <c r="N420" i="3" s="1"/>
  <c r="V420" i="3"/>
  <c r="W420" i="3" s="1"/>
  <c r="A421" i="3"/>
  <c r="B421" i="3" s="1"/>
  <c r="P421" i="3" l="1"/>
  <c r="Q421" i="3" s="1"/>
  <c r="R421" i="3" s="1"/>
  <c r="S421" i="3" s="1"/>
  <c r="T421" i="3" s="1"/>
  <c r="AC421" i="3"/>
  <c r="AA421" i="3"/>
  <c r="AE421" i="3"/>
  <c r="Z421" i="3"/>
  <c r="AD421" i="3"/>
  <c r="L420" i="3"/>
  <c r="U420" i="3" l="1"/>
  <c r="D421" i="3" s="1"/>
  <c r="AH421" i="3"/>
  <c r="AG421" i="3"/>
  <c r="Y419" i="3"/>
  <c r="E421" i="3" l="1"/>
  <c r="H421" i="3" s="1"/>
  <c r="K421" i="3" s="1"/>
  <c r="G421" i="3"/>
  <c r="F421" i="3" l="1"/>
  <c r="I421" i="3"/>
  <c r="J421" i="3"/>
  <c r="M421" i="3"/>
  <c r="N421" i="3" s="1"/>
  <c r="V421" i="3"/>
  <c r="W421" i="3" s="1"/>
  <c r="A422" i="3"/>
  <c r="B422" i="3" s="1"/>
  <c r="L421" i="3" l="1"/>
  <c r="Z422" i="3"/>
  <c r="AA422" i="3"/>
  <c r="P422" i="3"/>
  <c r="Q422" i="3" s="1"/>
  <c r="R422" i="3" s="1"/>
  <c r="S422" i="3" s="1"/>
  <c r="T422" i="3" s="1"/>
  <c r="AE422" i="3"/>
  <c r="AD422" i="3"/>
  <c r="AC422" i="3"/>
  <c r="U421" i="3" l="1"/>
  <c r="D422" i="3" s="1"/>
  <c r="AG422" i="3"/>
  <c r="E422" i="3"/>
  <c r="H422" i="3" s="1"/>
  <c r="AH422" i="3"/>
  <c r="Y420" i="3"/>
  <c r="F422" i="3" l="1"/>
  <c r="G422" i="3"/>
  <c r="K422" i="3"/>
  <c r="V422" i="3" l="1"/>
  <c r="A423" i="3"/>
  <c r="B423" i="3" s="1"/>
  <c r="I422" i="3"/>
  <c r="J422" i="3"/>
  <c r="M422" i="3"/>
  <c r="N422" i="3" s="1"/>
  <c r="L422" i="3" l="1"/>
  <c r="AC423" i="3"/>
  <c r="Z423" i="3"/>
  <c r="AE423" i="3"/>
  <c r="P423" i="3"/>
  <c r="Q423" i="3" s="1"/>
  <c r="R423" i="3" s="1"/>
  <c r="S423" i="3" s="1"/>
  <c r="T423" i="3" s="1"/>
  <c r="AA423" i="3"/>
  <c r="AD423" i="3"/>
  <c r="W422" i="3"/>
  <c r="U422" i="3" l="1"/>
  <c r="D423" i="3" s="1"/>
  <c r="AH423" i="3"/>
  <c r="E423" i="3"/>
  <c r="H423" i="3" s="1"/>
  <c r="AG423" i="3"/>
  <c r="Y421" i="3"/>
  <c r="K423" i="3" l="1"/>
  <c r="F423" i="3"/>
  <c r="G423" i="3"/>
  <c r="I423" i="3" l="1"/>
  <c r="J423" i="3"/>
  <c r="M423" i="3"/>
  <c r="N423" i="3" s="1"/>
  <c r="V423" i="3"/>
  <c r="W423" i="3" s="1"/>
  <c r="A424" i="3"/>
  <c r="B424" i="3" s="1"/>
  <c r="AA424" i="3" l="1"/>
  <c r="AC424" i="3"/>
  <c r="Z424" i="3"/>
  <c r="AD424" i="3"/>
  <c r="P424" i="3"/>
  <c r="Q424" i="3" s="1"/>
  <c r="R424" i="3" s="1"/>
  <c r="S424" i="3" s="1"/>
  <c r="T424" i="3" s="1"/>
  <c r="AE424" i="3"/>
  <c r="L423" i="3"/>
  <c r="U423" i="3" l="1"/>
  <c r="E424" i="3"/>
  <c r="H424" i="3" s="1"/>
  <c r="AG424" i="3"/>
  <c r="D424" i="3"/>
  <c r="AH424" i="3"/>
  <c r="Y422" i="3"/>
  <c r="F424" i="3" l="1"/>
  <c r="G424" i="3"/>
  <c r="K424" i="3"/>
  <c r="V424" i="3" l="1"/>
  <c r="A425" i="3"/>
  <c r="B425" i="3" s="1"/>
  <c r="I424" i="3"/>
  <c r="J424" i="3"/>
  <c r="M424" i="3"/>
  <c r="N424" i="3" s="1"/>
  <c r="AA425" i="3" l="1"/>
  <c r="P425" i="3"/>
  <c r="Q425" i="3" s="1"/>
  <c r="R425" i="3" s="1"/>
  <c r="S425" i="3" s="1"/>
  <c r="T425" i="3" s="1"/>
  <c r="Z425" i="3"/>
  <c r="AE425" i="3"/>
  <c r="AC425" i="3"/>
  <c r="AD425" i="3"/>
  <c r="L424" i="3"/>
  <c r="W424" i="3"/>
  <c r="U424" i="3" l="1"/>
  <c r="E425" i="3" s="1"/>
  <c r="H425" i="3" s="1"/>
  <c r="AH425" i="3"/>
  <c r="AG425" i="3"/>
  <c r="D425" i="3"/>
  <c r="Y423" i="3"/>
  <c r="F425" i="3" l="1"/>
  <c r="G425" i="3"/>
  <c r="K425" i="3"/>
  <c r="V425" i="3" l="1"/>
  <c r="A426" i="3"/>
  <c r="B426" i="3" s="1"/>
  <c r="I425" i="3"/>
  <c r="J425" i="3"/>
  <c r="M425" i="3"/>
  <c r="N425" i="3" s="1"/>
  <c r="L425" i="3" l="1"/>
  <c r="P426" i="3"/>
  <c r="Q426" i="3" s="1"/>
  <c r="R426" i="3" s="1"/>
  <c r="S426" i="3" s="1"/>
  <c r="T426" i="3" s="1"/>
  <c r="AC426" i="3"/>
  <c r="AE426" i="3"/>
  <c r="AD426" i="3"/>
  <c r="AA426" i="3"/>
  <c r="Z426" i="3"/>
  <c r="W425" i="3"/>
  <c r="U425" i="3" l="1"/>
  <c r="D426" i="3" s="1"/>
  <c r="E426" i="3"/>
  <c r="H426" i="3" s="1"/>
  <c r="AH426" i="3"/>
  <c r="AG426" i="3"/>
  <c r="Y424" i="3"/>
  <c r="K426" i="3" l="1"/>
  <c r="F426" i="3"/>
  <c r="G426" i="3"/>
  <c r="V426" i="3" l="1"/>
  <c r="A427" i="3"/>
  <c r="B427" i="3" s="1"/>
  <c r="I426" i="3"/>
  <c r="J426" i="3"/>
  <c r="M426" i="3"/>
  <c r="N426" i="3" s="1"/>
  <c r="AC427" i="3" l="1"/>
  <c r="Z427" i="3"/>
  <c r="AE427" i="3"/>
  <c r="P427" i="3"/>
  <c r="Q427" i="3" s="1"/>
  <c r="R427" i="3" s="1"/>
  <c r="S427" i="3" s="1"/>
  <c r="T427" i="3" s="1"/>
  <c r="AA427" i="3"/>
  <c r="AD427" i="3"/>
  <c r="L426" i="3"/>
  <c r="W426" i="3"/>
  <c r="U426" i="3" l="1"/>
  <c r="E427" i="3" s="1"/>
  <c r="H427" i="3" s="1"/>
  <c r="AH427" i="3"/>
  <c r="AG427" i="3"/>
  <c r="Y425" i="3"/>
  <c r="D427" i="3" l="1"/>
  <c r="F427" i="3" s="1"/>
  <c r="K427" i="3"/>
  <c r="G427" i="3" l="1"/>
  <c r="I427" i="3" s="1"/>
  <c r="V427" i="3"/>
  <c r="A428" i="3"/>
  <c r="B428" i="3" s="1"/>
  <c r="M427" i="3" l="1"/>
  <c r="N427" i="3" s="1"/>
  <c r="J427" i="3"/>
  <c r="L427" i="3" s="1"/>
  <c r="P428" i="3"/>
  <c r="Q428" i="3" s="1"/>
  <c r="R428" i="3" s="1"/>
  <c r="S428" i="3" s="1"/>
  <c r="T428" i="3" s="1"/>
  <c r="Z428" i="3"/>
  <c r="AE428" i="3"/>
  <c r="AA428" i="3"/>
  <c r="AC428" i="3"/>
  <c r="AD428" i="3"/>
  <c r="W427" i="3"/>
  <c r="U427" i="3" l="1"/>
  <c r="E428" i="3" s="1"/>
  <c r="H428" i="3" s="1"/>
  <c r="AG428" i="3"/>
  <c r="AH428" i="3"/>
  <c r="D428" i="3"/>
  <c r="Y426" i="3"/>
  <c r="F428" i="3" l="1"/>
  <c r="G428" i="3"/>
  <c r="K428" i="3"/>
  <c r="I428" i="3" l="1"/>
  <c r="J428" i="3"/>
  <c r="M428" i="3"/>
  <c r="N428" i="3" s="1"/>
  <c r="V428" i="3"/>
  <c r="W428" i="3" s="1"/>
  <c r="A429" i="3"/>
  <c r="B429" i="3" s="1"/>
  <c r="Z429" i="3" l="1"/>
  <c r="P429" i="3"/>
  <c r="Q429" i="3" s="1"/>
  <c r="R429" i="3" s="1"/>
  <c r="S429" i="3" s="1"/>
  <c r="T429" i="3" s="1"/>
  <c r="AA429" i="3"/>
  <c r="AE429" i="3"/>
  <c r="AC429" i="3"/>
  <c r="AD429" i="3"/>
  <c r="L428" i="3"/>
  <c r="U428" i="3" l="1"/>
  <c r="D429" i="3" s="1"/>
  <c r="AG429" i="3"/>
  <c r="AH429" i="3"/>
  <c r="E429" i="3"/>
  <c r="H429" i="3" s="1"/>
  <c r="Y427" i="3"/>
  <c r="K429" i="3" l="1"/>
  <c r="F429" i="3"/>
  <c r="G429" i="3"/>
  <c r="I429" i="3" l="1"/>
  <c r="J429" i="3"/>
  <c r="M429" i="3"/>
  <c r="N429" i="3" s="1"/>
  <c r="V429" i="3"/>
  <c r="W429" i="3" s="1"/>
  <c r="A430" i="3"/>
  <c r="B430" i="3" s="1"/>
  <c r="AA430" i="3" l="1"/>
  <c r="Z430" i="3"/>
  <c r="AC430" i="3"/>
  <c r="AE430" i="3"/>
  <c r="P430" i="3"/>
  <c r="Q430" i="3" s="1"/>
  <c r="R430" i="3" s="1"/>
  <c r="S430" i="3" s="1"/>
  <c r="T430" i="3" s="1"/>
  <c r="AD430" i="3"/>
  <c r="L429" i="3"/>
  <c r="U429" i="3" l="1"/>
  <c r="D430" i="3" s="1"/>
  <c r="AG430" i="3"/>
  <c r="AH430" i="3"/>
  <c r="E430" i="3"/>
  <c r="H430" i="3" s="1"/>
  <c r="Y428" i="3"/>
  <c r="F430" i="3" l="1"/>
  <c r="G430" i="3"/>
  <c r="K430" i="3"/>
  <c r="V430" i="3" l="1"/>
  <c r="A431" i="3"/>
  <c r="B431" i="3" s="1"/>
  <c r="I430" i="3"/>
  <c r="J430" i="3"/>
  <c r="M430" i="3"/>
  <c r="N430" i="3" s="1"/>
  <c r="AC431" i="3" l="1"/>
  <c r="AA431" i="3"/>
  <c r="Z431" i="3"/>
  <c r="AE431" i="3"/>
  <c r="P431" i="3"/>
  <c r="Q431" i="3" s="1"/>
  <c r="R431" i="3" s="1"/>
  <c r="S431" i="3" s="1"/>
  <c r="T431" i="3" s="1"/>
  <c r="AD431" i="3"/>
  <c r="L430" i="3"/>
  <c r="W430" i="3"/>
  <c r="U430" i="3" l="1"/>
  <c r="E431" i="3"/>
  <c r="H431" i="3" s="1"/>
  <c r="AG431" i="3"/>
  <c r="AH431" i="3"/>
  <c r="D431" i="3"/>
  <c r="Y429" i="3"/>
  <c r="F431" i="3" l="1"/>
  <c r="G431" i="3"/>
  <c r="K431" i="3"/>
  <c r="I431" i="3" l="1"/>
  <c r="J431" i="3"/>
  <c r="M431" i="3"/>
  <c r="N431" i="3" s="1"/>
  <c r="V431" i="3"/>
  <c r="W431" i="3" s="1"/>
  <c r="A432" i="3"/>
  <c r="B432" i="3" s="1"/>
  <c r="L431" i="3" l="1"/>
  <c r="AA432" i="3"/>
  <c r="P432" i="3"/>
  <c r="Q432" i="3" s="1"/>
  <c r="R432" i="3" s="1"/>
  <c r="S432" i="3" s="1"/>
  <c r="T432" i="3" s="1"/>
  <c r="AC432" i="3"/>
  <c r="AE432" i="3"/>
  <c r="AD432" i="3"/>
  <c r="Z432" i="3"/>
  <c r="U431" i="3" l="1"/>
  <c r="E432" i="3" s="1"/>
  <c r="H432" i="3" s="1"/>
  <c r="AG432" i="3"/>
  <c r="AH432" i="3"/>
  <c r="Y430" i="3"/>
  <c r="D432" i="3" l="1"/>
  <c r="K432" i="3"/>
  <c r="F432" i="3"/>
  <c r="G432" i="3"/>
  <c r="V432" i="3" l="1"/>
  <c r="A433" i="3"/>
  <c r="B433" i="3" s="1"/>
  <c r="I432" i="3"/>
  <c r="J432" i="3"/>
  <c r="M432" i="3"/>
  <c r="N432" i="3" s="1"/>
  <c r="L432" i="3" l="1"/>
  <c r="AA433" i="3"/>
  <c r="AD433" i="3"/>
  <c r="Z433" i="3"/>
  <c r="AE433" i="3"/>
  <c r="AC433" i="3"/>
  <c r="P433" i="3"/>
  <c r="Q433" i="3" s="1"/>
  <c r="R433" i="3" s="1"/>
  <c r="S433" i="3" s="1"/>
  <c r="T433" i="3" s="1"/>
  <c r="W432" i="3"/>
  <c r="U432" i="3" l="1"/>
  <c r="E433" i="3"/>
  <c r="H433" i="3" s="1"/>
  <c r="D433" i="3"/>
  <c r="AH433" i="3"/>
  <c r="AG433" i="3"/>
  <c r="Y431" i="3"/>
  <c r="F433" i="3" l="1"/>
  <c r="G433" i="3"/>
  <c r="K433" i="3"/>
  <c r="I433" i="3" l="1"/>
  <c r="J433" i="3"/>
  <c r="M433" i="3"/>
  <c r="N433" i="3" s="1"/>
  <c r="V433" i="3"/>
  <c r="W433" i="3" s="1"/>
  <c r="A434" i="3"/>
  <c r="B434" i="3" s="1"/>
  <c r="AC434" i="3" l="1"/>
  <c r="P434" i="3"/>
  <c r="Q434" i="3" s="1"/>
  <c r="R434" i="3" s="1"/>
  <c r="S434" i="3" s="1"/>
  <c r="T434" i="3" s="1"/>
  <c r="AA434" i="3"/>
  <c r="AD434" i="3"/>
  <c r="AE434" i="3"/>
  <c r="Z434" i="3"/>
  <c r="L433" i="3"/>
  <c r="U433" i="3" l="1"/>
  <c r="AG434" i="3"/>
  <c r="AH434" i="3"/>
  <c r="E434" i="3"/>
  <c r="H434" i="3" s="1"/>
  <c r="D434" i="3"/>
  <c r="Y432" i="3"/>
  <c r="F434" i="3" l="1"/>
  <c r="G434" i="3"/>
  <c r="K434" i="3"/>
  <c r="V434" i="3" l="1"/>
  <c r="A435" i="3"/>
  <c r="B435" i="3" s="1"/>
  <c r="I434" i="3"/>
  <c r="J434" i="3"/>
  <c r="M434" i="3"/>
  <c r="N434" i="3" s="1"/>
  <c r="W434" i="3" l="1"/>
  <c r="L434" i="3"/>
  <c r="AA435" i="3"/>
  <c r="P435" i="3"/>
  <c r="Q435" i="3" s="1"/>
  <c r="R435" i="3" s="1"/>
  <c r="S435" i="3" s="1"/>
  <c r="T435" i="3" s="1"/>
  <c r="Z435" i="3"/>
  <c r="AC435" i="3"/>
  <c r="AD435" i="3"/>
  <c r="AE435" i="3"/>
  <c r="U434" i="3" l="1"/>
  <c r="E435" i="3" s="1"/>
  <c r="H435" i="3" s="1"/>
  <c r="AG435" i="3"/>
  <c r="AH435" i="3"/>
  <c r="D435" i="3"/>
  <c r="Y433" i="3"/>
  <c r="F435" i="3" l="1"/>
  <c r="G435" i="3"/>
  <c r="K435" i="3"/>
  <c r="I435" i="3" l="1"/>
  <c r="J435" i="3"/>
  <c r="M435" i="3"/>
  <c r="N435" i="3" s="1"/>
  <c r="V435" i="3"/>
  <c r="W435" i="3" s="1"/>
  <c r="A436" i="3"/>
  <c r="B436" i="3" s="1"/>
  <c r="AC436" i="3" l="1"/>
  <c r="AA436" i="3"/>
  <c r="AE436" i="3"/>
  <c r="AD436" i="3"/>
  <c r="Z436" i="3"/>
  <c r="P436" i="3"/>
  <c r="Q436" i="3" s="1"/>
  <c r="R436" i="3" s="1"/>
  <c r="S436" i="3" s="1"/>
  <c r="T436" i="3" s="1"/>
  <c r="L435" i="3"/>
  <c r="U435" i="3" l="1"/>
  <c r="AH436" i="3"/>
  <c r="D436" i="3"/>
  <c r="AG436" i="3"/>
  <c r="E436" i="3"/>
  <c r="H436" i="3" s="1"/>
  <c r="Y434" i="3"/>
  <c r="K436" i="3" l="1"/>
  <c r="F436" i="3"/>
  <c r="G436" i="3"/>
  <c r="I436" i="3" l="1"/>
  <c r="J436" i="3"/>
  <c r="M436" i="3"/>
  <c r="N436" i="3" s="1"/>
  <c r="V436" i="3"/>
  <c r="W436" i="3" s="1"/>
  <c r="A437" i="3"/>
  <c r="B437" i="3" s="1"/>
  <c r="AC437" i="3" l="1"/>
  <c r="AA437" i="3"/>
  <c r="P437" i="3"/>
  <c r="Q437" i="3" s="1"/>
  <c r="R437" i="3" s="1"/>
  <c r="S437" i="3" s="1"/>
  <c r="T437" i="3" s="1"/>
  <c r="Z437" i="3"/>
  <c r="AE437" i="3"/>
  <c r="AD437" i="3"/>
  <c r="L436" i="3"/>
  <c r="U436" i="3" l="1"/>
  <c r="D437" i="3" s="1"/>
  <c r="AH437" i="3"/>
  <c r="AG437" i="3"/>
  <c r="Y435" i="3"/>
  <c r="E437" i="3" l="1"/>
  <c r="H437" i="3" s="1"/>
  <c r="K437" i="3" s="1"/>
  <c r="G437" i="3"/>
  <c r="F437" i="3" l="1"/>
  <c r="I437" i="3"/>
  <c r="J437" i="3"/>
  <c r="M437" i="3"/>
  <c r="N437" i="3" s="1"/>
  <c r="V437" i="3"/>
  <c r="W437" i="3" s="1"/>
  <c r="A438" i="3"/>
  <c r="B438" i="3" s="1"/>
  <c r="P438" i="3" l="1"/>
  <c r="Q438" i="3" s="1"/>
  <c r="R438" i="3" s="1"/>
  <c r="S438" i="3" s="1"/>
  <c r="T438" i="3" s="1"/>
  <c r="AA438" i="3"/>
  <c r="AC438" i="3"/>
  <c r="AE438" i="3"/>
  <c r="AD438" i="3"/>
  <c r="Z438" i="3"/>
  <c r="L437" i="3"/>
  <c r="U437" i="3" l="1"/>
  <c r="E438" i="3" s="1"/>
  <c r="H438" i="3" s="1"/>
  <c r="AH438" i="3"/>
  <c r="AG438" i="3"/>
  <c r="Y436" i="3"/>
  <c r="D438" i="3" l="1"/>
  <c r="K438" i="3"/>
  <c r="F438" i="3"/>
  <c r="G438" i="3"/>
  <c r="I438" i="3" l="1"/>
  <c r="J438" i="3"/>
  <c r="M438" i="3"/>
  <c r="N438" i="3" s="1"/>
  <c r="V438" i="3"/>
  <c r="A439" i="3"/>
  <c r="B439" i="3" s="1"/>
  <c r="W438" i="3" l="1"/>
  <c r="AA439" i="3"/>
  <c r="AC439" i="3"/>
  <c r="Z439" i="3"/>
  <c r="AE439" i="3"/>
  <c r="AD439" i="3"/>
  <c r="P439" i="3"/>
  <c r="Q439" i="3" s="1"/>
  <c r="R439" i="3" s="1"/>
  <c r="S439" i="3" s="1"/>
  <c r="T439" i="3" s="1"/>
  <c r="L438" i="3"/>
  <c r="AG439" i="3" l="1"/>
  <c r="AH439" i="3"/>
  <c r="U438" i="3"/>
  <c r="E439" i="3" s="1"/>
  <c r="H439" i="3" s="1"/>
  <c r="D439" i="3"/>
  <c r="Y437" i="3"/>
  <c r="F439" i="3" l="1"/>
  <c r="G439" i="3"/>
  <c r="K439" i="3"/>
  <c r="V439" i="3" l="1"/>
  <c r="A440" i="3"/>
  <c r="B440" i="3" s="1"/>
  <c r="I439" i="3"/>
  <c r="W439" i="3" s="1"/>
  <c r="J439" i="3"/>
  <c r="M439" i="3"/>
  <c r="N439" i="3" s="1"/>
  <c r="L439" i="3" l="1"/>
  <c r="AA440" i="3"/>
  <c r="AC440" i="3"/>
  <c r="Z440" i="3"/>
  <c r="AE440" i="3"/>
  <c r="AD440" i="3"/>
  <c r="P440" i="3"/>
  <c r="Q440" i="3" s="1"/>
  <c r="R440" i="3" s="1"/>
  <c r="S440" i="3" s="1"/>
  <c r="T440" i="3" s="1"/>
  <c r="U439" i="3" l="1"/>
  <c r="D440" i="3" s="1"/>
  <c r="AG440" i="3"/>
  <c r="E440" i="3"/>
  <c r="H440" i="3" s="1"/>
  <c r="AH440" i="3"/>
  <c r="Y438" i="3"/>
  <c r="K440" i="3" l="1"/>
  <c r="F440" i="3"/>
  <c r="G440" i="3"/>
  <c r="I440" i="3" l="1"/>
  <c r="J440" i="3"/>
  <c r="M440" i="3"/>
  <c r="N440" i="3" s="1"/>
  <c r="V440" i="3"/>
  <c r="W440" i="3" s="1"/>
  <c r="A441" i="3"/>
  <c r="B441" i="3" s="1"/>
  <c r="P441" i="3" l="1"/>
  <c r="Q441" i="3" s="1"/>
  <c r="R441" i="3" s="1"/>
  <c r="S441" i="3" s="1"/>
  <c r="T441" i="3" s="1"/>
  <c r="Z441" i="3"/>
  <c r="AC441" i="3"/>
  <c r="AE441" i="3"/>
  <c r="AD441" i="3"/>
  <c r="AA441" i="3"/>
  <c r="L440" i="3"/>
  <c r="U440" i="3" l="1"/>
  <c r="E441" i="3" s="1"/>
  <c r="H441" i="3" s="1"/>
  <c r="AG441" i="3"/>
  <c r="AH441" i="3"/>
  <c r="Y439" i="3"/>
  <c r="D441" i="3" l="1"/>
  <c r="F441" i="3" s="1"/>
  <c r="G441" i="3"/>
  <c r="K441" i="3"/>
  <c r="V441" i="3" l="1"/>
  <c r="A442" i="3"/>
  <c r="B442" i="3" s="1"/>
  <c r="I441" i="3"/>
  <c r="J441" i="3"/>
  <c r="M441" i="3"/>
  <c r="N441" i="3" s="1"/>
  <c r="AA442" i="3" l="1"/>
  <c r="P442" i="3"/>
  <c r="Q442" i="3" s="1"/>
  <c r="R442" i="3" s="1"/>
  <c r="S442" i="3" s="1"/>
  <c r="T442" i="3" s="1"/>
  <c r="Z442" i="3"/>
  <c r="AE442" i="3"/>
  <c r="AC442" i="3"/>
  <c r="AD442" i="3"/>
  <c r="L441" i="3"/>
  <c r="W441" i="3"/>
  <c r="U441" i="3" l="1"/>
  <c r="D442" i="3" s="1"/>
  <c r="AH442" i="3"/>
  <c r="AG442" i="3"/>
  <c r="E442" i="3"/>
  <c r="H442" i="3" s="1"/>
  <c r="Y440" i="3"/>
  <c r="K442" i="3" l="1"/>
  <c r="F442" i="3"/>
  <c r="G442" i="3"/>
  <c r="I442" i="3" l="1"/>
  <c r="J442" i="3"/>
  <c r="M442" i="3"/>
  <c r="N442" i="3" s="1"/>
  <c r="V442" i="3"/>
  <c r="W442" i="3" s="1"/>
  <c r="A443" i="3"/>
  <c r="B443" i="3" s="1"/>
  <c r="AA443" i="3" l="1"/>
  <c r="P443" i="3"/>
  <c r="Q443" i="3" s="1"/>
  <c r="R443" i="3" s="1"/>
  <c r="S443" i="3" s="1"/>
  <c r="T443" i="3" s="1"/>
  <c r="AD443" i="3"/>
  <c r="AC443" i="3"/>
  <c r="AE443" i="3"/>
  <c r="Z443" i="3"/>
  <c r="L442" i="3"/>
  <c r="U442" i="3" l="1"/>
  <c r="E443" i="3"/>
  <c r="H443" i="3" s="1"/>
  <c r="AG443" i="3"/>
  <c r="AH443" i="3"/>
  <c r="D443" i="3"/>
  <c r="Y441" i="3"/>
  <c r="F443" i="3" l="1"/>
  <c r="G443" i="3"/>
  <c r="K443" i="3"/>
  <c r="V443" i="3" l="1"/>
  <c r="A444" i="3"/>
  <c r="B444" i="3" s="1"/>
  <c r="I443" i="3"/>
  <c r="J443" i="3"/>
  <c r="M443" i="3"/>
  <c r="N443" i="3" s="1"/>
  <c r="AA444" i="3" l="1"/>
  <c r="P444" i="3"/>
  <c r="Q444" i="3" s="1"/>
  <c r="R444" i="3" s="1"/>
  <c r="S444" i="3" s="1"/>
  <c r="T444" i="3" s="1"/>
  <c r="AD444" i="3"/>
  <c r="AC444" i="3"/>
  <c r="Z444" i="3"/>
  <c r="AE444" i="3"/>
  <c r="L443" i="3"/>
  <c r="W443" i="3"/>
  <c r="U443" i="3" l="1"/>
  <c r="AH444" i="3"/>
  <c r="D444" i="3"/>
  <c r="AG444" i="3"/>
  <c r="E444" i="3"/>
  <c r="H444" i="3" s="1"/>
  <c r="Y442" i="3"/>
  <c r="F444" i="3" l="1"/>
  <c r="G444" i="3"/>
  <c r="K444" i="3"/>
  <c r="V444" i="3" l="1"/>
  <c r="A445" i="3"/>
  <c r="B445" i="3" s="1"/>
  <c r="I444" i="3"/>
  <c r="J444" i="3"/>
  <c r="M444" i="3"/>
  <c r="N444" i="3" s="1"/>
  <c r="L444" i="3" l="1"/>
  <c r="AA445" i="3"/>
  <c r="AC445" i="3"/>
  <c r="Z445" i="3"/>
  <c r="AD445" i="3"/>
  <c r="P445" i="3"/>
  <c r="Q445" i="3" s="1"/>
  <c r="R445" i="3" s="1"/>
  <c r="S445" i="3" s="1"/>
  <c r="T445" i="3" s="1"/>
  <c r="AE445" i="3"/>
  <c r="W444" i="3"/>
  <c r="U444" i="3" l="1"/>
  <c r="E445" i="3"/>
  <c r="H445" i="3" s="1"/>
  <c r="D445" i="3"/>
  <c r="AG445" i="3"/>
  <c r="AH445" i="3"/>
  <c r="Y443" i="3"/>
  <c r="K445" i="3" l="1"/>
  <c r="F445" i="3"/>
  <c r="G445" i="3"/>
  <c r="I445" i="3" l="1"/>
  <c r="J445" i="3"/>
  <c r="M445" i="3"/>
  <c r="N445" i="3" s="1"/>
  <c r="V445" i="3"/>
  <c r="W445" i="3" s="1"/>
  <c r="A446" i="3"/>
  <c r="B446" i="3" s="1"/>
  <c r="AD446" i="3" l="1"/>
  <c r="AC446" i="3"/>
  <c r="P446" i="3"/>
  <c r="Q446" i="3" s="1"/>
  <c r="R446" i="3" s="1"/>
  <c r="S446" i="3" s="1"/>
  <c r="T446" i="3" s="1"/>
  <c r="Z446" i="3"/>
  <c r="AE446" i="3"/>
  <c r="AA446" i="3"/>
  <c r="L445" i="3"/>
  <c r="U445" i="3" l="1"/>
  <c r="AG446" i="3"/>
  <c r="E446" i="3"/>
  <c r="H446" i="3" s="1"/>
  <c r="AH446" i="3"/>
  <c r="D446" i="3"/>
  <c r="Y444" i="3"/>
  <c r="K446" i="3" l="1"/>
  <c r="F446" i="3"/>
  <c r="G446" i="3"/>
  <c r="I446" i="3" l="1"/>
  <c r="J446" i="3"/>
  <c r="M446" i="3"/>
  <c r="N446" i="3" s="1"/>
  <c r="V446" i="3"/>
  <c r="W446" i="3" s="1"/>
  <c r="A447" i="3"/>
  <c r="B447" i="3" s="1"/>
  <c r="AC447" i="3" l="1"/>
  <c r="AA447" i="3"/>
  <c r="P447" i="3"/>
  <c r="Q447" i="3" s="1"/>
  <c r="R447" i="3" s="1"/>
  <c r="S447" i="3" s="1"/>
  <c r="T447" i="3" s="1"/>
  <c r="AE447" i="3"/>
  <c r="Z447" i="3"/>
  <c r="AD447" i="3"/>
  <c r="L446" i="3"/>
  <c r="U446" i="3" l="1"/>
  <c r="D447" i="3" s="1"/>
  <c r="AH447" i="3"/>
  <c r="AG447" i="3"/>
  <c r="E447" i="3"/>
  <c r="H447" i="3" s="1"/>
  <c r="Y445" i="3"/>
  <c r="K447" i="3" l="1"/>
  <c r="F447" i="3"/>
  <c r="G447" i="3"/>
  <c r="I447" i="3" l="1"/>
  <c r="J447" i="3"/>
  <c r="M447" i="3"/>
  <c r="N447" i="3" s="1"/>
  <c r="V447" i="3"/>
  <c r="W447" i="3" s="1"/>
  <c r="A448" i="3"/>
  <c r="B448" i="3" s="1"/>
  <c r="Z448" i="3" l="1"/>
  <c r="P448" i="3"/>
  <c r="Q448" i="3" s="1"/>
  <c r="R448" i="3" s="1"/>
  <c r="S448" i="3" s="1"/>
  <c r="T448" i="3" s="1"/>
  <c r="AC448" i="3"/>
  <c r="AE448" i="3"/>
  <c r="AD448" i="3"/>
  <c r="AA448" i="3"/>
  <c r="L447" i="3"/>
  <c r="U447" i="3" l="1"/>
  <c r="E448" i="3"/>
  <c r="H448" i="3" s="1"/>
  <c r="AH448" i="3"/>
  <c r="D448" i="3"/>
  <c r="AG448" i="3"/>
  <c r="Y446" i="3"/>
  <c r="F448" i="3" l="1"/>
  <c r="G448" i="3"/>
  <c r="K448" i="3"/>
  <c r="V448" i="3" l="1"/>
  <c r="A449" i="3"/>
  <c r="B449" i="3" s="1"/>
  <c r="I448" i="3"/>
  <c r="J448" i="3"/>
  <c r="M448" i="3"/>
  <c r="N448" i="3" s="1"/>
  <c r="AC449" i="3" l="1"/>
  <c r="AA449" i="3"/>
  <c r="P449" i="3"/>
  <c r="Q449" i="3" s="1"/>
  <c r="R449" i="3" s="1"/>
  <c r="S449" i="3" s="1"/>
  <c r="T449" i="3" s="1"/>
  <c r="Z449" i="3"/>
  <c r="AD449" i="3"/>
  <c r="AE449" i="3"/>
  <c r="L448" i="3"/>
  <c r="W448" i="3"/>
  <c r="U448" i="3" l="1"/>
  <c r="D449" i="3" s="1"/>
  <c r="AG449" i="3"/>
  <c r="AH449" i="3"/>
  <c r="Y447" i="3"/>
  <c r="E449" i="3" l="1"/>
  <c r="H449" i="3" s="1"/>
  <c r="K449" i="3" s="1"/>
  <c r="G449" i="3"/>
  <c r="F449" i="3" l="1"/>
  <c r="V449" i="3"/>
  <c r="A450" i="3"/>
  <c r="B450" i="3" s="1"/>
  <c r="I449" i="3"/>
  <c r="J449" i="3"/>
  <c r="M449" i="3"/>
  <c r="N449" i="3" s="1"/>
  <c r="AC450" i="3" l="1"/>
  <c r="Z450" i="3"/>
  <c r="AE450" i="3"/>
  <c r="P450" i="3"/>
  <c r="Q450" i="3" s="1"/>
  <c r="R450" i="3" s="1"/>
  <c r="S450" i="3" s="1"/>
  <c r="T450" i="3" s="1"/>
  <c r="AA450" i="3"/>
  <c r="AD450" i="3"/>
  <c r="L449" i="3"/>
  <c r="W449" i="3"/>
  <c r="U449" i="3" l="1"/>
  <c r="AH450" i="3"/>
  <c r="E450" i="3"/>
  <c r="H450" i="3" s="1"/>
  <c r="AG450" i="3"/>
  <c r="D450" i="3"/>
  <c r="Y448" i="3"/>
  <c r="K450" i="3" l="1"/>
  <c r="F450" i="3"/>
  <c r="G450" i="3"/>
  <c r="V450" i="3" l="1"/>
  <c r="A451" i="3"/>
  <c r="B451" i="3" s="1"/>
  <c r="I450" i="3"/>
  <c r="J450" i="3"/>
  <c r="M450" i="3"/>
  <c r="N450" i="3" s="1"/>
  <c r="AC451" i="3" l="1"/>
  <c r="Z451" i="3"/>
  <c r="P451" i="3"/>
  <c r="Q451" i="3" s="1"/>
  <c r="R451" i="3" s="1"/>
  <c r="S451" i="3" s="1"/>
  <c r="T451" i="3" s="1"/>
  <c r="AD451" i="3"/>
  <c r="AA451" i="3"/>
  <c r="AE451" i="3"/>
  <c r="L450" i="3"/>
  <c r="W450" i="3"/>
  <c r="U450" i="3" l="1"/>
  <c r="E451" i="3"/>
  <c r="H451" i="3" s="1"/>
  <c r="AH451" i="3"/>
  <c r="D451" i="3"/>
  <c r="AG451" i="3"/>
  <c r="Y449" i="3"/>
  <c r="F451" i="3" l="1"/>
  <c r="G451" i="3"/>
  <c r="K451" i="3"/>
  <c r="I451" i="3" l="1"/>
  <c r="J451" i="3"/>
  <c r="M451" i="3"/>
  <c r="N451" i="3" s="1"/>
  <c r="V451" i="3"/>
  <c r="W451" i="3" s="1"/>
  <c r="A452" i="3"/>
  <c r="B452" i="3" s="1"/>
  <c r="AA452" i="3" l="1"/>
  <c r="AC452" i="3"/>
  <c r="AE452" i="3"/>
  <c r="Z452" i="3"/>
  <c r="AD452" i="3"/>
  <c r="P452" i="3"/>
  <c r="Q452" i="3" s="1"/>
  <c r="R452" i="3" s="1"/>
  <c r="S452" i="3" s="1"/>
  <c r="T452" i="3" s="1"/>
  <c r="L451" i="3"/>
  <c r="U451" i="3" l="1"/>
  <c r="D452" i="3" s="1"/>
  <c r="AG452" i="3"/>
  <c r="E452" i="3"/>
  <c r="H452" i="3" s="1"/>
  <c r="AH452" i="3"/>
  <c r="Y450" i="3"/>
  <c r="K452" i="3" l="1"/>
  <c r="F452" i="3"/>
  <c r="G452" i="3"/>
  <c r="I452" i="3" l="1"/>
  <c r="J452" i="3"/>
  <c r="M452" i="3"/>
  <c r="N452" i="3" s="1"/>
  <c r="V452" i="3"/>
  <c r="W452" i="3" s="1"/>
  <c r="A453" i="3"/>
  <c r="B453" i="3" s="1"/>
  <c r="P453" i="3" l="1"/>
  <c r="Q453" i="3" s="1"/>
  <c r="R453" i="3" s="1"/>
  <c r="S453" i="3" s="1"/>
  <c r="T453" i="3" s="1"/>
  <c r="AC453" i="3"/>
  <c r="AA453" i="3"/>
  <c r="Z453" i="3"/>
  <c r="AE453" i="3"/>
  <c r="AD453" i="3"/>
  <c r="L452" i="3"/>
  <c r="AG453" i="3" l="1"/>
  <c r="U452" i="3"/>
  <c r="E453" i="3" s="1"/>
  <c r="H453" i="3" s="1"/>
  <c r="AH453" i="3"/>
  <c r="D453" i="3"/>
  <c r="Y451" i="3"/>
  <c r="F453" i="3" l="1"/>
  <c r="G453" i="3"/>
  <c r="K453" i="3"/>
  <c r="V453" i="3" l="1"/>
  <c r="A454" i="3"/>
  <c r="B454" i="3" s="1"/>
  <c r="I453" i="3"/>
  <c r="J453" i="3"/>
  <c r="M453" i="3"/>
  <c r="N453" i="3" s="1"/>
  <c r="Z454" i="3" l="1"/>
  <c r="AA454" i="3"/>
  <c r="AD454" i="3"/>
  <c r="AC454" i="3"/>
  <c r="P454" i="3"/>
  <c r="Q454" i="3" s="1"/>
  <c r="R454" i="3" s="1"/>
  <c r="S454" i="3" s="1"/>
  <c r="T454" i="3" s="1"/>
  <c r="AE454" i="3"/>
  <c r="L453" i="3"/>
  <c r="W453" i="3"/>
  <c r="U453" i="3" l="1"/>
  <c r="E454" i="3" s="1"/>
  <c r="H454" i="3" s="1"/>
  <c r="AH454" i="3"/>
  <c r="AG454" i="3"/>
  <c r="Y452" i="3"/>
  <c r="D454" i="3" l="1"/>
  <c r="F454" i="3" s="1"/>
  <c r="K454" i="3"/>
  <c r="G454" i="3" l="1"/>
  <c r="V454" i="3"/>
  <c r="A455" i="3"/>
  <c r="B455" i="3" s="1"/>
  <c r="I454" i="3"/>
  <c r="J454" i="3"/>
  <c r="M454" i="3"/>
  <c r="N454" i="3" s="1"/>
  <c r="AC455" i="3" l="1"/>
  <c r="Z455" i="3"/>
  <c r="AA455" i="3"/>
  <c r="P455" i="3"/>
  <c r="Q455" i="3" s="1"/>
  <c r="R455" i="3" s="1"/>
  <c r="S455" i="3" s="1"/>
  <c r="T455" i="3" s="1"/>
  <c r="AD455" i="3"/>
  <c r="AE455" i="3"/>
  <c r="L454" i="3"/>
  <c r="W454" i="3"/>
  <c r="AH455" i="3" l="1"/>
  <c r="U454" i="3"/>
  <c r="D455" i="3" s="1"/>
  <c r="AG455" i="3"/>
  <c r="Y453" i="3"/>
  <c r="E455" i="3" l="1"/>
  <c r="H455" i="3" s="1"/>
  <c r="K455" i="3" s="1"/>
  <c r="G455" i="3"/>
  <c r="F455" i="3" l="1"/>
  <c r="I455" i="3"/>
  <c r="J455" i="3"/>
  <c r="M455" i="3"/>
  <c r="N455" i="3" s="1"/>
  <c r="V455" i="3"/>
  <c r="W455" i="3" s="1"/>
  <c r="A456" i="3"/>
  <c r="B456" i="3" s="1"/>
  <c r="AA456" i="3" l="1"/>
  <c r="AC456" i="3"/>
  <c r="AE456" i="3"/>
  <c r="AD456" i="3"/>
  <c r="Z456" i="3"/>
  <c r="P456" i="3"/>
  <c r="Q456" i="3" s="1"/>
  <c r="R456" i="3" s="1"/>
  <c r="S456" i="3" s="1"/>
  <c r="T456" i="3" s="1"/>
  <c r="L455" i="3"/>
  <c r="U455" i="3" l="1"/>
  <c r="D456" i="3" s="1"/>
  <c r="AG456" i="3"/>
  <c r="AH456" i="3"/>
  <c r="Y454" i="3"/>
  <c r="E456" i="3" l="1"/>
  <c r="H456" i="3" s="1"/>
  <c r="K456" i="3" s="1"/>
  <c r="G456" i="3"/>
  <c r="F456" i="3" l="1"/>
  <c r="V456" i="3"/>
  <c r="A457" i="3"/>
  <c r="B457" i="3" s="1"/>
  <c r="I456" i="3"/>
  <c r="J456" i="3"/>
  <c r="M456" i="3"/>
  <c r="N456" i="3" s="1"/>
  <c r="L456" i="3" l="1"/>
  <c r="AA457" i="3"/>
  <c r="AC457" i="3"/>
  <c r="P457" i="3"/>
  <c r="Q457" i="3" s="1"/>
  <c r="R457" i="3" s="1"/>
  <c r="S457" i="3" s="1"/>
  <c r="T457" i="3" s="1"/>
  <c r="AE457" i="3"/>
  <c r="AD457" i="3"/>
  <c r="Z457" i="3"/>
  <c r="W456" i="3"/>
  <c r="U456" i="3" l="1"/>
  <c r="D457" i="3"/>
  <c r="AH457" i="3"/>
  <c r="AG457" i="3"/>
  <c r="E457" i="3"/>
  <c r="H457" i="3" s="1"/>
  <c r="Y455" i="3"/>
  <c r="K457" i="3" l="1"/>
  <c r="F457" i="3"/>
  <c r="G457" i="3"/>
  <c r="I457" i="3" l="1"/>
  <c r="J457" i="3"/>
  <c r="M457" i="3"/>
  <c r="N457" i="3" s="1"/>
  <c r="V457" i="3"/>
  <c r="W457" i="3" s="1"/>
  <c r="A458" i="3"/>
  <c r="B458" i="3" s="1"/>
  <c r="P458" i="3" l="1"/>
  <c r="Q458" i="3" s="1"/>
  <c r="R458" i="3" s="1"/>
  <c r="S458" i="3" s="1"/>
  <c r="T458" i="3" s="1"/>
  <c r="AC458" i="3"/>
  <c r="Z458" i="3"/>
  <c r="AA458" i="3"/>
  <c r="AD458" i="3"/>
  <c r="AE458" i="3"/>
  <c r="L457" i="3"/>
  <c r="U457" i="3" l="1"/>
  <c r="AG458" i="3"/>
  <c r="E458" i="3"/>
  <c r="H458" i="3" s="1"/>
  <c r="D458" i="3"/>
  <c r="AH458" i="3"/>
  <c r="Y456" i="3"/>
  <c r="F458" i="3" l="1"/>
  <c r="G458" i="3"/>
  <c r="K458" i="3"/>
  <c r="V458" i="3" l="1"/>
  <c r="A459" i="3"/>
  <c r="B459" i="3" s="1"/>
  <c r="I458" i="3"/>
  <c r="J458" i="3"/>
  <c r="M458" i="3"/>
  <c r="N458" i="3" s="1"/>
  <c r="L458" i="3" l="1"/>
  <c r="AC459" i="3"/>
  <c r="Z459" i="3"/>
  <c r="AA459" i="3"/>
  <c r="AE459" i="3"/>
  <c r="P459" i="3"/>
  <c r="Q459" i="3" s="1"/>
  <c r="R459" i="3" s="1"/>
  <c r="S459" i="3" s="1"/>
  <c r="T459" i="3" s="1"/>
  <c r="AD459" i="3"/>
  <c r="W458" i="3"/>
  <c r="U458" i="3" l="1"/>
  <c r="E459" i="3" s="1"/>
  <c r="H459" i="3" s="1"/>
  <c r="AG459" i="3"/>
  <c r="AH459" i="3"/>
  <c r="Y457" i="3"/>
  <c r="D459" i="3" l="1"/>
  <c r="F459" i="3" s="1"/>
  <c r="K459" i="3"/>
  <c r="G459" i="3" l="1"/>
  <c r="I459" i="3"/>
  <c r="J459" i="3"/>
  <c r="M459" i="3"/>
  <c r="N459" i="3" s="1"/>
  <c r="V459" i="3"/>
  <c r="W459" i="3" s="1"/>
  <c r="A460" i="3"/>
  <c r="B460" i="3" s="1"/>
  <c r="P460" i="3" l="1"/>
  <c r="Q460" i="3" s="1"/>
  <c r="R460" i="3" s="1"/>
  <c r="S460" i="3" s="1"/>
  <c r="T460" i="3" s="1"/>
  <c r="AA460" i="3"/>
  <c r="AC460" i="3"/>
  <c r="AE460" i="3"/>
  <c r="AD460" i="3"/>
  <c r="Z460" i="3"/>
  <c r="L459" i="3"/>
  <c r="U459" i="3" l="1"/>
  <c r="D460" i="3" s="1"/>
  <c r="AG460" i="3"/>
  <c r="AH460" i="3"/>
  <c r="Y458" i="3"/>
  <c r="E460" i="3" l="1"/>
  <c r="H460" i="3" s="1"/>
  <c r="K460" i="3" s="1"/>
  <c r="G460" i="3"/>
  <c r="F460" i="3" l="1"/>
  <c r="I460" i="3"/>
  <c r="J460" i="3"/>
  <c r="M460" i="3"/>
  <c r="N460" i="3" s="1"/>
  <c r="V460" i="3"/>
  <c r="W460" i="3" s="1"/>
  <c r="A461" i="3"/>
  <c r="B461" i="3" s="1"/>
  <c r="AC461" i="3" l="1"/>
  <c r="P461" i="3"/>
  <c r="Q461" i="3" s="1"/>
  <c r="R461" i="3" s="1"/>
  <c r="S461" i="3" s="1"/>
  <c r="T461" i="3" s="1"/>
  <c r="Z461" i="3"/>
  <c r="AE461" i="3"/>
  <c r="AD461" i="3"/>
  <c r="AA461" i="3"/>
  <c r="L460" i="3"/>
  <c r="U460" i="3" l="1"/>
  <c r="AG461" i="3"/>
  <c r="AH461" i="3"/>
  <c r="E461" i="3"/>
  <c r="H461" i="3" s="1"/>
  <c r="D461" i="3"/>
  <c r="Y459" i="3"/>
  <c r="K461" i="3" l="1"/>
  <c r="F461" i="3"/>
  <c r="G461" i="3"/>
  <c r="V461" i="3" l="1"/>
  <c r="A462" i="3"/>
  <c r="B462" i="3" s="1"/>
  <c r="I461" i="3"/>
  <c r="J461" i="3"/>
  <c r="M461" i="3"/>
  <c r="N461" i="3" s="1"/>
  <c r="L461" i="3" l="1"/>
  <c r="AC462" i="3"/>
  <c r="Z462" i="3"/>
  <c r="AA462" i="3"/>
  <c r="AE462" i="3"/>
  <c r="AD462" i="3"/>
  <c r="P462" i="3"/>
  <c r="Q462" i="3" s="1"/>
  <c r="R462" i="3" s="1"/>
  <c r="S462" i="3" s="1"/>
  <c r="T462" i="3" s="1"/>
  <c r="W461" i="3"/>
  <c r="U461" i="3" l="1"/>
  <c r="AG462" i="3"/>
  <c r="AH462" i="3"/>
  <c r="E462" i="3"/>
  <c r="H462" i="3" s="1"/>
  <c r="D462" i="3"/>
  <c r="Y460" i="3"/>
  <c r="F462" i="3" l="1"/>
  <c r="G462" i="3"/>
  <c r="K462" i="3"/>
  <c r="V462" i="3" l="1"/>
  <c r="A463" i="3"/>
  <c r="B463" i="3" s="1"/>
  <c r="I462" i="3"/>
  <c r="J462" i="3"/>
  <c r="M462" i="3"/>
  <c r="N462" i="3" s="1"/>
  <c r="P463" i="3" l="1"/>
  <c r="Q463" i="3" s="1"/>
  <c r="R463" i="3" s="1"/>
  <c r="S463" i="3" s="1"/>
  <c r="T463" i="3" s="1"/>
  <c r="AA463" i="3"/>
  <c r="AC463" i="3"/>
  <c r="AE463" i="3"/>
  <c r="AD463" i="3"/>
  <c r="Z463" i="3"/>
  <c r="L462" i="3"/>
  <c r="W462" i="3"/>
  <c r="U462" i="3" l="1"/>
  <c r="AG463" i="3"/>
  <c r="D463" i="3"/>
  <c r="E463" i="3"/>
  <c r="H463" i="3" s="1"/>
  <c r="AH463" i="3"/>
  <c r="Y461" i="3"/>
  <c r="K463" i="3" l="1"/>
  <c r="F463" i="3"/>
  <c r="G463" i="3"/>
  <c r="I463" i="3" l="1"/>
  <c r="J463" i="3"/>
  <c r="M463" i="3"/>
  <c r="N463" i="3" s="1"/>
  <c r="V463" i="3"/>
  <c r="W463" i="3" s="1"/>
  <c r="A464" i="3"/>
  <c r="B464" i="3" s="1"/>
  <c r="Z464" i="3" l="1"/>
  <c r="P464" i="3"/>
  <c r="Q464" i="3" s="1"/>
  <c r="R464" i="3" s="1"/>
  <c r="S464" i="3" s="1"/>
  <c r="T464" i="3" s="1"/>
  <c r="AA464" i="3"/>
  <c r="AE464" i="3"/>
  <c r="AD464" i="3"/>
  <c r="AC464" i="3"/>
  <c r="L463" i="3"/>
  <c r="U463" i="3" l="1"/>
  <c r="E464" i="3" s="1"/>
  <c r="H464" i="3" s="1"/>
  <c r="AH464" i="3"/>
  <c r="D464" i="3"/>
  <c r="AG464" i="3"/>
  <c r="Y462" i="3"/>
  <c r="F464" i="3" l="1"/>
  <c r="G464" i="3"/>
  <c r="K464" i="3"/>
  <c r="V464" i="3" l="1"/>
  <c r="A465" i="3"/>
  <c r="B465" i="3" s="1"/>
  <c r="I464" i="3"/>
  <c r="J464" i="3"/>
  <c r="M464" i="3"/>
  <c r="N464" i="3" s="1"/>
  <c r="AC465" i="3" l="1"/>
  <c r="AA465" i="3"/>
  <c r="Z465" i="3"/>
  <c r="AE465" i="3"/>
  <c r="P465" i="3"/>
  <c r="Q465" i="3" s="1"/>
  <c r="R465" i="3" s="1"/>
  <c r="S465" i="3" s="1"/>
  <c r="T465" i="3" s="1"/>
  <c r="AD465" i="3"/>
  <c r="L464" i="3"/>
  <c r="W464" i="3"/>
  <c r="U464" i="3" l="1"/>
  <c r="AG465" i="3"/>
  <c r="D465" i="3"/>
  <c r="E465" i="3"/>
  <c r="H465" i="3" s="1"/>
  <c r="AH465" i="3"/>
  <c r="Y463" i="3"/>
  <c r="K465" i="3" l="1"/>
  <c r="F465" i="3"/>
  <c r="G465" i="3"/>
  <c r="I465" i="3" l="1"/>
  <c r="J465" i="3"/>
  <c r="M465" i="3"/>
  <c r="N465" i="3" s="1"/>
  <c r="V465" i="3"/>
  <c r="W465" i="3" s="1"/>
  <c r="A466" i="3"/>
  <c r="B466" i="3" s="1"/>
  <c r="AA466" i="3" l="1"/>
  <c r="P466" i="3"/>
  <c r="Q466" i="3" s="1"/>
  <c r="R466" i="3" s="1"/>
  <c r="S466" i="3" s="1"/>
  <c r="T466" i="3" s="1"/>
  <c r="Z466" i="3"/>
  <c r="AC466" i="3"/>
  <c r="AD466" i="3"/>
  <c r="AE466" i="3"/>
  <c r="L465" i="3"/>
  <c r="U465" i="3" l="1"/>
  <c r="D466" i="3"/>
  <c r="AG466" i="3"/>
  <c r="E466" i="3"/>
  <c r="H466" i="3" s="1"/>
  <c r="AH466" i="3"/>
  <c r="Y464" i="3"/>
  <c r="K466" i="3" l="1"/>
  <c r="F466" i="3"/>
  <c r="G466" i="3"/>
  <c r="I466" i="3" l="1"/>
  <c r="J466" i="3"/>
  <c r="M466" i="3"/>
  <c r="N466" i="3" s="1"/>
  <c r="V466" i="3"/>
  <c r="W466" i="3" s="1"/>
  <c r="A467" i="3"/>
  <c r="B467" i="3" s="1"/>
  <c r="P467" i="3" l="1"/>
  <c r="Q467" i="3" s="1"/>
  <c r="R467" i="3" s="1"/>
  <c r="S467" i="3" s="1"/>
  <c r="T467" i="3" s="1"/>
  <c r="AA467" i="3"/>
  <c r="AD467" i="3"/>
  <c r="AC467" i="3"/>
  <c r="Z467" i="3"/>
  <c r="AE467" i="3"/>
  <c r="L466" i="3"/>
  <c r="U466" i="3" l="1"/>
  <c r="D467" i="3" s="1"/>
  <c r="AG467" i="3"/>
  <c r="AH467" i="3"/>
  <c r="Y465" i="3"/>
  <c r="E467" i="3" l="1"/>
  <c r="H467" i="3" s="1"/>
  <c r="K467" i="3" s="1"/>
  <c r="G467" i="3"/>
  <c r="F467" i="3" l="1"/>
  <c r="V467" i="3"/>
  <c r="A468" i="3"/>
  <c r="B468" i="3" s="1"/>
  <c r="I467" i="3"/>
  <c r="J467" i="3"/>
  <c r="M467" i="3"/>
  <c r="N467" i="3" s="1"/>
  <c r="L467" i="3" l="1"/>
  <c r="AC468" i="3"/>
  <c r="P468" i="3"/>
  <c r="Q468" i="3" s="1"/>
  <c r="R468" i="3" s="1"/>
  <c r="S468" i="3" s="1"/>
  <c r="T468" i="3" s="1"/>
  <c r="AA468" i="3"/>
  <c r="AE468" i="3"/>
  <c r="Z468" i="3"/>
  <c r="AD468" i="3"/>
  <c r="W467" i="3"/>
  <c r="U467" i="3" l="1"/>
  <c r="D468" i="3" s="1"/>
  <c r="AG468" i="3"/>
  <c r="AH468" i="3"/>
  <c r="Y466" i="3"/>
  <c r="E468" i="3" l="1"/>
  <c r="H468" i="3" s="1"/>
  <c r="K468" i="3" s="1"/>
  <c r="G468" i="3"/>
  <c r="F468" i="3" l="1"/>
  <c r="I468" i="3"/>
  <c r="J468" i="3"/>
  <c r="M468" i="3"/>
  <c r="N468" i="3" s="1"/>
  <c r="V468" i="3"/>
  <c r="W468" i="3" s="1"/>
  <c r="A469" i="3"/>
  <c r="B469" i="3" s="1"/>
  <c r="L468" i="3" l="1"/>
  <c r="AA469" i="3"/>
  <c r="AC469" i="3"/>
  <c r="Z469" i="3"/>
  <c r="AE469" i="3"/>
  <c r="AD469" i="3"/>
  <c r="P469" i="3"/>
  <c r="Q469" i="3" s="1"/>
  <c r="R469" i="3" s="1"/>
  <c r="S469" i="3" s="1"/>
  <c r="T469" i="3" s="1"/>
  <c r="U468" i="3" l="1"/>
  <c r="D469" i="3" s="1"/>
  <c r="AH469" i="3"/>
  <c r="AG469" i="3"/>
  <c r="Y467" i="3"/>
  <c r="E469" i="3" l="1"/>
  <c r="H469" i="3" s="1"/>
  <c r="K469" i="3" s="1"/>
  <c r="G469" i="3"/>
  <c r="F469" i="3" l="1"/>
  <c r="V469" i="3"/>
  <c r="A470" i="3"/>
  <c r="B470" i="3" s="1"/>
  <c r="I469" i="3"/>
  <c r="J469" i="3"/>
  <c r="M469" i="3"/>
  <c r="N469" i="3" s="1"/>
  <c r="P470" i="3" l="1"/>
  <c r="Q470" i="3" s="1"/>
  <c r="R470" i="3" s="1"/>
  <c r="S470" i="3" s="1"/>
  <c r="T470" i="3" s="1"/>
  <c r="Z470" i="3"/>
  <c r="AA470" i="3"/>
  <c r="AE470" i="3"/>
  <c r="AD470" i="3"/>
  <c r="AC470" i="3"/>
  <c r="L469" i="3"/>
  <c r="W469" i="3"/>
  <c r="U469" i="3" l="1"/>
  <c r="D470" i="3" s="1"/>
  <c r="AH470" i="3"/>
  <c r="AG470" i="3"/>
  <c r="Y468" i="3"/>
  <c r="E470" i="3" l="1"/>
  <c r="H470" i="3" s="1"/>
  <c r="K470" i="3" s="1"/>
  <c r="G470" i="3"/>
  <c r="F470" i="3" l="1"/>
  <c r="I470" i="3"/>
  <c r="J470" i="3"/>
  <c r="M470" i="3"/>
  <c r="N470" i="3" s="1"/>
  <c r="V470" i="3"/>
  <c r="W470" i="3" s="1"/>
  <c r="A471" i="3"/>
  <c r="B471" i="3" s="1"/>
  <c r="P471" i="3" l="1"/>
  <c r="Q471" i="3" s="1"/>
  <c r="R471" i="3" s="1"/>
  <c r="S471" i="3" s="1"/>
  <c r="T471" i="3" s="1"/>
  <c r="Z471" i="3"/>
  <c r="AA471" i="3"/>
  <c r="AC471" i="3"/>
  <c r="AD471" i="3"/>
  <c r="AE471" i="3"/>
  <c r="L470" i="3"/>
  <c r="U470" i="3" l="1"/>
  <c r="E471" i="3" s="1"/>
  <c r="H471" i="3" s="1"/>
  <c r="AH471" i="3"/>
  <c r="AG471" i="3"/>
  <c r="Y469" i="3"/>
  <c r="D471" i="3" l="1"/>
  <c r="F471" i="3" s="1"/>
  <c r="K471" i="3"/>
  <c r="G471" i="3" l="1"/>
  <c r="V471" i="3"/>
  <c r="A472" i="3"/>
  <c r="B472" i="3" s="1"/>
  <c r="I471" i="3"/>
  <c r="J471" i="3"/>
  <c r="M471" i="3"/>
  <c r="N471" i="3" s="1"/>
  <c r="AC472" i="3" l="1"/>
  <c r="AA472" i="3"/>
  <c r="Z472" i="3"/>
  <c r="P472" i="3"/>
  <c r="Q472" i="3" s="1"/>
  <c r="R472" i="3" s="1"/>
  <c r="S472" i="3" s="1"/>
  <c r="T472" i="3" s="1"/>
  <c r="AD472" i="3"/>
  <c r="AE472" i="3"/>
  <c r="L471" i="3"/>
  <c r="W471" i="3"/>
  <c r="AG472" i="3" l="1"/>
  <c r="AH472" i="3"/>
  <c r="U471" i="3"/>
  <c r="E472" i="3" s="1"/>
  <c r="H472" i="3" s="1"/>
  <c r="Y470" i="3"/>
  <c r="D472" i="3" l="1"/>
  <c r="F472" i="3" s="1"/>
  <c r="K472" i="3"/>
  <c r="G472" i="3" l="1"/>
  <c r="I472" i="3" s="1"/>
  <c r="V472" i="3"/>
  <c r="A473" i="3"/>
  <c r="B473" i="3" s="1"/>
  <c r="M472" i="3" l="1"/>
  <c r="N472" i="3" s="1"/>
  <c r="J472" i="3"/>
  <c r="L472" i="3" s="1"/>
  <c r="W472" i="3"/>
  <c r="AE473" i="3"/>
  <c r="AD473" i="3"/>
  <c r="P473" i="3"/>
  <c r="Q473" i="3" s="1"/>
  <c r="R473" i="3" s="1"/>
  <c r="S473" i="3" s="1"/>
  <c r="T473" i="3" s="1"/>
  <c r="AC473" i="3"/>
  <c r="AA473" i="3"/>
  <c r="Z473" i="3"/>
  <c r="U472" i="3" l="1"/>
  <c r="D473" i="3" s="1"/>
  <c r="AG473" i="3"/>
  <c r="AH473" i="3"/>
  <c r="Y471" i="3"/>
  <c r="E473" i="3" l="1"/>
  <c r="H473" i="3" s="1"/>
  <c r="K473" i="3" s="1"/>
  <c r="G473" i="3"/>
  <c r="F473" i="3" l="1"/>
  <c r="V473" i="3"/>
  <c r="A474" i="3"/>
  <c r="B474" i="3" s="1"/>
  <c r="I473" i="3"/>
  <c r="J473" i="3"/>
  <c r="M473" i="3"/>
  <c r="N473" i="3" s="1"/>
  <c r="P474" i="3" l="1"/>
  <c r="Q474" i="3" s="1"/>
  <c r="R474" i="3" s="1"/>
  <c r="S474" i="3" s="1"/>
  <c r="T474" i="3" s="1"/>
  <c r="AE474" i="3"/>
  <c r="AC474" i="3"/>
  <c r="AD474" i="3"/>
  <c r="AA474" i="3"/>
  <c r="Z474" i="3"/>
  <c r="L473" i="3"/>
  <c r="W473" i="3"/>
  <c r="U473" i="3" l="1"/>
  <c r="AG474" i="3"/>
  <c r="AH474" i="3"/>
  <c r="E474" i="3"/>
  <c r="H474" i="3" s="1"/>
  <c r="D474" i="3"/>
  <c r="Y472" i="3"/>
  <c r="F474" i="3" l="1"/>
  <c r="G474" i="3"/>
  <c r="K474" i="3"/>
  <c r="V474" i="3" l="1"/>
  <c r="A475" i="3"/>
  <c r="B475" i="3" s="1"/>
  <c r="I474" i="3"/>
  <c r="J474" i="3"/>
  <c r="M474" i="3"/>
  <c r="N474" i="3" s="1"/>
  <c r="Z475" i="3" l="1"/>
  <c r="AD475" i="3"/>
  <c r="P475" i="3"/>
  <c r="Q475" i="3" s="1"/>
  <c r="R475" i="3" s="1"/>
  <c r="S475" i="3" s="1"/>
  <c r="T475" i="3" s="1"/>
  <c r="AE475" i="3"/>
  <c r="AC475" i="3"/>
  <c r="AA475" i="3"/>
  <c r="L474" i="3"/>
  <c r="W474" i="3"/>
  <c r="U474" i="3" l="1"/>
  <c r="D475" i="3"/>
  <c r="AG475" i="3"/>
  <c r="AH475" i="3"/>
  <c r="E475" i="3"/>
  <c r="H475" i="3" s="1"/>
  <c r="Y473" i="3"/>
  <c r="F475" i="3" l="1"/>
  <c r="G475" i="3"/>
  <c r="K475" i="3"/>
  <c r="V475" i="3" l="1"/>
  <c r="A476" i="3"/>
  <c r="B476" i="3" s="1"/>
  <c r="I475" i="3"/>
  <c r="J475" i="3"/>
  <c r="M475" i="3"/>
  <c r="N475" i="3" s="1"/>
  <c r="P476" i="3" l="1"/>
  <c r="Q476" i="3" s="1"/>
  <c r="R476" i="3" s="1"/>
  <c r="S476" i="3" s="1"/>
  <c r="T476" i="3" s="1"/>
  <c r="AC476" i="3"/>
  <c r="AA476" i="3"/>
  <c r="AE476" i="3"/>
  <c r="Z476" i="3"/>
  <c r="AD476" i="3"/>
  <c r="L475" i="3"/>
  <c r="W475" i="3"/>
  <c r="U475" i="3" l="1"/>
  <c r="AG476" i="3"/>
  <c r="D476" i="3"/>
  <c r="E476" i="3"/>
  <c r="H476" i="3" s="1"/>
  <c r="AH476" i="3"/>
  <c r="Y474" i="3"/>
  <c r="K476" i="3" l="1"/>
  <c r="F476" i="3"/>
  <c r="G476" i="3"/>
  <c r="V476" i="3" l="1"/>
  <c r="A477" i="3"/>
  <c r="B477" i="3" s="1"/>
  <c r="I476" i="3"/>
  <c r="J476" i="3"/>
  <c r="M476" i="3"/>
  <c r="N476" i="3" s="1"/>
  <c r="Z477" i="3" l="1"/>
  <c r="P477" i="3"/>
  <c r="Q477" i="3" s="1"/>
  <c r="R477" i="3" s="1"/>
  <c r="S477" i="3" s="1"/>
  <c r="T477" i="3" s="1"/>
  <c r="AA477" i="3"/>
  <c r="AD477" i="3"/>
  <c r="AE477" i="3"/>
  <c r="AC477" i="3"/>
  <c r="L476" i="3"/>
  <c r="W476" i="3"/>
  <c r="U476" i="3" l="1"/>
  <c r="D477" i="3"/>
  <c r="E477" i="3"/>
  <c r="H477" i="3" s="1"/>
  <c r="AH477" i="3"/>
  <c r="AG477" i="3"/>
  <c r="Y475" i="3"/>
  <c r="K477" i="3" l="1"/>
  <c r="F477" i="3"/>
  <c r="G477" i="3"/>
  <c r="I477" i="3" l="1"/>
  <c r="J477" i="3"/>
  <c r="M477" i="3"/>
  <c r="N477" i="3" s="1"/>
  <c r="V477" i="3"/>
  <c r="W477" i="3" s="1"/>
  <c r="A478" i="3"/>
  <c r="B478" i="3" s="1"/>
  <c r="AC478" i="3" l="1"/>
  <c r="Z478" i="3"/>
  <c r="P478" i="3"/>
  <c r="Q478" i="3" s="1"/>
  <c r="R478" i="3" s="1"/>
  <c r="S478" i="3" s="1"/>
  <c r="T478" i="3" s="1"/>
  <c r="AE478" i="3"/>
  <c r="AD478" i="3"/>
  <c r="AA478" i="3"/>
  <c r="L477" i="3"/>
  <c r="U477" i="3" l="1"/>
  <c r="E478" i="3" s="1"/>
  <c r="H478" i="3" s="1"/>
  <c r="AH478" i="3"/>
  <c r="D478" i="3"/>
  <c r="AG478" i="3"/>
  <c r="Y476" i="3"/>
  <c r="F478" i="3" l="1"/>
  <c r="G478" i="3"/>
  <c r="K478" i="3"/>
  <c r="V478" i="3" l="1"/>
  <c r="A479" i="3"/>
  <c r="B479" i="3" s="1"/>
  <c r="I478" i="3"/>
  <c r="J478" i="3"/>
  <c r="M478" i="3"/>
  <c r="N478" i="3" s="1"/>
  <c r="Z479" i="3" l="1"/>
  <c r="AC479" i="3"/>
  <c r="AA479" i="3"/>
  <c r="P479" i="3"/>
  <c r="Q479" i="3" s="1"/>
  <c r="R479" i="3" s="1"/>
  <c r="S479" i="3" s="1"/>
  <c r="T479" i="3" s="1"/>
  <c r="AD479" i="3"/>
  <c r="AE479" i="3"/>
  <c r="L478" i="3"/>
  <c r="W478" i="3"/>
  <c r="U478" i="3" l="1"/>
  <c r="E479" i="3" s="1"/>
  <c r="H479" i="3" s="1"/>
  <c r="AH479" i="3"/>
  <c r="AG479" i="3"/>
  <c r="Y477" i="3"/>
  <c r="D479" i="3" l="1"/>
  <c r="F479" i="3" s="1"/>
  <c r="K479" i="3"/>
  <c r="G479" i="3" l="1"/>
  <c r="V479" i="3"/>
  <c r="A480" i="3"/>
  <c r="B480" i="3" s="1"/>
  <c r="I479" i="3"/>
  <c r="J479" i="3"/>
  <c r="M479" i="3"/>
  <c r="N479" i="3" s="1"/>
  <c r="AA480" i="3" l="1"/>
  <c r="P480" i="3"/>
  <c r="Q480" i="3" s="1"/>
  <c r="R480" i="3" s="1"/>
  <c r="S480" i="3" s="1"/>
  <c r="T480" i="3" s="1"/>
  <c r="AC480" i="3"/>
  <c r="AE480" i="3"/>
  <c r="Z480" i="3"/>
  <c r="AD480" i="3"/>
  <c r="L479" i="3"/>
  <c r="W479" i="3"/>
  <c r="U479" i="3" l="1"/>
  <c r="E480" i="3" s="1"/>
  <c r="H480" i="3" s="1"/>
  <c r="AG480" i="3"/>
  <c r="D480" i="3"/>
  <c r="AH480" i="3"/>
  <c r="Y478" i="3"/>
  <c r="F480" i="3" l="1"/>
  <c r="G480" i="3"/>
  <c r="K480" i="3"/>
  <c r="V480" i="3" l="1"/>
  <c r="A481" i="3"/>
  <c r="B481" i="3" s="1"/>
  <c r="I480" i="3"/>
  <c r="J480" i="3"/>
  <c r="M480" i="3"/>
  <c r="N480" i="3" s="1"/>
  <c r="P481" i="3" l="1"/>
  <c r="Q481" i="3" s="1"/>
  <c r="R481" i="3" s="1"/>
  <c r="S481" i="3" s="1"/>
  <c r="T481" i="3" s="1"/>
  <c r="AC481" i="3"/>
  <c r="Z481" i="3"/>
  <c r="AE481" i="3"/>
  <c r="AD481" i="3"/>
  <c r="AA481" i="3"/>
  <c r="L480" i="3"/>
  <c r="W480" i="3"/>
  <c r="U480" i="3" l="1"/>
  <c r="D481" i="3" s="1"/>
  <c r="AG481" i="3"/>
  <c r="AH481" i="3"/>
  <c r="E481" i="3"/>
  <c r="H481" i="3" s="1"/>
  <c r="Y479" i="3"/>
  <c r="K481" i="3" l="1"/>
  <c r="F481" i="3"/>
  <c r="G481" i="3"/>
  <c r="I481" i="3" l="1"/>
  <c r="J481" i="3"/>
  <c r="M481" i="3"/>
  <c r="N481" i="3" s="1"/>
  <c r="V481" i="3"/>
  <c r="W481" i="3" s="1"/>
  <c r="A482" i="3"/>
  <c r="B482" i="3" s="1"/>
  <c r="AC482" i="3" l="1"/>
  <c r="Z482" i="3"/>
  <c r="P482" i="3"/>
  <c r="Q482" i="3" s="1"/>
  <c r="R482" i="3" s="1"/>
  <c r="S482" i="3" s="1"/>
  <c r="T482" i="3" s="1"/>
  <c r="AE482" i="3"/>
  <c r="AA482" i="3"/>
  <c r="AD482" i="3"/>
  <c r="L481" i="3"/>
  <c r="U481" i="3" l="1"/>
  <c r="D482" i="3" s="1"/>
  <c r="AH482" i="3"/>
  <c r="AG482" i="3"/>
  <c r="E482" i="3"/>
  <c r="H482" i="3" s="1"/>
  <c r="Y480" i="3"/>
  <c r="K482" i="3" l="1"/>
  <c r="F482" i="3"/>
  <c r="G482" i="3"/>
  <c r="V482" i="3" l="1"/>
  <c r="A483" i="3"/>
  <c r="B483" i="3" s="1"/>
  <c r="I482" i="3"/>
  <c r="J482" i="3"/>
  <c r="M482" i="3"/>
  <c r="N482" i="3" s="1"/>
  <c r="L482" i="3" l="1"/>
  <c r="AA483" i="3"/>
  <c r="P483" i="3"/>
  <c r="Q483" i="3" s="1"/>
  <c r="R483" i="3" s="1"/>
  <c r="S483" i="3" s="1"/>
  <c r="T483" i="3" s="1"/>
  <c r="AD483" i="3"/>
  <c r="AC483" i="3"/>
  <c r="AE483" i="3"/>
  <c r="Z483" i="3"/>
  <c r="W482" i="3"/>
  <c r="U482" i="3" l="1"/>
  <c r="AG483" i="3"/>
  <c r="AH483" i="3"/>
  <c r="D483" i="3"/>
  <c r="E483" i="3"/>
  <c r="H483" i="3" s="1"/>
  <c r="Y481" i="3"/>
  <c r="F483" i="3" l="1"/>
  <c r="G483" i="3"/>
  <c r="K483" i="3"/>
  <c r="V483" i="3" l="1"/>
  <c r="A484" i="3"/>
  <c r="B484" i="3" s="1"/>
  <c r="I483" i="3"/>
  <c r="J483" i="3"/>
  <c r="M483" i="3"/>
  <c r="N483" i="3" s="1"/>
  <c r="L483" i="3" l="1"/>
  <c r="P484" i="3"/>
  <c r="Q484" i="3" s="1"/>
  <c r="R484" i="3" s="1"/>
  <c r="S484" i="3" s="1"/>
  <c r="T484" i="3" s="1"/>
  <c r="Z484" i="3"/>
  <c r="AE484" i="3"/>
  <c r="AC484" i="3"/>
  <c r="AA484" i="3"/>
  <c r="AD484" i="3"/>
  <c r="W483" i="3"/>
  <c r="U483" i="3" l="1"/>
  <c r="AG484" i="3"/>
  <c r="E484" i="3"/>
  <c r="H484" i="3" s="1"/>
  <c r="D484" i="3"/>
  <c r="AH484" i="3"/>
  <c r="Y482" i="3"/>
  <c r="F484" i="3" l="1"/>
  <c r="G484" i="3"/>
  <c r="K484" i="3"/>
  <c r="V484" i="3" l="1"/>
  <c r="A485" i="3"/>
  <c r="B485" i="3" s="1"/>
  <c r="I484" i="3"/>
  <c r="J484" i="3"/>
  <c r="M484" i="3"/>
  <c r="N484" i="3" s="1"/>
  <c r="L484" i="3" l="1"/>
  <c r="AD485" i="3"/>
  <c r="Z485" i="3"/>
  <c r="AA485" i="3"/>
  <c r="P485" i="3"/>
  <c r="Q485" i="3" s="1"/>
  <c r="R485" i="3" s="1"/>
  <c r="S485" i="3" s="1"/>
  <c r="T485" i="3" s="1"/>
  <c r="AC485" i="3"/>
  <c r="AE485" i="3"/>
  <c r="W484" i="3"/>
  <c r="U484" i="3" l="1"/>
  <c r="D485" i="3" s="1"/>
  <c r="AG485" i="3"/>
  <c r="AH485" i="3"/>
  <c r="E485" i="3"/>
  <c r="H485" i="3" s="1"/>
  <c r="Y483" i="3"/>
  <c r="K485" i="3" l="1"/>
  <c r="F485" i="3"/>
  <c r="G485" i="3"/>
  <c r="I485" i="3" l="1"/>
  <c r="J485" i="3"/>
  <c r="M485" i="3"/>
  <c r="N485" i="3" s="1"/>
  <c r="V485" i="3"/>
  <c r="W485" i="3" s="1"/>
  <c r="A486" i="3"/>
  <c r="B486" i="3" s="1"/>
  <c r="P486" i="3" l="1"/>
  <c r="Q486" i="3" s="1"/>
  <c r="R486" i="3" s="1"/>
  <c r="S486" i="3" s="1"/>
  <c r="T486" i="3" s="1"/>
  <c r="AC486" i="3"/>
  <c r="AD486" i="3"/>
  <c r="AA486" i="3"/>
  <c r="AE486" i="3"/>
  <c r="Z486" i="3"/>
  <c r="L485" i="3"/>
  <c r="U485" i="3" l="1"/>
  <c r="D486" i="3"/>
  <c r="AG486" i="3"/>
  <c r="E486" i="3"/>
  <c r="H486" i="3" s="1"/>
  <c r="AH486" i="3"/>
  <c r="Y484" i="3"/>
  <c r="K486" i="3" l="1"/>
  <c r="F486" i="3"/>
  <c r="G486" i="3"/>
  <c r="I486" i="3" l="1"/>
  <c r="J486" i="3"/>
  <c r="M486" i="3"/>
  <c r="N486" i="3" s="1"/>
  <c r="V486" i="3"/>
  <c r="W486" i="3" s="1"/>
  <c r="A487" i="3"/>
  <c r="B487" i="3" s="1"/>
  <c r="Z487" i="3" l="1"/>
  <c r="AC487" i="3"/>
  <c r="P487" i="3"/>
  <c r="Q487" i="3" s="1"/>
  <c r="R487" i="3" s="1"/>
  <c r="S487" i="3" s="1"/>
  <c r="T487" i="3" s="1"/>
  <c r="AE487" i="3"/>
  <c r="AD487" i="3"/>
  <c r="AA487" i="3"/>
  <c r="L486" i="3"/>
  <c r="U486" i="3" l="1"/>
  <c r="E487" i="3" s="1"/>
  <c r="H487" i="3" s="1"/>
  <c r="AG487" i="3"/>
  <c r="AH487" i="3"/>
  <c r="Y485" i="3"/>
  <c r="D487" i="3" l="1"/>
  <c r="F487" i="3" s="1"/>
  <c r="K487" i="3"/>
  <c r="G487" i="3" l="1"/>
  <c r="V487" i="3"/>
  <c r="A488" i="3"/>
  <c r="B488" i="3" s="1"/>
  <c r="I487" i="3"/>
  <c r="J487" i="3"/>
  <c r="M487" i="3"/>
  <c r="N487" i="3" s="1"/>
  <c r="AA488" i="3" l="1"/>
  <c r="AC488" i="3"/>
  <c r="Z488" i="3"/>
  <c r="AD488" i="3"/>
  <c r="P488" i="3"/>
  <c r="Q488" i="3" s="1"/>
  <c r="R488" i="3" s="1"/>
  <c r="S488" i="3" s="1"/>
  <c r="T488" i="3" s="1"/>
  <c r="AE488" i="3"/>
  <c r="L487" i="3"/>
  <c r="W487" i="3"/>
  <c r="U487" i="3" l="1"/>
  <c r="D488" i="3" s="1"/>
  <c r="AG488" i="3"/>
  <c r="AH488" i="3"/>
  <c r="E488" i="3"/>
  <c r="H488" i="3" s="1"/>
  <c r="Y486" i="3"/>
  <c r="K488" i="3" l="1"/>
  <c r="F488" i="3"/>
  <c r="G488" i="3"/>
  <c r="I488" i="3" l="1"/>
  <c r="J488" i="3"/>
  <c r="M488" i="3"/>
  <c r="N488" i="3" s="1"/>
  <c r="V488" i="3"/>
  <c r="W488" i="3" s="1"/>
  <c r="A489" i="3"/>
  <c r="B489" i="3" s="1"/>
  <c r="AD489" i="3" l="1"/>
  <c r="AA489" i="3"/>
  <c r="AC489" i="3"/>
  <c r="P489" i="3"/>
  <c r="Q489" i="3" s="1"/>
  <c r="R489" i="3" s="1"/>
  <c r="S489" i="3" s="1"/>
  <c r="T489" i="3" s="1"/>
  <c r="Z489" i="3"/>
  <c r="AE489" i="3"/>
  <c r="L488" i="3"/>
  <c r="U488" i="3" l="1"/>
  <c r="D489" i="3" s="1"/>
  <c r="AG489" i="3"/>
  <c r="AH489" i="3"/>
  <c r="Y487" i="3"/>
  <c r="E489" i="3" l="1"/>
  <c r="H489" i="3" s="1"/>
  <c r="K489" i="3" s="1"/>
  <c r="G489" i="3"/>
  <c r="F489" i="3" l="1"/>
  <c r="I489" i="3"/>
  <c r="J489" i="3"/>
  <c r="M489" i="3"/>
  <c r="N489" i="3" s="1"/>
  <c r="V489" i="3"/>
  <c r="W489" i="3" s="1"/>
  <c r="A490" i="3"/>
  <c r="B490" i="3" s="1"/>
  <c r="Z490" i="3" l="1"/>
  <c r="AA490" i="3"/>
  <c r="P490" i="3"/>
  <c r="Q490" i="3" s="1"/>
  <c r="R490" i="3" s="1"/>
  <c r="S490" i="3" s="1"/>
  <c r="T490" i="3" s="1"/>
  <c r="AD490" i="3"/>
  <c r="AC490" i="3"/>
  <c r="AE490" i="3"/>
  <c r="L489" i="3"/>
  <c r="U489" i="3" l="1"/>
  <c r="D490" i="3" s="1"/>
  <c r="AG490" i="3"/>
  <c r="AH490" i="3"/>
  <c r="E490" i="3"/>
  <c r="H490" i="3" s="1"/>
  <c r="Y488" i="3"/>
  <c r="F490" i="3" l="1"/>
  <c r="G490" i="3"/>
  <c r="K490" i="3"/>
  <c r="V490" i="3" l="1"/>
  <c r="A491" i="3"/>
  <c r="B491" i="3" s="1"/>
  <c r="I490" i="3"/>
  <c r="J490" i="3"/>
  <c r="M490" i="3"/>
  <c r="N490" i="3" s="1"/>
  <c r="L490" i="3" l="1"/>
  <c r="AD491" i="3"/>
  <c r="Z491" i="3"/>
  <c r="AC491" i="3"/>
  <c r="P491" i="3"/>
  <c r="Q491" i="3" s="1"/>
  <c r="R491" i="3" s="1"/>
  <c r="S491" i="3" s="1"/>
  <c r="T491" i="3" s="1"/>
  <c r="AA491" i="3"/>
  <c r="AE491" i="3"/>
  <c r="W490" i="3"/>
  <c r="AH491" i="3" l="1"/>
  <c r="U490" i="3"/>
  <c r="D491" i="3" s="1"/>
  <c r="AG491" i="3"/>
  <c r="Y489" i="3"/>
  <c r="E491" i="3" l="1"/>
  <c r="H491" i="3" s="1"/>
  <c r="K491" i="3" s="1"/>
  <c r="G491" i="3"/>
  <c r="F491" i="3" l="1"/>
  <c r="V491" i="3"/>
  <c r="A492" i="3"/>
  <c r="B492" i="3" s="1"/>
  <c r="I491" i="3"/>
  <c r="J491" i="3"/>
  <c r="M491" i="3"/>
  <c r="N491" i="3" s="1"/>
  <c r="AC492" i="3" l="1"/>
  <c r="AA492" i="3"/>
  <c r="Z492" i="3"/>
  <c r="P492" i="3"/>
  <c r="Q492" i="3" s="1"/>
  <c r="R492" i="3" s="1"/>
  <c r="S492" i="3" s="1"/>
  <c r="T492" i="3" s="1"/>
  <c r="AD492" i="3"/>
  <c r="AE492" i="3"/>
  <c r="L491" i="3"/>
  <c r="W491" i="3"/>
  <c r="U491" i="3" l="1"/>
  <c r="D492" i="3" s="1"/>
  <c r="AH492" i="3"/>
  <c r="AG492" i="3"/>
  <c r="E492" i="3"/>
  <c r="H492" i="3" s="1"/>
  <c r="Y490" i="3"/>
  <c r="K492" i="3" l="1"/>
  <c r="F492" i="3"/>
  <c r="G492" i="3"/>
  <c r="I492" i="3" l="1"/>
  <c r="J492" i="3"/>
  <c r="M492" i="3"/>
  <c r="N492" i="3" s="1"/>
  <c r="V492" i="3"/>
  <c r="W492" i="3" s="1"/>
  <c r="A493" i="3"/>
  <c r="B493" i="3" s="1"/>
  <c r="AC493" i="3" l="1"/>
  <c r="AD493" i="3"/>
  <c r="AE493" i="3"/>
  <c r="P493" i="3"/>
  <c r="Q493" i="3" s="1"/>
  <c r="R493" i="3" s="1"/>
  <c r="S493" i="3" s="1"/>
  <c r="T493" i="3" s="1"/>
  <c r="Z493" i="3"/>
  <c r="AA493" i="3"/>
  <c r="L492" i="3"/>
  <c r="U492" i="3" l="1"/>
  <c r="AH493" i="3"/>
  <c r="D493" i="3"/>
  <c r="AG493" i="3"/>
  <c r="E493" i="3"/>
  <c r="H493" i="3" s="1"/>
  <c r="Y491" i="3"/>
  <c r="K493" i="3" l="1"/>
  <c r="F493" i="3"/>
  <c r="G493" i="3"/>
  <c r="I493" i="3" l="1"/>
  <c r="J493" i="3"/>
  <c r="M493" i="3"/>
  <c r="N493" i="3" s="1"/>
  <c r="V493" i="3"/>
  <c r="W493" i="3" s="1"/>
  <c r="A494" i="3"/>
  <c r="B494" i="3" s="1"/>
  <c r="L493" i="3" l="1"/>
  <c r="AC494" i="3"/>
  <c r="P494" i="3"/>
  <c r="Q494" i="3" s="1"/>
  <c r="R494" i="3" s="1"/>
  <c r="S494" i="3" s="1"/>
  <c r="T494" i="3" s="1"/>
  <c r="AE494" i="3"/>
  <c r="Z494" i="3"/>
  <c r="AA494" i="3"/>
  <c r="AD494" i="3"/>
  <c r="U493" i="3" l="1"/>
  <c r="D494" i="3" s="1"/>
  <c r="AG494" i="3"/>
  <c r="AH494" i="3"/>
  <c r="Y492" i="3"/>
  <c r="E494" i="3" l="1"/>
  <c r="H494" i="3" s="1"/>
  <c r="K494" i="3" s="1"/>
  <c r="G494" i="3"/>
  <c r="F494" i="3" l="1"/>
  <c r="I494" i="3"/>
  <c r="J494" i="3"/>
  <c r="M494" i="3"/>
  <c r="N494" i="3" s="1"/>
  <c r="V494" i="3"/>
  <c r="W494" i="3" s="1"/>
  <c r="A495" i="3"/>
  <c r="B495" i="3" s="1"/>
  <c r="L494" i="3" l="1"/>
  <c r="AA495" i="3"/>
  <c r="Z495" i="3"/>
  <c r="AE495" i="3"/>
  <c r="AC495" i="3"/>
  <c r="P495" i="3"/>
  <c r="Q495" i="3" s="1"/>
  <c r="R495" i="3" s="1"/>
  <c r="S495" i="3" s="1"/>
  <c r="T495" i="3" s="1"/>
  <c r="AD495" i="3"/>
  <c r="AG495" i="3" l="1"/>
  <c r="U494" i="3"/>
  <c r="D495" i="3" s="1"/>
  <c r="AH495" i="3"/>
  <c r="Y493" i="3"/>
  <c r="E495" i="3" l="1"/>
  <c r="H495" i="3" s="1"/>
  <c r="K495" i="3" s="1"/>
  <c r="G495" i="3"/>
  <c r="F495" i="3" l="1"/>
  <c r="I495" i="3"/>
  <c r="J495" i="3"/>
  <c r="M495" i="3"/>
  <c r="N495" i="3" s="1"/>
  <c r="V495" i="3"/>
  <c r="A496" i="3"/>
  <c r="B496" i="3" s="1"/>
  <c r="W495" i="3" l="1"/>
  <c r="AA496" i="3"/>
  <c r="P496" i="3"/>
  <c r="Q496" i="3" s="1"/>
  <c r="R496" i="3" s="1"/>
  <c r="S496" i="3" s="1"/>
  <c r="T496" i="3" s="1"/>
  <c r="Z496" i="3"/>
  <c r="AE496" i="3"/>
  <c r="AC496" i="3"/>
  <c r="AD496" i="3"/>
  <c r="L495" i="3"/>
  <c r="U495" i="3" l="1"/>
  <c r="D496" i="3" s="1"/>
  <c r="AG496" i="3"/>
  <c r="AH496" i="3"/>
  <c r="Y494" i="3"/>
  <c r="E496" i="3" l="1"/>
  <c r="H496" i="3" s="1"/>
  <c r="K496" i="3" s="1"/>
  <c r="G496" i="3"/>
  <c r="F496" i="3" l="1"/>
  <c r="I496" i="3"/>
  <c r="J496" i="3"/>
  <c r="M496" i="3"/>
  <c r="N496" i="3" s="1"/>
  <c r="V496" i="3"/>
  <c r="W496" i="3" s="1"/>
  <c r="A497" i="3"/>
  <c r="B497" i="3" s="1"/>
  <c r="P497" i="3" l="1"/>
  <c r="Q497" i="3" s="1"/>
  <c r="R497" i="3" s="1"/>
  <c r="S497" i="3" s="1"/>
  <c r="T497" i="3" s="1"/>
  <c r="AA497" i="3"/>
  <c r="AC497" i="3"/>
  <c r="AE497" i="3"/>
  <c r="AD497" i="3"/>
  <c r="Z497" i="3"/>
  <c r="L496" i="3"/>
  <c r="U496" i="3" l="1"/>
  <c r="E497" i="3"/>
  <c r="H497" i="3" s="1"/>
  <c r="D497" i="3"/>
  <c r="AH497" i="3"/>
  <c r="AG497" i="3"/>
  <c r="Y495" i="3"/>
  <c r="F497" i="3" l="1"/>
  <c r="G497" i="3"/>
  <c r="K497" i="3"/>
  <c r="V497" i="3" l="1"/>
  <c r="A498" i="3"/>
  <c r="B498" i="3" s="1"/>
  <c r="I497" i="3"/>
  <c r="J497" i="3"/>
  <c r="M497" i="3"/>
  <c r="N497" i="3" s="1"/>
  <c r="L497" i="3" l="1"/>
  <c r="AA498" i="3"/>
  <c r="Z498" i="3"/>
  <c r="P498" i="3"/>
  <c r="Q498" i="3" s="1"/>
  <c r="R498" i="3" s="1"/>
  <c r="S498" i="3" s="1"/>
  <c r="T498" i="3" s="1"/>
  <c r="AE498" i="3"/>
  <c r="AD498" i="3"/>
  <c r="AC498" i="3"/>
  <c r="W497" i="3"/>
  <c r="U497" i="3" l="1"/>
  <c r="AG498" i="3"/>
  <c r="E498" i="3"/>
  <c r="H498" i="3" s="1"/>
  <c r="AH498" i="3"/>
  <c r="D498" i="3"/>
  <c r="Y496" i="3"/>
  <c r="F498" i="3" l="1"/>
  <c r="G498" i="3"/>
  <c r="K498" i="3"/>
  <c r="I498" i="3" l="1"/>
  <c r="J498" i="3"/>
  <c r="M498" i="3"/>
  <c r="N498" i="3" s="1"/>
  <c r="V498" i="3"/>
  <c r="W498" i="3" s="1"/>
  <c r="A499" i="3"/>
  <c r="B499" i="3" s="1"/>
  <c r="L498" i="3" l="1"/>
  <c r="P499" i="3"/>
  <c r="Q499" i="3" s="1"/>
  <c r="R499" i="3" s="1"/>
  <c r="S499" i="3" s="1"/>
  <c r="T499" i="3" s="1"/>
  <c r="AA499" i="3"/>
  <c r="Z499" i="3"/>
  <c r="AC499" i="3"/>
  <c r="AE499" i="3"/>
  <c r="AD499" i="3"/>
  <c r="U498" i="3" l="1"/>
  <c r="D499" i="3"/>
  <c r="AH499" i="3"/>
  <c r="E499" i="3"/>
  <c r="H499" i="3" s="1"/>
  <c r="AG499" i="3"/>
  <c r="Y497" i="3"/>
  <c r="K499" i="3" l="1"/>
  <c r="F499" i="3"/>
  <c r="G499" i="3"/>
  <c r="I499" i="3" l="1"/>
  <c r="J499" i="3"/>
  <c r="M499" i="3"/>
  <c r="N499" i="3" s="1"/>
  <c r="V499" i="3"/>
  <c r="W499" i="3" s="1"/>
  <c r="A500" i="3"/>
  <c r="B500" i="3" s="1"/>
  <c r="L499" i="3" l="1"/>
  <c r="AA500" i="3"/>
  <c r="P500" i="3"/>
  <c r="Q500" i="3" s="1"/>
  <c r="R500" i="3" s="1"/>
  <c r="S500" i="3" s="1"/>
  <c r="T500" i="3" s="1"/>
  <c r="AE500" i="3"/>
  <c r="Z500" i="3"/>
  <c r="AC500" i="3"/>
  <c r="AD500" i="3"/>
  <c r="U499" i="3" l="1"/>
  <c r="D500" i="3" s="1"/>
  <c r="AG500" i="3"/>
  <c r="AH500" i="3"/>
  <c r="Y498" i="3"/>
  <c r="E500" i="3" l="1"/>
  <c r="H500" i="3" s="1"/>
  <c r="K500" i="3" s="1"/>
  <c r="G500" i="3"/>
  <c r="F500" i="3" l="1"/>
  <c r="I500" i="3"/>
  <c r="J500" i="3"/>
  <c r="M500" i="3"/>
  <c r="N500" i="3" s="1"/>
  <c r="V500" i="3"/>
  <c r="W500" i="3" s="1"/>
  <c r="A501" i="3"/>
  <c r="B501" i="3" s="1"/>
  <c r="L500" i="3" l="1"/>
  <c r="AC501" i="3"/>
  <c r="Z501" i="3"/>
  <c r="AE501" i="3"/>
  <c r="AA501" i="3"/>
  <c r="P501" i="3"/>
  <c r="Q501" i="3" s="1"/>
  <c r="R501" i="3" s="1"/>
  <c r="S501" i="3" s="1"/>
  <c r="T501" i="3" s="1"/>
  <c r="AD501" i="3"/>
  <c r="U500" i="3" l="1"/>
  <c r="AG501" i="3"/>
  <c r="D501" i="3"/>
  <c r="E501" i="3"/>
  <c r="H501" i="3" s="1"/>
  <c r="AH501" i="3"/>
  <c r="Y499" i="3"/>
  <c r="K501" i="3" l="1"/>
  <c r="F501" i="3"/>
  <c r="G501" i="3"/>
  <c r="I501" i="3" l="1"/>
  <c r="J501" i="3"/>
  <c r="M501" i="3"/>
  <c r="N501" i="3" s="1"/>
  <c r="V501" i="3"/>
  <c r="A502" i="3"/>
  <c r="B502" i="3" s="1"/>
  <c r="W501" i="3" l="1"/>
  <c r="Z502" i="3"/>
  <c r="AC502" i="3"/>
  <c r="P502" i="3"/>
  <c r="Q502" i="3" s="1"/>
  <c r="R502" i="3" s="1"/>
  <c r="S502" i="3" s="1"/>
  <c r="T502" i="3" s="1"/>
  <c r="AE502" i="3"/>
  <c r="AA502" i="3"/>
  <c r="AD502" i="3"/>
  <c r="L501" i="3"/>
  <c r="U501" i="3" l="1"/>
  <c r="E502" i="3" s="1"/>
  <c r="H502" i="3" s="1"/>
  <c r="D502" i="3"/>
  <c r="AH502" i="3"/>
  <c r="AG502" i="3"/>
  <c r="Y500" i="3"/>
  <c r="F502" i="3" l="1"/>
  <c r="G502" i="3"/>
  <c r="K502" i="3"/>
  <c r="V502" i="3" l="1"/>
  <c r="A503" i="3"/>
  <c r="B503" i="3" s="1"/>
  <c r="I502" i="3"/>
  <c r="J502" i="3"/>
  <c r="M502" i="3"/>
  <c r="N502" i="3" s="1"/>
  <c r="L502" i="3" l="1"/>
  <c r="AA503" i="3"/>
  <c r="P503" i="3"/>
  <c r="Q503" i="3" s="1"/>
  <c r="R503" i="3" s="1"/>
  <c r="S503" i="3" s="1"/>
  <c r="T503" i="3" s="1"/>
  <c r="AC503" i="3"/>
  <c r="AE503" i="3"/>
  <c r="Z503" i="3"/>
  <c r="AD503" i="3"/>
  <c r="W502" i="3"/>
  <c r="AG503" i="3" l="1"/>
  <c r="AH503" i="3"/>
  <c r="U502" i="3"/>
  <c r="E503" i="3" s="1"/>
  <c r="H503" i="3" s="1"/>
  <c r="Y501" i="3"/>
  <c r="D503" i="3" l="1"/>
  <c r="F503" i="3" s="1"/>
  <c r="K503" i="3"/>
  <c r="G503" i="3" l="1"/>
  <c r="V503" i="3"/>
  <c r="A504" i="3"/>
  <c r="B504" i="3" s="1"/>
  <c r="I503" i="3"/>
  <c r="J503" i="3"/>
  <c r="M503" i="3"/>
  <c r="N503" i="3" s="1"/>
  <c r="L503" i="3" l="1"/>
  <c r="P504" i="3"/>
  <c r="Q504" i="3" s="1"/>
  <c r="R504" i="3" s="1"/>
  <c r="S504" i="3" s="1"/>
  <c r="T504" i="3" s="1"/>
  <c r="AA504" i="3"/>
  <c r="AC504" i="3"/>
  <c r="AD504" i="3"/>
  <c r="Z504" i="3"/>
  <c r="AE504" i="3"/>
  <c r="W503" i="3"/>
  <c r="U503" i="3" l="1"/>
  <c r="E504" i="3" s="1"/>
  <c r="H504" i="3" s="1"/>
  <c r="AG504" i="3"/>
  <c r="AH504" i="3"/>
  <c r="Y502" i="3"/>
  <c r="K504" i="3" l="1"/>
  <c r="D504" i="3"/>
  <c r="V504" i="3" l="1"/>
  <c r="A505" i="3"/>
  <c r="B505" i="3" s="1"/>
  <c r="F504" i="3"/>
  <c r="G504" i="3"/>
  <c r="I504" i="3" l="1"/>
  <c r="W504" i="3" s="1"/>
  <c r="J504" i="3"/>
  <c r="M504" i="3"/>
  <c r="N504" i="3" s="1"/>
  <c r="P505" i="3"/>
  <c r="Q505" i="3" s="1"/>
  <c r="R505" i="3" s="1"/>
  <c r="S505" i="3" s="1"/>
  <c r="T505" i="3" s="1"/>
  <c r="AC505" i="3"/>
  <c r="AA505" i="3"/>
  <c r="AE505" i="3"/>
  <c r="Z505" i="3"/>
  <c r="AD505" i="3"/>
  <c r="L504" i="3" l="1"/>
  <c r="AH505" i="3" l="1"/>
  <c r="U504" i="3"/>
  <c r="D505" i="3" s="1"/>
  <c r="AG505" i="3"/>
  <c r="Y503" i="3"/>
  <c r="E505" i="3" l="1"/>
  <c r="H505" i="3" s="1"/>
  <c r="K505" i="3" s="1"/>
  <c r="G505" i="3"/>
  <c r="F505" i="3" l="1"/>
  <c r="I505" i="3"/>
  <c r="J505" i="3"/>
  <c r="M505" i="3"/>
  <c r="N505" i="3" s="1"/>
  <c r="V505" i="3"/>
  <c r="W505" i="3" s="1"/>
  <c r="A506" i="3"/>
  <c r="B506" i="3" s="1"/>
  <c r="L505" i="3" l="1"/>
  <c r="P506" i="3"/>
  <c r="Q506" i="3" s="1"/>
  <c r="R506" i="3" s="1"/>
  <c r="S506" i="3" s="1"/>
  <c r="T506" i="3" s="1"/>
  <c r="Z506" i="3"/>
  <c r="AE506" i="3"/>
  <c r="AA506" i="3"/>
  <c r="AC506" i="3"/>
  <c r="AD506" i="3"/>
  <c r="U505" i="3" l="1"/>
  <c r="AG506" i="3"/>
  <c r="E506" i="3"/>
  <c r="H506" i="3" s="1"/>
  <c r="D506" i="3"/>
  <c r="AH506" i="3"/>
  <c r="Y504" i="3"/>
  <c r="F506" i="3" l="1"/>
  <c r="G506" i="3"/>
  <c r="K506" i="3"/>
  <c r="V506" i="3" l="1"/>
  <c r="A507" i="3"/>
  <c r="B507" i="3" s="1"/>
  <c r="I506" i="3"/>
  <c r="J506" i="3"/>
  <c r="M506" i="3"/>
  <c r="N506" i="3" s="1"/>
  <c r="L506" i="3" l="1"/>
  <c r="AC507" i="3"/>
  <c r="AA507" i="3"/>
  <c r="AE507" i="3"/>
  <c r="P507" i="3"/>
  <c r="Q507" i="3" s="1"/>
  <c r="R507" i="3" s="1"/>
  <c r="S507" i="3" s="1"/>
  <c r="T507" i="3" s="1"/>
  <c r="Z507" i="3"/>
  <c r="AD507" i="3"/>
  <c r="W506" i="3"/>
  <c r="U506" i="3" l="1"/>
  <c r="E507" i="3"/>
  <c r="H507" i="3" s="1"/>
  <c r="AG507" i="3"/>
  <c r="AH507" i="3"/>
  <c r="D507" i="3"/>
  <c r="Y505" i="3"/>
  <c r="F507" i="3" l="1"/>
  <c r="G507" i="3"/>
  <c r="K507" i="3"/>
  <c r="V507" i="3" l="1"/>
  <c r="A508" i="3"/>
  <c r="B508" i="3" s="1"/>
  <c r="I507" i="3"/>
  <c r="J507" i="3"/>
  <c r="M507" i="3"/>
  <c r="N507" i="3" s="1"/>
  <c r="L507" i="3" l="1"/>
  <c r="AA508" i="3"/>
  <c r="AC508" i="3"/>
  <c r="Z508" i="3"/>
  <c r="AE508" i="3"/>
  <c r="AD508" i="3"/>
  <c r="P508" i="3"/>
  <c r="Q508" i="3" s="1"/>
  <c r="R508" i="3" s="1"/>
  <c r="S508" i="3" s="1"/>
  <c r="T508" i="3" s="1"/>
  <c r="W507" i="3"/>
  <c r="U507" i="3" l="1"/>
  <c r="E508" i="3"/>
  <c r="H508" i="3" s="1"/>
  <c r="D508" i="3"/>
  <c r="AG508" i="3"/>
  <c r="AH508" i="3"/>
  <c r="Y506" i="3"/>
  <c r="F508" i="3" l="1"/>
  <c r="G508" i="3"/>
  <c r="K508" i="3"/>
  <c r="I508" i="3" l="1"/>
  <c r="J508" i="3"/>
  <c r="M508" i="3"/>
  <c r="N508" i="3" s="1"/>
  <c r="V508" i="3"/>
  <c r="W508" i="3" s="1"/>
  <c r="A509" i="3"/>
  <c r="B509" i="3" s="1"/>
  <c r="AC509" i="3" l="1"/>
  <c r="AA509" i="3"/>
  <c r="Z509" i="3"/>
  <c r="AE509" i="3"/>
  <c r="P509" i="3"/>
  <c r="Q509" i="3" s="1"/>
  <c r="R509" i="3" s="1"/>
  <c r="S509" i="3" s="1"/>
  <c r="T509" i="3" s="1"/>
  <c r="AD509" i="3"/>
  <c r="L508" i="3"/>
  <c r="AG509" i="3" l="1"/>
  <c r="AH509" i="3"/>
  <c r="U508" i="3"/>
  <c r="D509" i="3" s="1"/>
  <c r="Y507" i="3"/>
  <c r="E509" i="3" l="1"/>
  <c r="H509" i="3" s="1"/>
  <c r="K509" i="3" s="1"/>
  <c r="G509" i="3"/>
  <c r="F509" i="3" l="1"/>
  <c r="I509" i="3"/>
  <c r="J509" i="3"/>
  <c r="M509" i="3"/>
  <c r="N509" i="3" s="1"/>
  <c r="V509" i="3"/>
  <c r="W509" i="3" s="1"/>
  <c r="A510" i="3"/>
  <c r="B510" i="3" s="1"/>
  <c r="AC510" i="3" l="1"/>
  <c r="Z510" i="3"/>
  <c r="P510" i="3"/>
  <c r="Q510" i="3" s="1"/>
  <c r="R510" i="3" s="1"/>
  <c r="S510" i="3" s="1"/>
  <c r="T510" i="3" s="1"/>
  <c r="AE510" i="3"/>
  <c r="AA510" i="3"/>
  <c r="AD510" i="3"/>
  <c r="L509" i="3"/>
  <c r="U509" i="3" l="1"/>
  <c r="AH510" i="3"/>
  <c r="E510" i="3"/>
  <c r="H510" i="3" s="1"/>
  <c r="AG510" i="3"/>
  <c r="D510" i="3"/>
  <c r="Y508" i="3"/>
  <c r="F510" i="3" l="1"/>
  <c r="G510" i="3"/>
  <c r="K510" i="3"/>
  <c r="V510" i="3" l="1"/>
  <c r="A511" i="3"/>
  <c r="B511" i="3" s="1"/>
  <c r="I510" i="3"/>
  <c r="J510" i="3"/>
  <c r="M510" i="3"/>
  <c r="N510" i="3" s="1"/>
  <c r="Z511" i="3" l="1"/>
  <c r="P511" i="3"/>
  <c r="Q511" i="3" s="1"/>
  <c r="R511" i="3" s="1"/>
  <c r="S511" i="3" s="1"/>
  <c r="T511" i="3" s="1"/>
  <c r="AA511" i="3"/>
  <c r="AD511" i="3"/>
  <c r="AC511" i="3"/>
  <c r="AE511" i="3"/>
  <c r="L510" i="3"/>
  <c r="W510" i="3"/>
  <c r="U510" i="3" l="1"/>
  <c r="AH511" i="3"/>
  <c r="D511" i="3"/>
  <c r="AG511" i="3"/>
  <c r="E511" i="3"/>
  <c r="H511" i="3" s="1"/>
  <c r="Y509" i="3"/>
  <c r="K511" i="3" l="1"/>
  <c r="F511" i="3"/>
  <c r="G511" i="3"/>
  <c r="I511" i="3" l="1"/>
  <c r="J511" i="3"/>
  <c r="M511" i="3"/>
  <c r="N511" i="3" s="1"/>
  <c r="V511" i="3"/>
  <c r="W511" i="3" s="1"/>
  <c r="A512" i="3"/>
  <c r="B512" i="3" s="1"/>
  <c r="L511" i="3" l="1"/>
  <c r="Z512" i="3"/>
  <c r="P512" i="3"/>
  <c r="Q512" i="3" s="1"/>
  <c r="R512" i="3" s="1"/>
  <c r="S512" i="3" s="1"/>
  <c r="T512" i="3" s="1"/>
  <c r="AE512" i="3"/>
  <c r="AC512" i="3"/>
  <c r="AA512" i="3"/>
  <c r="AD512" i="3"/>
  <c r="U511" i="3" l="1"/>
  <c r="D512" i="3"/>
  <c r="AH512" i="3"/>
  <c r="E512" i="3"/>
  <c r="H512" i="3" s="1"/>
  <c r="AG512" i="3"/>
  <c r="Y510" i="3"/>
  <c r="K512" i="3" l="1"/>
  <c r="F512" i="3"/>
  <c r="G512" i="3"/>
  <c r="I512" i="3" l="1"/>
  <c r="J512" i="3"/>
  <c r="M512" i="3"/>
  <c r="N512" i="3" s="1"/>
  <c r="V512" i="3"/>
  <c r="W512" i="3" s="1"/>
  <c r="A513" i="3"/>
  <c r="B513" i="3" s="1"/>
  <c r="AA513" i="3" l="1"/>
  <c r="Z513" i="3"/>
  <c r="AE513" i="3"/>
  <c r="AC513" i="3"/>
  <c r="P513" i="3"/>
  <c r="Q513" i="3" s="1"/>
  <c r="R513" i="3" s="1"/>
  <c r="S513" i="3" s="1"/>
  <c r="T513" i="3" s="1"/>
  <c r="AD513" i="3"/>
  <c r="L512" i="3"/>
  <c r="U512" i="3" l="1"/>
  <c r="AH513" i="3"/>
  <c r="D513" i="3"/>
  <c r="AG513" i="3"/>
  <c r="E513" i="3"/>
  <c r="H513" i="3" s="1"/>
  <c r="Y511" i="3"/>
  <c r="F513" i="3" l="1"/>
  <c r="G513" i="3"/>
  <c r="K513" i="3"/>
  <c r="V513" i="3" l="1"/>
  <c r="A514" i="3"/>
  <c r="B514" i="3" s="1"/>
  <c r="I513" i="3"/>
  <c r="J513" i="3"/>
  <c r="M513" i="3"/>
  <c r="N513" i="3" s="1"/>
  <c r="Z514" i="3" l="1"/>
  <c r="AE514" i="3"/>
  <c r="AA514" i="3"/>
  <c r="P514" i="3"/>
  <c r="Q514" i="3" s="1"/>
  <c r="R514" i="3" s="1"/>
  <c r="S514" i="3" s="1"/>
  <c r="T514" i="3" s="1"/>
  <c r="AC514" i="3"/>
  <c r="AD514" i="3"/>
  <c r="L513" i="3"/>
  <c r="W513" i="3"/>
  <c r="U513" i="3" l="1"/>
  <c r="AG514" i="3"/>
  <c r="D514" i="3"/>
  <c r="E514" i="3"/>
  <c r="H514" i="3" s="1"/>
  <c r="AH514" i="3"/>
  <c r="Y512" i="3"/>
  <c r="F514" i="3" l="1"/>
  <c r="G514" i="3"/>
  <c r="K514" i="3"/>
  <c r="V514" i="3" l="1"/>
  <c r="A515" i="3"/>
  <c r="B515" i="3" s="1"/>
  <c r="I514" i="3"/>
  <c r="J514" i="3"/>
  <c r="M514" i="3"/>
  <c r="N514" i="3" s="1"/>
  <c r="Z515" i="3" l="1"/>
  <c r="AA515" i="3"/>
  <c r="P515" i="3"/>
  <c r="Q515" i="3" s="1"/>
  <c r="R515" i="3" s="1"/>
  <c r="S515" i="3" s="1"/>
  <c r="T515" i="3" s="1"/>
  <c r="AD515" i="3"/>
  <c r="AC515" i="3"/>
  <c r="AE515" i="3"/>
  <c r="L514" i="3"/>
  <c r="W514" i="3"/>
  <c r="U514" i="3" l="1"/>
  <c r="D515" i="3"/>
  <c r="AG515" i="3"/>
  <c r="AH515" i="3"/>
  <c r="E515" i="3"/>
  <c r="H515" i="3" s="1"/>
  <c r="Y513" i="3"/>
  <c r="K515" i="3" l="1"/>
  <c r="F515" i="3"/>
  <c r="G515" i="3"/>
  <c r="I515" i="3" l="1"/>
  <c r="J515" i="3"/>
  <c r="M515" i="3"/>
  <c r="N515" i="3" s="1"/>
  <c r="V515" i="3"/>
  <c r="W515" i="3" s="1"/>
  <c r="A516" i="3"/>
  <c r="B516" i="3" s="1"/>
  <c r="L515" i="3" l="1"/>
  <c r="P516" i="3"/>
  <c r="Q516" i="3" s="1"/>
  <c r="R516" i="3" s="1"/>
  <c r="S516" i="3" s="1"/>
  <c r="T516" i="3" s="1"/>
  <c r="AC516" i="3"/>
  <c r="AA516" i="3"/>
  <c r="Z516" i="3"/>
  <c r="AD516" i="3"/>
  <c r="AE516" i="3"/>
  <c r="U515" i="3" l="1"/>
  <c r="D516" i="3"/>
  <c r="AH516" i="3"/>
  <c r="E516" i="3"/>
  <c r="H516" i="3" s="1"/>
  <c r="AG516" i="3"/>
  <c r="Y514" i="3"/>
  <c r="K516" i="3" l="1"/>
  <c r="F516" i="3"/>
  <c r="G516" i="3"/>
  <c r="I516" i="3" l="1"/>
  <c r="J516" i="3"/>
  <c r="M516" i="3"/>
  <c r="N516" i="3" s="1"/>
  <c r="V516" i="3"/>
  <c r="W516" i="3" s="1"/>
  <c r="A517" i="3"/>
  <c r="B517" i="3" s="1"/>
  <c r="P517" i="3" l="1"/>
  <c r="Q517" i="3" s="1"/>
  <c r="R517" i="3" s="1"/>
  <c r="S517" i="3" s="1"/>
  <c r="T517" i="3" s="1"/>
  <c r="Z517" i="3"/>
  <c r="AC517" i="3"/>
  <c r="AE517" i="3"/>
  <c r="AA517" i="3"/>
  <c r="AD517" i="3"/>
  <c r="L516" i="3"/>
  <c r="U516" i="3" l="1"/>
  <c r="D517" i="3"/>
  <c r="AH517" i="3"/>
  <c r="AG517" i="3"/>
  <c r="E517" i="3"/>
  <c r="H517" i="3" s="1"/>
  <c r="Y515" i="3"/>
  <c r="K517" i="3" l="1"/>
  <c r="F517" i="3"/>
  <c r="G517" i="3"/>
  <c r="I517" i="3" l="1"/>
  <c r="J517" i="3"/>
  <c r="M517" i="3"/>
  <c r="N517" i="3" s="1"/>
  <c r="V517" i="3"/>
  <c r="W517" i="3" s="1"/>
  <c r="A518" i="3"/>
  <c r="B518" i="3" s="1"/>
  <c r="AA518" i="3" l="1"/>
  <c r="Z518" i="3"/>
  <c r="P518" i="3"/>
  <c r="Q518" i="3" s="1"/>
  <c r="R518" i="3" s="1"/>
  <c r="S518" i="3" s="1"/>
  <c r="T518" i="3" s="1"/>
  <c r="AD518" i="3"/>
  <c r="AC518" i="3"/>
  <c r="AE518" i="3"/>
  <c r="L517" i="3"/>
  <c r="U517" i="3" l="1"/>
  <c r="E518" i="3"/>
  <c r="H518" i="3" s="1"/>
  <c r="AH518" i="3"/>
  <c r="D518" i="3"/>
  <c r="AG518" i="3"/>
  <c r="Y516" i="3"/>
  <c r="F518" i="3" l="1"/>
  <c r="G518" i="3"/>
  <c r="K518" i="3"/>
  <c r="V518" i="3" l="1"/>
  <c r="A519" i="3"/>
  <c r="B519" i="3" s="1"/>
  <c r="I518" i="3"/>
  <c r="J518" i="3"/>
  <c r="M518" i="3"/>
  <c r="N518" i="3" s="1"/>
  <c r="L518" i="3" l="1"/>
  <c r="P519" i="3"/>
  <c r="Q519" i="3" s="1"/>
  <c r="R519" i="3" s="1"/>
  <c r="S519" i="3" s="1"/>
  <c r="T519" i="3" s="1"/>
  <c r="AA519" i="3"/>
  <c r="AC519" i="3"/>
  <c r="AE519" i="3"/>
  <c r="AD519" i="3"/>
  <c r="Z519" i="3"/>
  <c r="W518" i="3"/>
  <c r="U518" i="3" l="1"/>
  <c r="E519" i="3" s="1"/>
  <c r="H519" i="3" s="1"/>
  <c r="AH519" i="3"/>
  <c r="AG519" i="3"/>
  <c r="Y517" i="3"/>
  <c r="D519" i="3" l="1"/>
  <c r="F519" i="3" s="1"/>
  <c r="K519" i="3"/>
  <c r="G519" i="3" l="1"/>
  <c r="V519" i="3"/>
  <c r="A520" i="3"/>
  <c r="B520" i="3" s="1"/>
  <c r="I519" i="3"/>
  <c r="J519" i="3"/>
  <c r="M519" i="3"/>
  <c r="N519" i="3" s="1"/>
  <c r="L519" i="3" l="1"/>
  <c r="AC520" i="3"/>
  <c r="Z520" i="3"/>
  <c r="AD520" i="3"/>
  <c r="AA520" i="3"/>
  <c r="AE520" i="3"/>
  <c r="P520" i="3"/>
  <c r="Q520" i="3" s="1"/>
  <c r="R520" i="3" s="1"/>
  <c r="S520" i="3" s="1"/>
  <c r="T520" i="3" s="1"/>
  <c r="W519" i="3"/>
  <c r="U519" i="3" l="1"/>
  <c r="AG520" i="3"/>
  <c r="E520" i="3"/>
  <c r="H520" i="3" s="1"/>
  <c r="D520" i="3"/>
  <c r="AH520" i="3"/>
  <c r="Y518" i="3"/>
  <c r="F520" i="3" l="1"/>
  <c r="G520" i="3"/>
  <c r="K520" i="3"/>
  <c r="V520" i="3" l="1"/>
  <c r="A521" i="3"/>
  <c r="B521" i="3" s="1"/>
  <c r="I520" i="3"/>
  <c r="J520" i="3"/>
  <c r="M520" i="3"/>
  <c r="N520" i="3" s="1"/>
  <c r="L520" i="3" l="1"/>
  <c r="Z521" i="3"/>
  <c r="AD521" i="3"/>
  <c r="P521" i="3"/>
  <c r="Q521" i="3" s="1"/>
  <c r="R521" i="3" s="1"/>
  <c r="S521" i="3" s="1"/>
  <c r="T521" i="3" s="1"/>
  <c r="AE521" i="3"/>
  <c r="AC521" i="3"/>
  <c r="AA521" i="3"/>
  <c r="W520" i="3"/>
  <c r="U520" i="3" l="1"/>
  <c r="AG521" i="3"/>
  <c r="E521" i="3"/>
  <c r="H521" i="3" s="1"/>
  <c r="AH521" i="3"/>
  <c r="D521" i="3"/>
  <c r="Y519" i="3"/>
  <c r="F521" i="3" l="1"/>
  <c r="G521" i="3"/>
  <c r="K521" i="3"/>
  <c r="V521" i="3" l="1"/>
  <c r="A522" i="3"/>
  <c r="B522" i="3" s="1"/>
  <c r="I521" i="3"/>
  <c r="J521" i="3"/>
  <c r="M521" i="3"/>
  <c r="N521" i="3" s="1"/>
  <c r="AC522" i="3" l="1"/>
  <c r="AA522" i="3"/>
  <c r="Z522" i="3"/>
  <c r="P522" i="3"/>
  <c r="Q522" i="3" s="1"/>
  <c r="R522" i="3" s="1"/>
  <c r="S522" i="3" s="1"/>
  <c r="T522" i="3" s="1"/>
  <c r="AE522" i="3"/>
  <c r="AD522" i="3"/>
  <c r="L521" i="3"/>
  <c r="W521" i="3"/>
  <c r="U521" i="3" l="1"/>
  <c r="AG522" i="3"/>
  <c r="AH522" i="3"/>
  <c r="E522" i="3"/>
  <c r="H522" i="3" s="1"/>
  <c r="D522" i="3"/>
  <c r="Y520" i="3"/>
  <c r="F522" i="3" l="1"/>
  <c r="G522" i="3"/>
  <c r="K522" i="3"/>
  <c r="I522" i="3" l="1"/>
  <c r="J522" i="3"/>
  <c r="M522" i="3"/>
  <c r="N522" i="3" s="1"/>
  <c r="V522" i="3"/>
  <c r="W522" i="3" s="1"/>
  <c r="A523" i="3"/>
  <c r="B523" i="3" s="1"/>
  <c r="L522" i="3" l="1"/>
  <c r="AA523" i="3"/>
  <c r="AC523" i="3"/>
  <c r="P523" i="3"/>
  <c r="Q523" i="3" s="1"/>
  <c r="R523" i="3" s="1"/>
  <c r="S523" i="3" s="1"/>
  <c r="T523" i="3" s="1"/>
  <c r="AD523" i="3"/>
  <c r="Z523" i="3"/>
  <c r="AE523" i="3"/>
  <c r="U522" i="3" l="1"/>
  <c r="D523" i="3" s="1"/>
  <c r="AG523" i="3"/>
  <c r="AH523" i="3"/>
  <c r="Y521" i="3"/>
  <c r="E523" i="3" l="1"/>
  <c r="H523" i="3" s="1"/>
  <c r="K523" i="3" s="1"/>
  <c r="G523" i="3"/>
  <c r="F523" i="3" l="1"/>
  <c r="I523" i="3"/>
  <c r="J523" i="3"/>
  <c r="M523" i="3"/>
  <c r="N523" i="3" s="1"/>
  <c r="V523" i="3"/>
  <c r="W523" i="3" s="1"/>
  <c r="A524" i="3"/>
  <c r="B524" i="3" s="1"/>
  <c r="AC524" i="3" l="1"/>
  <c r="P524" i="3"/>
  <c r="Q524" i="3" s="1"/>
  <c r="R524" i="3" s="1"/>
  <c r="S524" i="3" s="1"/>
  <c r="T524" i="3" s="1"/>
  <c r="AE524" i="3"/>
  <c r="Z524" i="3"/>
  <c r="AA524" i="3"/>
  <c r="AD524" i="3"/>
  <c r="L523" i="3"/>
  <c r="U523" i="3" l="1"/>
  <c r="AH524" i="3"/>
  <c r="AG524" i="3"/>
  <c r="E524" i="3"/>
  <c r="H524" i="3" s="1"/>
  <c r="D524" i="3"/>
  <c r="Y522" i="3"/>
  <c r="K524" i="3" l="1"/>
  <c r="F524" i="3"/>
  <c r="G524" i="3"/>
  <c r="I524" i="3" l="1"/>
  <c r="J524" i="3"/>
  <c r="M524" i="3"/>
  <c r="N524" i="3" s="1"/>
  <c r="V524" i="3"/>
  <c r="W524" i="3" s="1"/>
  <c r="A525" i="3"/>
  <c r="B525" i="3" s="1"/>
  <c r="Z525" i="3" l="1"/>
  <c r="AA525" i="3"/>
  <c r="AC525" i="3"/>
  <c r="P525" i="3"/>
  <c r="Q525" i="3" s="1"/>
  <c r="R525" i="3" s="1"/>
  <c r="S525" i="3" s="1"/>
  <c r="T525" i="3" s="1"/>
  <c r="AD525" i="3"/>
  <c r="AE525" i="3"/>
  <c r="L524" i="3"/>
  <c r="U524" i="3" l="1"/>
  <c r="D525" i="3"/>
  <c r="AH525" i="3"/>
  <c r="AG525" i="3"/>
  <c r="E525" i="3"/>
  <c r="H525" i="3" s="1"/>
  <c r="Y523" i="3"/>
  <c r="K525" i="3" l="1"/>
  <c r="F525" i="3"/>
  <c r="G525" i="3"/>
  <c r="I525" i="3" l="1"/>
  <c r="J525" i="3"/>
  <c r="M525" i="3"/>
  <c r="N525" i="3" s="1"/>
  <c r="V525" i="3"/>
  <c r="W525" i="3" s="1"/>
  <c r="A526" i="3"/>
  <c r="B526" i="3" s="1"/>
  <c r="L525" i="3" l="1"/>
  <c r="AD526" i="3"/>
  <c r="AC526" i="3"/>
  <c r="Z526" i="3"/>
  <c r="P526" i="3"/>
  <c r="Q526" i="3" s="1"/>
  <c r="R526" i="3" s="1"/>
  <c r="S526" i="3" s="1"/>
  <c r="T526" i="3" s="1"/>
  <c r="AA526" i="3"/>
  <c r="AE526" i="3"/>
  <c r="U525" i="3" l="1"/>
  <c r="D526" i="3"/>
  <c r="AH526" i="3"/>
  <c r="AG526" i="3"/>
  <c r="E526" i="3"/>
  <c r="H526" i="3" s="1"/>
  <c r="Y524" i="3"/>
  <c r="F526" i="3" l="1"/>
  <c r="G526" i="3"/>
  <c r="K526" i="3"/>
  <c r="V526" i="3" l="1"/>
  <c r="A527" i="3"/>
  <c r="B527" i="3" s="1"/>
  <c r="I526" i="3"/>
  <c r="J526" i="3"/>
  <c r="M526" i="3"/>
  <c r="N526" i="3" s="1"/>
  <c r="AC527" i="3" l="1"/>
  <c r="Z527" i="3"/>
  <c r="P527" i="3"/>
  <c r="Q527" i="3" s="1"/>
  <c r="R527" i="3" s="1"/>
  <c r="S527" i="3" s="1"/>
  <c r="T527" i="3" s="1"/>
  <c r="AE527" i="3"/>
  <c r="AA527" i="3"/>
  <c r="AD527" i="3"/>
  <c r="L526" i="3"/>
  <c r="W526" i="3"/>
  <c r="U526" i="3" l="1"/>
  <c r="E527" i="3" s="1"/>
  <c r="H527" i="3" s="1"/>
  <c r="AH527" i="3"/>
  <c r="AG527" i="3"/>
  <c r="Y525" i="3"/>
  <c r="D527" i="3" l="1"/>
  <c r="F527" i="3" s="1"/>
  <c r="K527" i="3"/>
  <c r="G527" i="3" l="1"/>
  <c r="I527" i="3" s="1"/>
  <c r="J527" i="3"/>
  <c r="M527" i="3"/>
  <c r="N527" i="3" s="1"/>
  <c r="V527" i="3"/>
  <c r="A528" i="3"/>
  <c r="B528" i="3" s="1"/>
  <c r="W527" i="3" l="1"/>
  <c r="AD528" i="3"/>
  <c r="AA528" i="3"/>
  <c r="AC528" i="3"/>
  <c r="P528" i="3"/>
  <c r="Q528" i="3" s="1"/>
  <c r="R528" i="3" s="1"/>
  <c r="S528" i="3" s="1"/>
  <c r="T528" i="3" s="1"/>
  <c r="AE528" i="3"/>
  <c r="Z528" i="3"/>
  <c r="L527" i="3"/>
  <c r="U527" i="3" l="1"/>
  <c r="E528" i="3" s="1"/>
  <c r="H528" i="3" s="1"/>
  <c r="AG528" i="3"/>
  <c r="AH528" i="3"/>
  <c r="D528" i="3"/>
  <c r="Y526" i="3"/>
  <c r="F528" i="3" l="1"/>
  <c r="G528" i="3"/>
  <c r="K528" i="3"/>
  <c r="V528" i="3" l="1"/>
  <c r="A529" i="3"/>
  <c r="B529" i="3" s="1"/>
  <c r="I528" i="3"/>
  <c r="J528" i="3"/>
  <c r="M528" i="3"/>
  <c r="N528" i="3" s="1"/>
  <c r="L528" i="3" l="1"/>
  <c r="Z529" i="3"/>
  <c r="AD529" i="3"/>
  <c r="AC529" i="3"/>
  <c r="P529" i="3"/>
  <c r="Q529" i="3" s="1"/>
  <c r="R529" i="3" s="1"/>
  <c r="S529" i="3" s="1"/>
  <c r="T529" i="3" s="1"/>
  <c r="AE529" i="3"/>
  <c r="AA529" i="3"/>
  <c r="W528" i="3"/>
  <c r="AG529" i="3" l="1"/>
  <c r="U528" i="3"/>
  <c r="D529" i="3" s="1"/>
  <c r="AH529" i="3"/>
  <c r="E529" i="3"/>
  <c r="H529" i="3" s="1"/>
  <c r="Y527" i="3"/>
  <c r="K529" i="3" l="1"/>
  <c r="F529" i="3"/>
  <c r="G529" i="3"/>
  <c r="I529" i="3" l="1"/>
  <c r="J529" i="3"/>
  <c r="M529" i="3"/>
  <c r="N529" i="3" s="1"/>
  <c r="V529" i="3"/>
  <c r="W529" i="3" s="1"/>
  <c r="A530" i="3"/>
  <c r="B530" i="3" s="1"/>
  <c r="AD530" i="3" l="1"/>
  <c r="AA530" i="3"/>
  <c r="P530" i="3"/>
  <c r="Q530" i="3" s="1"/>
  <c r="R530" i="3" s="1"/>
  <c r="S530" i="3" s="1"/>
  <c r="T530" i="3" s="1"/>
  <c r="AE530" i="3"/>
  <c r="AC530" i="3"/>
  <c r="Z530" i="3"/>
  <c r="L529" i="3"/>
  <c r="U529" i="3" l="1"/>
  <c r="AG530" i="3"/>
  <c r="AH530" i="3"/>
  <c r="E530" i="3"/>
  <c r="H530" i="3" s="1"/>
  <c r="D530" i="3"/>
  <c r="Y528" i="3"/>
  <c r="F530" i="3" l="1"/>
  <c r="G530" i="3"/>
  <c r="K530" i="3"/>
  <c r="V530" i="3" l="1"/>
  <c r="A531" i="3"/>
  <c r="B531" i="3" s="1"/>
  <c r="I530" i="3"/>
  <c r="J530" i="3"/>
  <c r="M530" i="3"/>
  <c r="N530" i="3" s="1"/>
  <c r="AA531" i="3" l="1"/>
  <c r="P531" i="3"/>
  <c r="Q531" i="3" s="1"/>
  <c r="R531" i="3" s="1"/>
  <c r="S531" i="3" s="1"/>
  <c r="T531" i="3" s="1"/>
  <c r="AD531" i="3"/>
  <c r="AC531" i="3"/>
  <c r="Z531" i="3"/>
  <c r="AE531" i="3"/>
  <c r="L530" i="3"/>
  <c r="W530" i="3"/>
  <c r="U530" i="3" l="1"/>
  <c r="E531" i="3" s="1"/>
  <c r="H531" i="3" s="1"/>
  <c r="AH531" i="3"/>
  <c r="AG531" i="3"/>
  <c r="Y529" i="3"/>
  <c r="D531" i="3" l="1"/>
  <c r="F531" i="3" s="1"/>
  <c r="K531" i="3"/>
  <c r="G531" i="3"/>
  <c r="I531" i="3" l="1"/>
  <c r="J531" i="3"/>
  <c r="M531" i="3"/>
  <c r="N531" i="3" s="1"/>
  <c r="V531" i="3"/>
  <c r="A532" i="3"/>
  <c r="B532" i="3" s="1"/>
  <c r="W531" i="3" l="1"/>
  <c r="L531" i="3"/>
  <c r="AD532" i="3"/>
  <c r="AC532" i="3"/>
  <c r="Z532" i="3"/>
  <c r="AE532" i="3"/>
  <c r="AA532" i="3"/>
  <c r="P532" i="3"/>
  <c r="Q532" i="3" s="1"/>
  <c r="R532" i="3" s="1"/>
  <c r="S532" i="3" s="1"/>
  <c r="T532" i="3" s="1"/>
  <c r="U531" i="3" l="1"/>
  <c r="E532" i="3" s="1"/>
  <c r="H532" i="3" s="1"/>
  <c r="AH532" i="3"/>
  <c r="AG532" i="3"/>
  <c r="Y530" i="3"/>
  <c r="D532" i="3" l="1"/>
  <c r="F532" i="3" s="1"/>
  <c r="K532" i="3"/>
  <c r="G532" i="3" l="1"/>
  <c r="I532" i="3"/>
  <c r="J532" i="3"/>
  <c r="M532" i="3"/>
  <c r="N532" i="3" s="1"/>
  <c r="V532" i="3"/>
  <c r="W532" i="3" s="1"/>
  <c r="A533" i="3"/>
  <c r="B533" i="3" s="1"/>
  <c r="P533" i="3" l="1"/>
  <c r="Q533" i="3" s="1"/>
  <c r="R533" i="3" s="1"/>
  <c r="S533" i="3" s="1"/>
  <c r="T533" i="3" s="1"/>
  <c r="AA533" i="3"/>
  <c r="Z533" i="3"/>
  <c r="AC533" i="3"/>
  <c r="AD533" i="3"/>
  <c r="AE533" i="3"/>
  <c r="L532" i="3"/>
  <c r="U532" i="3" l="1"/>
  <c r="D533" i="3" s="1"/>
  <c r="AH533" i="3"/>
  <c r="AG533" i="3"/>
  <c r="Y531" i="3"/>
  <c r="E533" i="3" l="1"/>
  <c r="H533" i="3" s="1"/>
  <c r="K533" i="3" s="1"/>
  <c r="G533" i="3"/>
  <c r="F533" i="3" l="1"/>
  <c r="I533" i="3"/>
  <c r="J533" i="3"/>
  <c r="M533" i="3"/>
  <c r="N533" i="3" s="1"/>
  <c r="V533" i="3"/>
  <c r="W533" i="3" s="1"/>
  <c r="A534" i="3"/>
  <c r="B534" i="3" s="1"/>
  <c r="AC534" i="3" l="1"/>
  <c r="AA534" i="3"/>
  <c r="P534" i="3"/>
  <c r="Q534" i="3" s="1"/>
  <c r="R534" i="3" s="1"/>
  <c r="S534" i="3" s="1"/>
  <c r="T534" i="3" s="1"/>
  <c r="AD534" i="3"/>
  <c r="Z534" i="3"/>
  <c r="AE534" i="3"/>
  <c r="L533" i="3"/>
  <c r="U533" i="3" l="1"/>
  <c r="D534" i="3" s="1"/>
  <c r="AG534" i="3"/>
  <c r="AH534" i="3"/>
  <c r="Y532" i="3"/>
  <c r="E534" i="3" l="1"/>
  <c r="H534" i="3" s="1"/>
  <c r="K534" i="3" s="1"/>
  <c r="G534" i="3"/>
  <c r="F534" i="3" l="1"/>
  <c r="V534" i="3"/>
  <c r="A535" i="3"/>
  <c r="B535" i="3" s="1"/>
  <c r="I534" i="3"/>
  <c r="J534" i="3"/>
  <c r="M534" i="3"/>
  <c r="N534" i="3" s="1"/>
  <c r="Z535" i="3" l="1"/>
  <c r="AA535" i="3"/>
  <c r="AD535" i="3"/>
  <c r="AC535" i="3"/>
  <c r="P535" i="3"/>
  <c r="Q535" i="3" s="1"/>
  <c r="R535" i="3" s="1"/>
  <c r="S535" i="3" s="1"/>
  <c r="T535" i="3" s="1"/>
  <c r="AE535" i="3"/>
  <c r="L534" i="3"/>
  <c r="W534" i="3"/>
  <c r="U534" i="3" l="1"/>
  <c r="E535" i="3"/>
  <c r="H535" i="3" s="1"/>
  <c r="AG535" i="3"/>
  <c r="AH535" i="3"/>
  <c r="D535" i="3"/>
  <c r="Y533" i="3"/>
  <c r="F535" i="3" l="1"/>
  <c r="G535" i="3"/>
  <c r="K535" i="3"/>
  <c r="V535" i="3" l="1"/>
  <c r="A536" i="3"/>
  <c r="B536" i="3" s="1"/>
  <c r="I535" i="3"/>
  <c r="J535" i="3"/>
  <c r="M535" i="3"/>
  <c r="N535" i="3" s="1"/>
  <c r="L535" i="3" l="1"/>
  <c r="AC536" i="3"/>
  <c r="P536" i="3"/>
  <c r="Q536" i="3" s="1"/>
  <c r="R536" i="3" s="1"/>
  <c r="S536" i="3" s="1"/>
  <c r="T536" i="3" s="1"/>
  <c r="Z536" i="3"/>
  <c r="AA536" i="3"/>
  <c r="AD536" i="3"/>
  <c r="AE536" i="3"/>
  <c r="W535" i="3"/>
  <c r="U535" i="3" l="1"/>
  <c r="AG536" i="3"/>
  <c r="E536" i="3"/>
  <c r="H536" i="3" s="1"/>
  <c r="D536" i="3"/>
  <c r="AH536" i="3"/>
  <c r="Y534" i="3"/>
  <c r="K536" i="3" l="1"/>
  <c r="F536" i="3"/>
  <c r="G536" i="3"/>
  <c r="V536" i="3" l="1"/>
  <c r="A537" i="3"/>
  <c r="B537" i="3" s="1"/>
  <c r="I536" i="3"/>
  <c r="J536" i="3"/>
  <c r="M536" i="3"/>
  <c r="N536" i="3" s="1"/>
  <c r="L536" i="3" l="1"/>
  <c r="AA537" i="3"/>
  <c r="Z537" i="3"/>
  <c r="AC537" i="3"/>
  <c r="AE537" i="3"/>
  <c r="AD537" i="3"/>
  <c r="P537" i="3"/>
  <c r="Q537" i="3" s="1"/>
  <c r="R537" i="3" s="1"/>
  <c r="S537" i="3" s="1"/>
  <c r="T537" i="3" s="1"/>
  <c r="W536" i="3"/>
  <c r="U536" i="3" l="1"/>
  <c r="E537" i="3"/>
  <c r="H537" i="3" s="1"/>
  <c r="D537" i="3"/>
  <c r="AH537" i="3"/>
  <c r="AG537" i="3"/>
  <c r="Y535" i="3"/>
  <c r="F537" i="3" l="1"/>
  <c r="G537" i="3"/>
  <c r="K537" i="3"/>
  <c r="V537" i="3" l="1"/>
  <c r="A538" i="3"/>
  <c r="B538" i="3" s="1"/>
  <c r="I537" i="3"/>
  <c r="J537" i="3"/>
  <c r="M537" i="3"/>
  <c r="N537" i="3" s="1"/>
  <c r="AC538" i="3" l="1"/>
  <c r="Z538" i="3"/>
  <c r="P538" i="3"/>
  <c r="Q538" i="3" s="1"/>
  <c r="R538" i="3" s="1"/>
  <c r="S538" i="3" s="1"/>
  <c r="T538" i="3" s="1"/>
  <c r="AD538" i="3"/>
  <c r="AA538" i="3"/>
  <c r="AE538" i="3"/>
  <c r="L537" i="3"/>
  <c r="W537" i="3"/>
  <c r="U537" i="3" l="1"/>
  <c r="D538" i="3" s="1"/>
  <c r="AH538" i="3"/>
  <c r="AG538" i="3"/>
  <c r="Y536" i="3"/>
  <c r="E538" i="3" l="1"/>
  <c r="H538" i="3" s="1"/>
  <c r="K538" i="3" s="1"/>
  <c r="G538" i="3"/>
  <c r="F538" i="3" l="1"/>
  <c r="I538" i="3"/>
  <c r="J538" i="3"/>
  <c r="M538" i="3"/>
  <c r="N538" i="3" s="1"/>
  <c r="V538" i="3"/>
  <c r="W538" i="3" s="1"/>
  <c r="A539" i="3"/>
  <c r="B539" i="3" s="1"/>
  <c r="AC539" i="3" l="1"/>
  <c r="Z539" i="3"/>
  <c r="AD539" i="3"/>
  <c r="AA539" i="3"/>
  <c r="AE539" i="3"/>
  <c r="P539" i="3"/>
  <c r="Q539" i="3" s="1"/>
  <c r="R539" i="3" s="1"/>
  <c r="S539" i="3" s="1"/>
  <c r="T539" i="3" s="1"/>
  <c r="L538" i="3"/>
  <c r="U538" i="3" l="1"/>
  <c r="D539" i="3" s="1"/>
  <c r="AG539" i="3"/>
  <c r="AH539" i="3"/>
  <c r="Y537" i="3"/>
  <c r="E539" i="3" l="1"/>
  <c r="H539" i="3" s="1"/>
  <c r="K539" i="3" s="1"/>
  <c r="G539" i="3"/>
  <c r="F539" i="3" l="1"/>
  <c r="V539" i="3"/>
  <c r="A540" i="3"/>
  <c r="B540" i="3" s="1"/>
  <c r="I539" i="3"/>
  <c r="J539" i="3"/>
  <c r="M539" i="3"/>
  <c r="N539" i="3" s="1"/>
  <c r="L539" i="3" l="1"/>
  <c r="Z540" i="3"/>
  <c r="AD540" i="3"/>
  <c r="P540" i="3"/>
  <c r="Q540" i="3" s="1"/>
  <c r="R540" i="3" s="1"/>
  <c r="S540" i="3" s="1"/>
  <c r="T540" i="3" s="1"/>
  <c r="AC540" i="3"/>
  <c r="AA540" i="3"/>
  <c r="AE540" i="3"/>
  <c r="W539" i="3"/>
  <c r="U539" i="3" l="1"/>
  <c r="E540" i="3" s="1"/>
  <c r="H540" i="3" s="1"/>
  <c r="AH540" i="3"/>
  <c r="AG540" i="3"/>
  <c r="Y538" i="3"/>
  <c r="D540" i="3" l="1"/>
  <c r="G540" i="3" s="1"/>
  <c r="K540" i="3"/>
  <c r="F540" i="3" l="1"/>
  <c r="V540" i="3"/>
  <c r="A541" i="3"/>
  <c r="B541" i="3" s="1"/>
  <c r="I540" i="3"/>
  <c r="J540" i="3"/>
  <c r="M540" i="3"/>
  <c r="N540" i="3" s="1"/>
  <c r="L540" i="3" l="1"/>
  <c r="AA541" i="3"/>
  <c r="AD541" i="3"/>
  <c r="Z541" i="3"/>
  <c r="P541" i="3"/>
  <c r="Q541" i="3" s="1"/>
  <c r="R541" i="3" s="1"/>
  <c r="S541" i="3" s="1"/>
  <c r="T541" i="3" s="1"/>
  <c r="AE541" i="3"/>
  <c r="AC541" i="3"/>
  <c r="W540" i="3"/>
  <c r="U540" i="3" l="1"/>
  <c r="E541" i="3"/>
  <c r="H541" i="3" s="1"/>
  <c r="D541" i="3"/>
  <c r="AH541" i="3"/>
  <c r="AG541" i="3"/>
  <c r="Y539" i="3"/>
  <c r="F541" i="3" l="1"/>
  <c r="G541" i="3"/>
  <c r="K541" i="3"/>
  <c r="V541" i="3" l="1"/>
  <c r="A542" i="3"/>
  <c r="B542" i="3" s="1"/>
  <c r="I541" i="3"/>
  <c r="J541" i="3"/>
  <c r="M541" i="3"/>
  <c r="N541" i="3" s="1"/>
  <c r="L541" i="3" l="1"/>
  <c r="Z542" i="3"/>
  <c r="P542" i="3"/>
  <c r="Q542" i="3" s="1"/>
  <c r="R542" i="3" s="1"/>
  <c r="S542" i="3" s="1"/>
  <c r="T542" i="3" s="1"/>
  <c r="AD542" i="3"/>
  <c r="AA542" i="3"/>
  <c r="AC542" i="3"/>
  <c r="AE542" i="3"/>
  <c r="W541" i="3"/>
  <c r="U541" i="3" l="1"/>
  <c r="AG542" i="3"/>
  <c r="AH542" i="3"/>
  <c r="D542" i="3"/>
  <c r="E542" i="3"/>
  <c r="H542" i="3" s="1"/>
  <c r="Y540" i="3"/>
  <c r="K542" i="3" l="1"/>
  <c r="F542" i="3"/>
  <c r="G542" i="3"/>
  <c r="I542" i="3" l="1"/>
  <c r="J542" i="3"/>
  <c r="M542" i="3"/>
  <c r="N542" i="3" s="1"/>
  <c r="V542" i="3"/>
  <c r="W542" i="3" s="1"/>
  <c r="A543" i="3"/>
  <c r="B543" i="3" s="1"/>
  <c r="Z543" i="3" l="1"/>
  <c r="AA543" i="3"/>
  <c r="AC543" i="3"/>
  <c r="P543" i="3"/>
  <c r="Q543" i="3" s="1"/>
  <c r="R543" i="3" s="1"/>
  <c r="S543" i="3" s="1"/>
  <c r="T543" i="3" s="1"/>
  <c r="AD543" i="3"/>
  <c r="AE543" i="3"/>
  <c r="L542" i="3"/>
  <c r="AH543" i="3" l="1"/>
  <c r="U542" i="3"/>
  <c r="E543" i="3" s="1"/>
  <c r="H543" i="3" s="1"/>
  <c r="AG543" i="3"/>
  <c r="D543" i="3"/>
  <c r="Y541" i="3"/>
  <c r="K543" i="3" l="1"/>
  <c r="F543" i="3"/>
  <c r="G543" i="3"/>
  <c r="V543" i="3" l="1"/>
  <c r="A544" i="3"/>
  <c r="B544" i="3" s="1"/>
  <c r="I543" i="3"/>
  <c r="J543" i="3"/>
  <c r="M543" i="3"/>
  <c r="N543" i="3" s="1"/>
  <c r="AE544" i="3" l="1"/>
  <c r="AD544" i="3"/>
  <c r="Z544" i="3"/>
  <c r="AA544" i="3"/>
  <c r="P544" i="3"/>
  <c r="Q544" i="3" s="1"/>
  <c r="R544" i="3" s="1"/>
  <c r="S544" i="3" s="1"/>
  <c r="T544" i="3" s="1"/>
  <c r="AC544" i="3"/>
  <c r="L543" i="3"/>
  <c r="W543" i="3"/>
  <c r="U543" i="3" l="1"/>
  <c r="E544" i="3"/>
  <c r="H544" i="3" s="1"/>
  <c r="D544" i="3"/>
  <c r="AH544" i="3"/>
  <c r="AG544" i="3"/>
  <c r="Y542" i="3"/>
  <c r="F544" i="3" l="1"/>
  <c r="G544" i="3"/>
  <c r="K544" i="3"/>
  <c r="I544" i="3" l="1"/>
  <c r="J544" i="3"/>
  <c r="M544" i="3"/>
  <c r="N544" i="3" s="1"/>
  <c r="V544" i="3"/>
  <c r="W544" i="3" s="1"/>
  <c r="A545" i="3"/>
  <c r="B545" i="3" s="1"/>
  <c r="Z545" i="3" l="1"/>
  <c r="P545" i="3"/>
  <c r="Q545" i="3" s="1"/>
  <c r="R545" i="3" s="1"/>
  <c r="S545" i="3" s="1"/>
  <c r="T545" i="3" s="1"/>
  <c r="AA545" i="3"/>
  <c r="AE545" i="3"/>
  <c r="AC545" i="3"/>
  <c r="AD545" i="3"/>
  <c r="L544" i="3"/>
  <c r="U544" i="3" l="1"/>
  <c r="E545" i="3" s="1"/>
  <c r="H545" i="3" s="1"/>
  <c r="AG545" i="3"/>
  <c r="AH545" i="3"/>
  <c r="Y543" i="3"/>
  <c r="D545" i="3" l="1"/>
  <c r="F545" i="3" s="1"/>
  <c r="K545" i="3"/>
  <c r="G545" i="3" l="1"/>
  <c r="I545" i="3" s="1"/>
  <c r="V545" i="3"/>
  <c r="A546" i="3"/>
  <c r="B546" i="3" s="1"/>
  <c r="J545" i="3" l="1"/>
  <c r="M545" i="3"/>
  <c r="N545" i="3" s="1"/>
  <c r="P546" i="3"/>
  <c r="Q546" i="3" s="1"/>
  <c r="R546" i="3" s="1"/>
  <c r="S546" i="3" s="1"/>
  <c r="T546" i="3" s="1"/>
  <c r="AA546" i="3"/>
  <c r="Z546" i="3"/>
  <c r="AE546" i="3"/>
  <c r="AC546" i="3"/>
  <c r="AD546" i="3"/>
  <c r="L545" i="3"/>
  <c r="W545" i="3"/>
  <c r="U545" i="3" l="1"/>
  <c r="D546" i="3" s="1"/>
  <c r="AG546" i="3"/>
  <c r="AH546" i="3"/>
  <c r="E546" i="3"/>
  <c r="H546" i="3" s="1"/>
  <c r="Y544" i="3"/>
  <c r="K546" i="3" l="1"/>
  <c r="F546" i="3"/>
  <c r="G546" i="3"/>
  <c r="I546" i="3" l="1"/>
  <c r="J546" i="3"/>
  <c r="M546" i="3"/>
  <c r="N546" i="3" s="1"/>
  <c r="V546" i="3"/>
  <c r="W546" i="3" s="1"/>
  <c r="A547" i="3"/>
  <c r="B547" i="3" s="1"/>
  <c r="Z547" i="3" l="1"/>
  <c r="AC547" i="3"/>
  <c r="AA547" i="3"/>
  <c r="AE547" i="3"/>
  <c r="AD547" i="3"/>
  <c r="P547" i="3"/>
  <c r="Q547" i="3" s="1"/>
  <c r="R547" i="3" s="1"/>
  <c r="S547" i="3" s="1"/>
  <c r="T547" i="3" s="1"/>
  <c r="L546" i="3"/>
  <c r="U546" i="3" l="1"/>
  <c r="D547" i="3" s="1"/>
  <c r="AH547" i="3"/>
  <c r="AG547" i="3"/>
  <c r="Y545" i="3"/>
  <c r="E547" i="3" l="1"/>
  <c r="H547" i="3" s="1"/>
  <c r="K547" i="3" s="1"/>
  <c r="G547" i="3"/>
  <c r="F547" i="3" l="1"/>
  <c r="V547" i="3"/>
  <c r="A548" i="3"/>
  <c r="B548" i="3" s="1"/>
  <c r="I547" i="3"/>
  <c r="J547" i="3"/>
  <c r="M547" i="3"/>
  <c r="N547" i="3" s="1"/>
  <c r="Z548" i="3" l="1"/>
  <c r="AC548" i="3"/>
  <c r="AA548" i="3"/>
  <c r="P548" i="3"/>
  <c r="Q548" i="3" s="1"/>
  <c r="R548" i="3" s="1"/>
  <c r="S548" i="3" s="1"/>
  <c r="T548" i="3" s="1"/>
  <c r="AE548" i="3"/>
  <c r="AD548" i="3"/>
  <c r="L547" i="3"/>
  <c r="W547" i="3"/>
  <c r="U547" i="3" l="1"/>
  <c r="E548" i="3"/>
  <c r="H548" i="3" s="1"/>
  <c r="D548" i="3"/>
  <c r="AG548" i="3"/>
  <c r="AH548" i="3"/>
  <c r="Y546" i="3"/>
  <c r="F548" i="3" l="1"/>
  <c r="G548" i="3"/>
  <c r="K548" i="3"/>
  <c r="V548" i="3" l="1"/>
  <c r="A549" i="3"/>
  <c r="B549" i="3" s="1"/>
  <c r="I548" i="3"/>
  <c r="J548" i="3"/>
  <c r="M548" i="3"/>
  <c r="N548" i="3" s="1"/>
  <c r="P549" i="3" l="1"/>
  <c r="Q549" i="3" s="1"/>
  <c r="R549" i="3" s="1"/>
  <c r="S549" i="3" s="1"/>
  <c r="T549" i="3" s="1"/>
  <c r="AA549" i="3"/>
  <c r="Z549" i="3"/>
  <c r="AC549" i="3"/>
  <c r="AE549" i="3"/>
  <c r="AD549" i="3"/>
  <c r="L548" i="3"/>
  <c r="W548" i="3"/>
  <c r="AH549" i="3" l="1"/>
  <c r="U548" i="3"/>
  <c r="E549" i="3" s="1"/>
  <c r="H549" i="3" s="1"/>
  <c r="AG549" i="3"/>
  <c r="Y547" i="3"/>
  <c r="D549" i="3" l="1"/>
  <c r="F549" i="3" s="1"/>
  <c r="G549" i="3"/>
  <c r="K549" i="3"/>
  <c r="V549" i="3" l="1"/>
  <c r="A550" i="3"/>
  <c r="B550" i="3" s="1"/>
  <c r="I549" i="3"/>
  <c r="J549" i="3"/>
  <c r="M549" i="3"/>
  <c r="N549" i="3" s="1"/>
  <c r="P550" i="3" l="1"/>
  <c r="Q550" i="3" s="1"/>
  <c r="R550" i="3" s="1"/>
  <c r="S550" i="3" s="1"/>
  <c r="T550" i="3" s="1"/>
  <c r="Z550" i="3"/>
  <c r="AC550" i="3"/>
  <c r="AA550" i="3"/>
  <c r="AE550" i="3"/>
  <c r="AD550" i="3"/>
  <c r="L549" i="3"/>
  <c r="W549" i="3"/>
  <c r="U549" i="3" l="1"/>
  <c r="D550" i="3" s="1"/>
  <c r="AG550" i="3"/>
  <c r="AH550" i="3"/>
  <c r="Y548" i="3"/>
  <c r="E550" i="3" l="1"/>
  <c r="H550" i="3" s="1"/>
  <c r="K550" i="3" s="1"/>
  <c r="G550" i="3"/>
  <c r="F550" i="3" l="1"/>
  <c r="V550" i="3"/>
  <c r="A551" i="3"/>
  <c r="B551" i="3" s="1"/>
  <c r="I550" i="3"/>
  <c r="J550" i="3"/>
  <c r="M550" i="3"/>
  <c r="N550" i="3" s="1"/>
  <c r="L550" i="3" l="1"/>
  <c r="P551" i="3"/>
  <c r="Q551" i="3" s="1"/>
  <c r="R551" i="3" s="1"/>
  <c r="S551" i="3" s="1"/>
  <c r="T551" i="3" s="1"/>
  <c r="AA551" i="3"/>
  <c r="AC551" i="3"/>
  <c r="Z551" i="3"/>
  <c r="AD551" i="3"/>
  <c r="AE551" i="3"/>
  <c r="W550" i="3"/>
  <c r="U550" i="3" l="1"/>
  <c r="E551" i="3" s="1"/>
  <c r="H551" i="3" s="1"/>
  <c r="AH551" i="3"/>
  <c r="AG551" i="3"/>
  <c r="Y549" i="3"/>
  <c r="D551" i="3" l="1"/>
  <c r="F551" i="3" s="1"/>
  <c r="K551" i="3"/>
  <c r="G551" i="3" l="1"/>
  <c r="I551" i="3"/>
  <c r="J551" i="3"/>
  <c r="M551" i="3"/>
  <c r="N551" i="3" s="1"/>
  <c r="V551" i="3"/>
  <c r="W551" i="3" s="1"/>
  <c r="A552" i="3"/>
  <c r="B552" i="3" s="1"/>
  <c r="AC552" i="3" l="1"/>
  <c r="AA552" i="3"/>
  <c r="P552" i="3"/>
  <c r="Q552" i="3" s="1"/>
  <c r="R552" i="3" s="1"/>
  <c r="S552" i="3" s="1"/>
  <c r="T552" i="3" s="1"/>
  <c r="Z552" i="3"/>
  <c r="AD552" i="3"/>
  <c r="AE552" i="3"/>
  <c r="L551" i="3"/>
  <c r="U551" i="3" l="1"/>
  <c r="AH552" i="3"/>
  <c r="E552" i="3"/>
  <c r="H552" i="3" s="1"/>
  <c r="AG552" i="3"/>
  <c r="D552" i="3"/>
  <c r="Y550" i="3"/>
  <c r="K552" i="3" l="1"/>
  <c r="F552" i="3"/>
  <c r="G552" i="3"/>
  <c r="I552" i="3" l="1"/>
  <c r="J552" i="3"/>
  <c r="M552" i="3"/>
  <c r="N552" i="3" s="1"/>
  <c r="V552" i="3"/>
  <c r="W552" i="3" s="1"/>
  <c r="A553" i="3"/>
  <c r="B553" i="3" s="1"/>
  <c r="P553" i="3" l="1"/>
  <c r="Q553" i="3" s="1"/>
  <c r="R553" i="3" s="1"/>
  <c r="S553" i="3" s="1"/>
  <c r="T553" i="3" s="1"/>
  <c r="AC553" i="3"/>
  <c r="Z553" i="3"/>
  <c r="AE553" i="3"/>
  <c r="AD553" i="3"/>
  <c r="AA553" i="3"/>
  <c r="L552" i="3"/>
  <c r="U552" i="3" l="1"/>
  <c r="AH553" i="3"/>
  <c r="AG553" i="3"/>
  <c r="E553" i="3"/>
  <c r="H553" i="3" s="1"/>
  <c r="D553" i="3"/>
  <c r="Y551" i="3"/>
  <c r="K553" i="3" l="1"/>
  <c r="F553" i="3"/>
  <c r="G553" i="3"/>
  <c r="I553" i="3" l="1"/>
  <c r="J553" i="3"/>
  <c r="M553" i="3"/>
  <c r="N553" i="3" s="1"/>
  <c r="V553" i="3"/>
  <c r="W553" i="3" s="1"/>
  <c r="A554" i="3"/>
  <c r="B554" i="3" s="1"/>
  <c r="AC554" i="3" l="1"/>
  <c r="P554" i="3"/>
  <c r="Q554" i="3" s="1"/>
  <c r="R554" i="3" s="1"/>
  <c r="S554" i="3" s="1"/>
  <c r="T554" i="3" s="1"/>
  <c r="AE554" i="3"/>
  <c r="AA554" i="3"/>
  <c r="AD554" i="3"/>
  <c r="Z554" i="3"/>
  <c r="L553" i="3"/>
  <c r="U553" i="3" l="1"/>
  <c r="E554" i="3"/>
  <c r="H554" i="3" s="1"/>
  <c r="AG554" i="3"/>
  <c r="AH554" i="3"/>
  <c r="D554" i="3"/>
  <c r="Y552" i="3"/>
  <c r="F554" i="3" l="1"/>
  <c r="G554" i="3"/>
  <c r="K554" i="3"/>
  <c r="I554" i="3" l="1"/>
  <c r="J554" i="3"/>
  <c r="M554" i="3"/>
  <c r="N554" i="3" s="1"/>
  <c r="V554" i="3"/>
  <c r="W554" i="3" s="1"/>
  <c r="A555" i="3"/>
  <c r="B555" i="3" s="1"/>
  <c r="AC555" i="3" l="1"/>
  <c r="Z555" i="3"/>
  <c r="AA555" i="3"/>
  <c r="AE555" i="3"/>
  <c r="AD555" i="3"/>
  <c r="P555" i="3"/>
  <c r="Q555" i="3" s="1"/>
  <c r="R555" i="3" s="1"/>
  <c r="S555" i="3" s="1"/>
  <c r="T555" i="3" s="1"/>
  <c r="L554" i="3"/>
  <c r="U554" i="3" l="1"/>
  <c r="E555" i="3" s="1"/>
  <c r="H555" i="3" s="1"/>
  <c r="AH555" i="3"/>
  <c r="D555" i="3"/>
  <c r="AG555" i="3"/>
  <c r="Y553" i="3"/>
  <c r="F555" i="3" l="1"/>
  <c r="G555" i="3"/>
  <c r="K555" i="3"/>
  <c r="I555" i="3" l="1"/>
  <c r="J555" i="3"/>
  <c r="M555" i="3"/>
  <c r="N555" i="3" s="1"/>
  <c r="V555" i="3"/>
  <c r="W555" i="3" s="1"/>
  <c r="A556" i="3"/>
  <c r="B556" i="3" s="1"/>
  <c r="L555" i="3" l="1"/>
  <c r="AC556" i="3"/>
  <c r="Z556" i="3"/>
  <c r="AE556" i="3"/>
  <c r="P556" i="3"/>
  <c r="Q556" i="3" s="1"/>
  <c r="R556" i="3" s="1"/>
  <c r="S556" i="3" s="1"/>
  <c r="T556" i="3" s="1"/>
  <c r="AA556" i="3"/>
  <c r="AD556" i="3"/>
  <c r="AH556" i="3" l="1"/>
  <c r="U555" i="3"/>
  <c r="D556" i="3" s="1"/>
  <c r="AG556" i="3"/>
  <c r="E556" i="3"/>
  <c r="H556" i="3" s="1"/>
  <c r="Y554" i="3"/>
  <c r="K556" i="3" l="1"/>
  <c r="F556" i="3"/>
  <c r="G556" i="3"/>
  <c r="I556" i="3" l="1"/>
  <c r="J556" i="3"/>
  <c r="M556" i="3"/>
  <c r="N556" i="3" s="1"/>
  <c r="V556" i="3"/>
  <c r="W556" i="3" s="1"/>
  <c r="A557" i="3"/>
  <c r="B557" i="3" s="1"/>
  <c r="Z557" i="3" l="1"/>
  <c r="AA557" i="3"/>
  <c r="AC557" i="3"/>
  <c r="AE557" i="3"/>
  <c r="AD557" i="3"/>
  <c r="P557" i="3"/>
  <c r="Q557" i="3" s="1"/>
  <c r="R557" i="3" s="1"/>
  <c r="S557" i="3" s="1"/>
  <c r="T557" i="3" s="1"/>
  <c r="L556" i="3"/>
  <c r="U556" i="3" l="1"/>
  <c r="E557" i="3" s="1"/>
  <c r="H557" i="3" s="1"/>
  <c r="D557" i="3"/>
  <c r="AG557" i="3"/>
  <c r="AH557" i="3"/>
  <c r="Y555" i="3"/>
  <c r="K557" i="3" l="1"/>
  <c r="F557" i="3"/>
  <c r="G557" i="3"/>
  <c r="I557" i="3" l="1"/>
  <c r="J557" i="3"/>
  <c r="M557" i="3"/>
  <c r="N557" i="3" s="1"/>
  <c r="V557" i="3"/>
  <c r="A558" i="3"/>
  <c r="B558" i="3" s="1"/>
  <c r="W557" i="3" l="1"/>
  <c r="AA558" i="3"/>
  <c r="AC558" i="3"/>
  <c r="P558" i="3"/>
  <c r="Q558" i="3" s="1"/>
  <c r="R558" i="3" s="1"/>
  <c r="S558" i="3" s="1"/>
  <c r="T558" i="3" s="1"/>
  <c r="AE558" i="3"/>
  <c r="Z558" i="3"/>
  <c r="AD558" i="3"/>
  <c r="L557" i="3"/>
  <c r="U557" i="3" l="1"/>
  <c r="E558" i="3"/>
  <c r="H558" i="3" s="1"/>
  <c r="AH558" i="3"/>
  <c r="D558" i="3"/>
  <c r="AG558" i="3"/>
  <c r="Y556" i="3"/>
  <c r="F558" i="3" l="1"/>
  <c r="G558" i="3"/>
  <c r="K558" i="3"/>
  <c r="I558" i="3" l="1"/>
  <c r="J558" i="3"/>
  <c r="M558" i="3"/>
  <c r="N558" i="3" s="1"/>
  <c r="V558" i="3"/>
  <c r="W558" i="3" s="1"/>
  <c r="A559" i="3"/>
  <c r="B559" i="3" s="1"/>
  <c r="L558" i="3" l="1"/>
  <c r="AC559" i="3"/>
  <c r="Z559" i="3"/>
  <c r="AA559" i="3"/>
  <c r="AE559" i="3"/>
  <c r="AD559" i="3"/>
  <c r="P559" i="3"/>
  <c r="Q559" i="3" s="1"/>
  <c r="R559" i="3" s="1"/>
  <c r="S559" i="3" s="1"/>
  <c r="T559" i="3" s="1"/>
  <c r="U558" i="3" l="1"/>
  <c r="E559" i="3" s="1"/>
  <c r="H559" i="3" s="1"/>
  <c r="D559" i="3"/>
  <c r="AG559" i="3"/>
  <c r="AH559" i="3"/>
  <c r="Y557" i="3"/>
  <c r="F559" i="3" l="1"/>
  <c r="G559" i="3"/>
  <c r="K559" i="3"/>
  <c r="V559" i="3" l="1"/>
  <c r="A560" i="3"/>
  <c r="B560" i="3" s="1"/>
  <c r="I559" i="3"/>
  <c r="J559" i="3"/>
  <c r="M559" i="3"/>
  <c r="N559" i="3" s="1"/>
  <c r="L559" i="3" l="1"/>
  <c r="Z560" i="3"/>
  <c r="AC560" i="3"/>
  <c r="AA560" i="3"/>
  <c r="AE560" i="3"/>
  <c r="AD560" i="3"/>
  <c r="P560" i="3"/>
  <c r="Q560" i="3" s="1"/>
  <c r="R560" i="3" s="1"/>
  <c r="S560" i="3" s="1"/>
  <c r="T560" i="3" s="1"/>
  <c r="W559" i="3"/>
  <c r="AG560" i="3" l="1"/>
  <c r="U559" i="3"/>
  <c r="D560" i="3" s="1"/>
  <c r="AH560" i="3"/>
  <c r="Y558" i="3"/>
  <c r="E560" i="3" l="1"/>
  <c r="H560" i="3" s="1"/>
  <c r="K560" i="3" s="1"/>
  <c r="G560" i="3"/>
  <c r="F560" i="3" l="1"/>
  <c r="I560" i="3"/>
  <c r="J560" i="3"/>
  <c r="M560" i="3"/>
  <c r="N560" i="3" s="1"/>
  <c r="V560" i="3"/>
  <c r="W560" i="3" s="1"/>
  <c r="A561" i="3"/>
  <c r="B561" i="3" s="1"/>
  <c r="P561" i="3" l="1"/>
  <c r="Q561" i="3" s="1"/>
  <c r="R561" i="3" s="1"/>
  <c r="S561" i="3" s="1"/>
  <c r="T561" i="3" s="1"/>
  <c r="AA561" i="3"/>
  <c r="AD561" i="3"/>
  <c r="AE561" i="3"/>
  <c r="AC561" i="3"/>
  <c r="Z561" i="3"/>
  <c r="L560" i="3"/>
  <c r="U560" i="3" l="1"/>
  <c r="E561" i="3"/>
  <c r="H561" i="3" s="1"/>
  <c r="D561" i="3"/>
  <c r="AH561" i="3"/>
  <c r="AG561" i="3"/>
  <c r="Y559" i="3"/>
  <c r="F561" i="3" l="1"/>
  <c r="G561" i="3"/>
  <c r="K561" i="3"/>
  <c r="V561" i="3" l="1"/>
  <c r="A562" i="3"/>
  <c r="B562" i="3" s="1"/>
  <c r="I561" i="3"/>
  <c r="J561" i="3"/>
  <c r="M561" i="3"/>
  <c r="N561" i="3" s="1"/>
  <c r="Z562" i="3" l="1"/>
  <c r="AA562" i="3"/>
  <c r="P562" i="3"/>
  <c r="Q562" i="3" s="1"/>
  <c r="R562" i="3" s="1"/>
  <c r="S562" i="3" s="1"/>
  <c r="T562" i="3" s="1"/>
  <c r="AE562" i="3"/>
  <c r="AC562" i="3"/>
  <c r="AD562" i="3"/>
  <c r="L561" i="3"/>
  <c r="W561" i="3"/>
  <c r="AH562" i="3" l="1"/>
  <c r="AG562" i="3"/>
  <c r="U561" i="3"/>
  <c r="D562" i="3" s="1"/>
  <c r="Y560" i="3"/>
  <c r="E562" i="3" l="1"/>
  <c r="H562" i="3" s="1"/>
  <c r="K562" i="3" s="1"/>
  <c r="G562" i="3"/>
  <c r="F562" i="3" l="1"/>
  <c r="V562" i="3"/>
  <c r="A563" i="3"/>
  <c r="B563" i="3" s="1"/>
  <c r="I562" i="3"/>
  <c r="J562" i="3"/>
  <c r="M562" i="3"/>
  <c r="N562" i="3" s="1"/>
  <c r="L562" i="3" l="1"/>
  <c r="AC563" i="3"/>
  <c r="AA563" i="3"/>
  <c r="Z563" i="3"/>
  <c r="P563" i="3"/>
  <c r="Q563" i="3" s="1"/>
  <c r="R563" i="3" s="1"/>
  <c r="S563" i="3" s="1"/>
  <c r="T563" i="3" s="1"/>
  <c r="AD563" i="3"/>
  <c r="AE563" i="3"/>
  <c r="W562" i="3"/>
  <c r="U562" i="3" l="1"/>
  <c r="D563" i="3"/>
  <c r="E563" i="3"/>
  <c r="H563" i="3" s="1"/>
  <c r="AH563" i="3"/>
  <c r="AG563" i="3"/>
  <c r="Y561" i="3"/>
  <c r="K563" i="3" l="1"/>
  <c r="F563" i="3"/>
  <c r="G563" i="3"/>
  <c r="I563" i="3" l="1"/>
  <c r="J563" i="3"/>
  <c r="M563" i="3"/>
  <c r="N563" i="3" s="1"/>
  <c r="V563" i="3"/>
  <c r="W563" i="3" s="1"/>
  <c r="A564" i="3"/>
  <c r="B564" i="3" s="1"/>
  <c r="Z564" i="3" l="1"/>
  <c r="AC564" i="3"/>
  <c r="AE564" i="3"/>
  <c r="AD564" i="3"/>
  <c r="AA564" i="3"/>
  <c r="P564" i="3"/>
  <c r="Q564" i="3" s="1"/>
  <c r="R564" i="3" s="1"/>
  <c r="S564" i="3" s="1"/>
  <c r="T564" i="3" s="1"/>
  <c r="L563" i="3"/>
  <c r="U563" i="3" l="1"/>
  <c r="D564" i="3" s="1"/>
  <c r="E564" i="3"/>
  <c r="H564" i="3" s="1"/>
  <c r="AH564" i="3"/>
  <c r="AG564" i="3"/>
  <c r="Y562" i="3"/>
  <c r="K564" i="3" l="1"/>
  <c r="F564" i="3"/>
  <c r="G564" i="3"/>
  <c r="I564" i="3" l="1"/>
  <c r="J564" i="3"/>
  <c r="M564" i="3"/>
  <c r="N564" i="3" s="1"/>
  <c r="V564" i="3"/>
  <c r="W564" i="3" s="1"/>
  <c r="A565" i="3"/>
  <c r="B565" i="3" s="1"/>
  <c r="AC565" i="3" l="1"/>
  <c r="P565" i="3"/>
  <c r="Q565" i="3" s="1"/>
  <c r="R565" i="3" s="1"/>
  <c r="S565" i="3" s="1"/>
  <c r="T565" i="3" s="1"/>
  <c r="AE565" i="3"/>
  <c r="AD565" i="3"/>
  <c r="Z565" i="3"/>
  <c r="AA565" i="3"/>
  <c r="L564" i="3"/>
  <c r="U564" i="3" l="1"/>
  <c r="E565" i="3" s="1"/>
  <c r="H565" i="3" s="1"/>
  <c r="D565" i="3"/>
  <c r="AH565" i="3"/>
  <c r="AG565" i="3"/>
  <c r="Y563" i="3"/>
  <c r="F565" i="3" l="1"/>
  <c r="G565" i="3"/>
  <c r="K565" i="3"/>
  <c r="V565" i="3" l="1"/>
  <c r="A566" i="3"/>
  <c r="B566" i="3" s="1"/>
  <c r="I565" i="3"/>
  <c r="J565" i="3"/>
  <c r="M565" i="3"/>
  <c r="N565" i="3" s="1"/>
  <c r="L565" i="3" l="1"/>
  <c r="Z566" i="3"/>
  <c r="P566" i="3"/>
  <c r="Q566" i="3" s="1"/>
  <c r="R566" i="3" s="1"/>
  <c r="S566" i="3" s="1"/>
  <c r="T566" i="3" s="1"/>
  <c r="AE566" i="3"/>
  <c r="AC566" i="3"/>
  <c r="AA566" i="3"/>
  <c r="AD566" i="3"/>
  <c r="W565" i="3"/>
  <c r="AG566" i="3" l="1"/>
  <c r="AH566" i="3"/>
  <c r="U565" i="3"/>
  <c r="D566" i="3" s="1"/>
  <c r="Y564" i="3"/>
  <c r="E566" i="3" l="1"/>
  <c r="H566" i="3" s="1"/>
  <c r="G566" i="3"/>
  <c r="I566" i="3" l="1"/>
  <c r="J566" i="3"/>
  <c r="M566" i="3"/>
  <c r="N566" i="3" s="1"/>
  <c r="F566" i="3"/>
  <c r="K566" i="3"/>
  <c r="V566" i="3" l="1"/>
  <c r="W566" i="3" s="1"/>
  <c r="A567" i="3"/>
  <c r="B567" i="3" s="1"/>
  <c r="L566" i="3"/>
  <c r="AC567" i="3" l="1"/>
  <c r="P567" i="3"/>
  <c r="Q567" i="3" s="1"/>
  <c r="R567" i="3" s="1"/>
  <c r="S567" i="3" s="1"/>
  <c r="T567" i="3" s="1"/>
  <c r="AA567" i="3"/>
  <c r="AE567" i="3"/>
  <c r="AD567" i="3"/>
  <c r="Z567" i="3"/>
  <c r="U566" i="3"/>
  <c r="Y565" i="3"/>
  <c r="D567" i="3" l="1"/>
  <c r="AG567" i="3"/>
  <c r="E567" i="3"/>
  <c r="H567" i="3" s="1"/>
  <c r="AH567" i="3"/>
  <c r="K567" i="3" l="1"/>
  <c r="F567" i="3"/>
  <c r="G567" i="3"/>
  <c r="I567" i="3" l="1"/>
  <c r="J567" i="3"/>
  <c r="M567" i="3"/>
  <c r="N567" i="3" s="1"/>
  <c r="V567" i="3"/>
  <c r="W567" i="3" s="1"/>
  <c r="A568" i="3"/>
  <c r="B568" i="3" s="1"/>
  <c r="AA568" i="3" l="1"/>
  <c r="P568" i="3"/>
  <c r="Q568" i="3" s="1"/>
  <c r="R568" i="3" s="1"/>
  <c r="S568" i="3" s="1"/>
  <c r="T568" i="3" s="1"/>
  <c r="AC568" i="3"/>
  <c r="AE568" i="3"/>
  <c r="AD568" i="3"/>
  <c r="Z568" i="3"/>
  <c r="L567" i="3"/>
  <c r="U567" i="3" l="1"/>
  <c r="D568" i="3"/>
  <c r="E568" i="3"/>
  <c r="H568" i="3" s="1"/>
  <c r="AH568" i="3"/>
  <c r="AG568" i="3"/>
  <c r="Y566" i="3"/>
  <c r="K568" i="3" l="1"/>
  <c r="F568" i="3"/>
  <c r="G568" i="3"/>
  <c r="I568" i="3" l="1"/>
  <c r="J568" i="3"/>
  <c r="M568" i="3"/>
  <c r="N568" i="3" s="1"/>
  <c r="V568" i="3"/>
  <c r="W568" i="3" s="1"/>
  <c r="A569" i="3"/>
  <c r="B569" i="3" s="1"/>
  <c r="AA569" i="3" l="1"/>
  <c r="AC569" i="3"/>
  <c r="P569" i="3"/>
  <c r="Q569" i="3" s="1"/>
  <c r="R569" i="3" s="1"/>
  <c r="S569" i="3" s="1"/>
  <c r="T569" i="3" s="1"/>
  <c r="AE569" i="3"/>
  <c r="AD569" i="3"/>
  <c r="Z569" i="3"/>
  <c r="L568" i="3"/>
  <c r="U568" i="3" l="1"/>
  <c r="D569" i="3" s="1"/>
  <c r="AG569" i="3"/>
  <c r="AH569" i="3"/>
  <c r="Y567" i="3"/>
  <c r="E569" i="3" l="1"/>
  <c r="H569" i="3" s="1"/>
  <c r="K569" i="3" s="1"/>
  <c r="G569" i="3"/>
  <c r="F569" i="3" l="1"/>
  <c r="V569" i="3"/>
  <c r="A570" i="3"/>
  <c r="B570" i="3" s="1"/>
  <c r="I569" i="3"/>
  <c r="J569" i="3"/>
  <c r="M569" i="3"/>
  <c r="N569" i="3" s="1"/>
  <c r="L569" i="3" l="1"/>
  <c r="AC570" i="3"/>
  <c r="AA570" i="3"/>
  <c r="Z570" i="3"/>
  <c r="P570" i="3"/>
  <c r="Q570" i="3" s="1"/>
  <c r="R570" i="3" s="1"/>
  <c r="S570" i="3" s="1"/>
  <c r="T570" i="3" s="1"/>
  <c r="AE570" i="3"/>
  <c r="AD570" i="3"/>
  <c r="W569" i="3"/>
  <c r="U569" i="3" l="1"/>
  <c r="D570" i="3" s="1"/>
  <c r="AG570" i="3"/>
  <c r="E570" i="3"/>
  <c r="H570" i="3" s="1"/>
  <c r="AH570" i="3"/>
  <c r="Y568" i="3"/>
  <c r="K570" i="3" l="1"/>
  <c r="F570" i="3"/>
  <c r="G570" i="3"/>
  <c r="I570" i="3" l="1"/>
  <c r="J570" i="3"/>
  <c r="M570" i="3"/>
  <c r="N570" i="3" s="1"/>
  <c r="V570" i="3"/>
  <c r="W570" i="3" s="1"/>
  <c r="A571" i="3"/>
  <c r="B571" i="3" s="1"/>
  <c r="AC571" i="3" l="1"/>
  <c r="P571" i="3"/>
  <c r="Q571" i="3" s="1"/>
  <c r="R571" i="3" s="1"/>
  <c r="S571" i="3" s="1"/>
  <c r="T571" i="3" s="1"/>
  <c r="Z571" i="3"/>
  <c r="AE571" i="3"/>
  <c r="AD571" i="3"/>
  <c r="AA571" i="3"/>
  <c r="L570" i="3"/>
  <c r="U570" i="3" l="1"/>
  <c r="AG571" i="3"/>
  <c r="AH571" i="3"/>
  <c r="D571" i="3"/>
  <c r="E571" i="3"/>
  <c r="H571" i="3" s="1"/>
  <c r="Y569" i="3"/>
  <c r="F571" i="3" l="1"/>
  <c r="G571" i="3"/>
  <c r="K571" i="3"/>
  <c r="V571" i="3" l="1"/>
  <c r="A572" i="3"/>
  <c r="B572" i="3" s="1"/>
  <c r="I571" i="3"/>
  <c r="J571" i="3"/>
  <c r="M571" i="3"/>
  <c r="N571" i="3" s="1"/>
  <c r="L571" i="3" l="1"/>
  <c r="AC572" i="3"/>
  <c r="P572" i="3"/>
  <c r="Q572" i="3" s="1"/>
  <c r="R572" i="3" s="1"/>
  <c r="S572" i="3" s="1"/>
  <c r="T572" i="3" s="1"/>
  <c r="Z572" i="3"/>
  <c r="AE572" i="3"/>
  <c r="AD572" i="3"/>
  <c r="AA572" i="3"/>
  <c r="W571" i="3"/>
  <c r="U571" i="3" l="1"/>
  <c r="AG572" i="3"/>
  <c r="D572" i="3"/>
  <c r="E572" i="3"/>
  <c r="H572" i="3" s="1"/>
  <c r="AH572" i="3"/>
  <c r="Y570" i="3"/>
  <c r="K572" i="3" l="1"/>
  <c r="F572" i="3"/>
  <c r="G572" i="3"/>
  <c r="I572" i="3" l="1"/>
  <c r="J572" i="3"/>
  <c r="M572" i="3"/>
  <c r="N572" i="3" s="1"/>
  <c r="V572" i="3"/>
  <c r="W572" i="3" s="1"/>
  <c r="A573" i="3"/>
  <c r="B573" i="3" s="1"/>
  <c r="AA573" i="3" l="1"/>
  <c r="P573" i="3"/>
  <c r="Q573" i="3" s="1"/>
  <c r="R573" i="3" s="1"/>
  <c r="S573" i="3" s="1"/>
  <c r="T573" i="3" s="1"/>
  <c r="Z573" i="3"/>
  <c r="AD573" i="3"/>
  <c r="AE573" i="3"/>
  <c r="AC573" i="3"/>
  <c r="L572" i="3"/>
  <c r="U572" i="3" l="1"/>
  <c r="D573" i="3" s="1"/>
  <c r="E573" i="3"/>
  <c r="H573" i="3" s="1"/>
  <c r="AH573" i="3"/>
  <c r="AG573" i="3"/>
  <c r="Y571" i="3"/>
  <c r="K573" i="3" l="1"/>
  <c r="F573" i="3"/>
  <c r="G573" i="3"/>
  <c r="I573" i="3" l="1"/>
  <c r="J573" i="3"/>
  <c r="M573" i="3"/>
  <c r="N573" i="3" s="1"/>
  <c r="V573" i="3"/>
  <c r="A574" i="3"/>
  <c r="B574" i="3" s="1"/>
  <c r="W573" i="3" l="1"/>
  <c r="L573" i="3"/>
  <c r="Z574" i="3"/>
  <c r="AC574" i="3"/>
  <c r="P574" i="3"/>
  <c r="Q574" i="3" s="1"/>
  <c r="R574" i="3" s="1"/>
  <c r="S574" i="3" s="1"/>
  <c r="T574" i="3" s="1"/>
  <c r="AA574" i="3"/>
  <c r="AE574" i="3"/>
  <c r="AD574" i="3"/>
  <c r="U573" i="3" l="1"/>
  <c r="D574" i="3"/>
  <c r="E574" i="3"/>
  <c r="H574" i="3" s="1"/>
  <c r="AH574" i="3"/>
  <c r="AG574" i="3"/>
  <c r="Y572" i="3"/>
  <c r="K574" i="3" l="1"/>
  <c r="F574" i="3"/>
  <c r="G574" i="3"/>
  <c r="I574" i="3" l="1"/>
  <c r="J574" i="3"/>
  <c r="M574" i="3"/>
  <c r="N574" i="3" s="1"/>
  <c r="V574" i="3"/>
  <c r="W574" i="3" s="1"/>
  <c r="A575" i="3"/>
  <c r="B575" i="3" s="1"/>
  <c r="Z575" i="3" l="1"/>
  <c r="AA575" i="3"/>
  <c r="AC575" i="3"/>
  <c r="AE575" i="3"/>
  <c r="AD575" i="3"/>
  <c r="P575" i="3"/>
  <c r="Q575" i="3" s="1"/>
  <c r="R575" i="3" s="1"/>
  <c r="S575" i="3" s="1"/>
  <c r="T575" i="3" s="1"/>
  <c r="L574" i="3"/>
  <c r="U574" i="3" l="1"/>
  <c r="E575" i="3" s="1"/>
  <c r="H575" i="3" s="1"/>
  <c r="AG575" i="3"/>
  <c r="AH575" i="3"/>
  <c r="Y573" i="3"/>
  <c r="D575" i="3" l="1"/>
  <c r="G575" i="3" s="1"/>
  <c r="K575" i="3"/>
  <c r="F575" i="3" l="1"/>
  <c r="I575" i="3"/>
  <c r="J575" i="3"/>
  <c r="M575" i="3"/>
  <c r="N575" i="3" s="1"/>
  <c r="V575" i="3"/>
  <c r="A576" i="3"/>
  <c r="B576" i="3" s="1"/>
  <c r="W575" i="3" l="1"/>
  <c r="AC576" i="3"/>
  <c r="AA576" i="3"/>
  <c r="Z576" i="3"/>
  <c r="AE576" i="3"/>
  <c r="AD576" i="3"/>
  <c r="P576" i="3"/>
  <c r="Q576" i="3" s="1"/>
  <c r="R576" i="3" s="1"/>
  <c r="S576" i="3" s="1"/>
  <c r="T576" i="3" s="1"/>
  <c r="L575" i="3"/>
  <c r="U575" i="3" l="1"/>
  <c r="E576" i="3" s="1"/>
  <c r="H576" i="3" s="1"/>
  <c r="AH576" i="3"/>
  <c r="AG576" i="3"/>
  <c r="Y574" i="3"/>
  <c r="D576" i="3" l="1"/>
  <c r="F576" i="3" s="1"/>
  <c r="K576" i="3"/>
  <c r="G576" i="3" l="1"/>
  <c r="V576" i="3"/>
  <c r="A577" i="3"/>
  <c r="B577" i="3" s="1"/>
  <c r="I576" i="3"/>
  <c r="J576" i="3"/>
  <c r="M576" i="3"/>
  <c r="N576" i="3" s="1"/>
  <c r="P577" i="3" l="1"/>
  <c r="Q577" i="3" s="1"/>
  <c r="R577" i="3" s="1"/>
  <c r="S577" i="3" s="1"/>
  <c r="T577" i="3" s="1"/>
  <c r="AA577" i="3"/>
  <c r="AC577" i="3"/>
  <c r="AE577" i="3"/>
  <c r="AD577" i="3"/>
  <c r="Z577" i="3"/>
  <c r="L576" i="3"/>
  <c r="W576" i="3"/>
  <c r="U576" i="3" l="1"/>
  <c r="AG577" i="3"/>
  <c r="AH577" i="3"/>
  <c r="E577" i="3"/>
  <c r="H577" i="3" s="1"/>
  <c r="D577" i="3"/>
  <c r="Y575" i="3"/>
  <c r="K577" i="3" l="1"/>
  <c r="F577" i="3"/>
  <c r="G577" i="3"/>
  <c r="I577" i="3" l="1"/>
  <c r="J577" i="3"/>
  <c r="M577" i="3"/>
  <c r="N577" i="3" s="1"/>
  <c r="V577" i="3"/>
  <c r="W577" i="3" s="1"/>
  <c r="A578" i="3"/>
  <c r="B578" i="3" s="1"/>
  <c r="L577" i="3" l="1"/>
  <c r="AA578" i="3"/>
  <c r="AC578" i="3"/>
  <c r="Z578" i="3"/>
  <c r="AE578" i="3"/>
  <c r="P578" i="3"/>
  <c r="Q578" i="3" s="1"/>
  <c r="R578" i="3" s="1"/>
  <c r="S578" i="3" s="1"/>
  <c r="T578" i="3" s="1"/>
  <c r="AD578" i="3"/>
  <c r="U577" i="3" l="1"/>
  <c r="D578" i="3" s="1"/>
  <c r="AG578" i="3"/>
  <c r="AH578" i="3"/>
  <c r="Y576" i="3"/>
  <c r="E578" i="3" l="1"/>
  <c r="H578" i="3" s="1"/>
  <c r="K578" i="3" s="1"/>
  <c r="G578" i="3"/>
  <c r="F578" i="3" l="1"/>
  <c r="I578" i="3"/>
  <c r="J578" i="3"/>
  <c r="M578" i="3"/>
  <c r="N578" i="3" s="1"/>
  <c r="V578" i="3"/>
  <c r="W578" i="3" s="1"/>
  <c r="A579" i="3"/>
  <c r="B579" i="3" s="1"/>
  <c r="Z579" i="3" l="1"/>
  <c r="AA579" i="3"/>
  <c r="AD579" i="3"/>
  <c r="AC579" i="3"/>
  <c r="P579" i="3"/>
  <c r="Q579" i="3" s="1"/>
  <c r="R579" i="3" s="1"/>
  <c r="S579" i="3" s="1"/>
  <c r="T579" i="3" s="1"/>
  <c r="AE579" i="3"/>
  <c r="L578" i="3"/>
  <c r="U578" i="3" l="1"/>
  <c r="E579" i="3" s="1"/>
  <c r="H579" i="3" s="1"/>
  <c r="AH579" i="3"/>
  <c r="AG579" i="3"/>
  <c r="Y577" i="3"/>
  <c r="D579" i="3" l="1"/>
  <c r="F579" i="3" s="1"/>
  <c r="K579" i="3"/>
  <c r="G579" i="3" l="1"/>
  <c r="I579" i="3"/>
  <c r="J579" i="3"/>
  <c r="M579" i="3"/>
  <c r="N579" i="3" s="1"/>
  <c r="V579" i="3"/>
  <c r="W579" i="3" s="1"/>
  <c r="A580" i="3"/>
  <c r="B580" i="3" s="1"/>
  <c r="L579" i="3" l="1"/>
  <c r="P580" i="3"/>
  <c r="Q580" i="3" s="1"/>
  <c r="R580" i="3" s="1"/>
  <c r="S580" i="3" s="1"/>
  <c r="T580" i="3" s="1"/>
  <c r="AC580" i="3"/>
  <c r="Z580" i="3"/>
  <c r="AE580" i="3"/>
  <c r="AA580" i="3"/>
  <c r="AD580" i="3"/>
  <c r="AH580" i="3" l="1"/>
  <c r="U579" i="3"/>
  <c r="E580" i="3" s="1"/>
  <c r="H580" i="3" s="1"/>
  <c r="AG580" i="3"/>
  <c r="D580" i="3"/>
  <c r="Y578" i="3"/>
  <c r="F580" i="3" l="1"/>
  <c r="G580" i="3"/>
  <c r="K580" i="3"/>
  <c r="I580" i="3" l="1"/>
  <c r="J580" i="3"/>
  <c r="M580" i="3"/>
  <c r="N580" i="3" s="1"/>
  <c r="V580" i="3"/>
  <c r="W580" i="3" s="1"/>
  <c r="A581" i="3"/>
  <c r="B581" i="3" s="1"/>
  <c r="AC581" i="3" l="1"/>
  <c r="P581" i="3"/>
  <c r="Q581" i="3" s="1"/>
  <c r="R581" i="3" s="1"/>
  <c r="S581" i="3" s="1"/>
  <c r="T581" i="3" s="1"/>
  <c r="AA581" i="3"/>
  <c r="AD581" i="3"/>
  <c r="Z581" i="3"/>
  <c r="AE581" i="3"/>
  <c r="L580" i="3"/>
  <c r="U580" i="3" l="1"/>
  <c r="D581" i="3"/>
  <c r="AG581" i="3"/>
  <c r="E581" i="3"/>
  <c r="H581" i="3" s="1"/>
  <c r="AH581" i="3"/>
  <c r="Y579" i="3"/>
  <c r="K581" i="3" l="1"/>
  <c r="F581" i="3"/>
  <c r="G581" i="3"/>
  <c r="I581" i="3" l="1"/>
  <c r="J581" i="3"/>
  <c r="M581" i="3"/>
  <c r="N581" i="3" s="1"/>
  <c r="V581" i="3"/>
  <c r="W581" i="3" s="1"/>
  <c r="A582" i="3"/>
  <c r="B582" i="3" s="1"/>
  <c r="P582" i="3" l="1"/>
  <c r="Q582" i="3" s="1"/>
  <c r="R582" i="3" s="1"/>
  <c r="S582" i="3" s="1"/>
  <c r="T582" i="3" s="1"/>
  <c r="Z582" i="3"/>
  <c r="AC582" i="3"/>
  <c r="AD582" i="3"/>
  <c r="AA582" i="3"/>
  <c r="AE582" i="3"/>
  <c r="L581" i="3"/>
  <c r="U581" i="3" l="1"/>
  <c r="E582" i="3"/>
  <c r="H582" i="3" s="1"/>
  <c r="D582" i="3"/>
  <c r="AG582" i="3"/>
  <c r="AH582" i="3"/>
  <c r="Y580" i="3"/>
  <c r="F582" i="3" l="1"/>
  <c r="G582" i="3"/>
  <c r="K582" i="3"/>
  <c r="V582" i="3" l="1"/>
  <c r="A583" i="3"/>
  <c r="B583" i="3" s="1"/>
  <c r="I582" i="3"/>
  <c r="J582" i="3"/>
  <c r="M582" i="3"/>
  <c r="N582" i="3" s="1"/>
  <c r="L582" i="3" l="1"/>
  <c r="AA583" i="3"/>
  <c r="P583" i="3"/>
  <c r="Q583" i="3" s="1"/>
  <c r="R583" i="3" s="1"/>
  <c r="S583" i="3" s="1"/>
  <c r="T583" i="3" s="1"/>
  <c r="AC583" i="3"/>
  <c r="Z583" i="3"/>
  <c r="AD583" i="3"/>
  <c r="AE583" i="3"/>
  <c r="W582" i="3"/>
  <c r="U582" i="3" l="1"/>
  <c r="E583" i="3" s="1"/>
  <c r="H583" i="3" s="1"/>
  <c r="AG583" i="3"/>
  <c r="AH583" i="3"/>
  <c r="D583" i="3"/>
  <c r="Y581" i="3"/>
  <c r="F583" i="3" l="1"/>
  <c r="G583" i="3"/>
  <c r="K583" i="3"/>
  <c r="I583" i="3" l="1"/>
  <c r="J583" i="3"/>
  <c r="M583" i="3"/>
  <c r="N583" i="3" s="1"/>
  <c r="V583" i="3"/>
  <c r="W583" i="3" s="1"/>
  <c r="A584" i="3"/>
  <c r="B584" i="3" s="1"/>
  <c r="L583" i="3" l="1"/>
  <c r="AC584" i="3"/>
  <c r="P584" i="3"/>
  <c r="Q584" i="3" s="1"/>
  <c r="R584" i="3" s="1"/>
  <c r="S584" i="3" s="1"/>
  <c r="T584" i="3" s="1"/>
  <c r="AA584" i="3"/>
  <c r="Z584" i="3"/>
  <c r="AE584" i="3"/>
  <c r="AD584" i="3"/>
  <c r="U583" i="3" l="1"/>
  <c r="AH584" i="3"/>
  <c r="D584" i="3"/>
  <c r="AG584" i="3"/>
  <c r="E584" i="3"/>
  <c r="H584" i="3" s="1"/>
  <c r="Y582" i="3"/>
  <c r="F584" i="3" l="1"/>
  <c r="G584" i="3"/>
  <c r="K584" i="3"/>
  <c r="V584" i="3" l="1"/>
  <c r="A585" i="3"/>
  <c r="B585" i="3" s="1"/>
  <c r="I584" i="3"/>
  <c r="J584" i="3"/>
  <c r="M584" i="3"/>
  <c r="N584" i="3" s="1"/>
  <c r="P585" i="3" l="1"/>
  <c r="Q585" i="3" s="1"/>
  <c r="R585" i="3" s="1"/>
  <c r="S585" i="3" s="1"/>
  <c r="T585" i="3" s="1"/>
  <c r="AA585" i="3"/>
  <c r="AD585" i="3"/>
  <c r="Z585" i="3"/>
  <c r="AC585" i="3"/>
  <c r="AE585" i="3"/>
  <c r="L584" i="3"/>
  <c r="W584" i="3"/>
  <c r="AG585" i="3" l="1"/>
  <c r="U584" i="3"/>
  <c r="D585" i="3" s="1"/>
  <c r="AH585" i="3"/>
  <c r="E585" i="3"/>
  <c r="H585" i="3" s="1"/>
  <c r="Y583" i="3"/>
  <c r="K585" i="3" l="1"/>
  <c r="F585" i="3"/>
  <c r="G585" i="3"/>
  <c r="V585" i="3" l="1"/>
  <c r="A586" i="3"/>
  <c r="B586" i="3" s="1"/>
  <c r="I585" i="3"/>
  <c r="J585" i="3"/>
  <c r="M585" i="3"/>
  <c r="N585" i="3" s="1"/>
  <c r="AD586" i="3" l="1"/>
  <c r="AC586" i="3"/>
  <c r="Z586" i="3"/>
  <c r="P586" i="3"/>
  <c r="Q586" i="3" s="1"/>
  <c r="R586" i="3" s="1"/>
  <c r="S586" i="3" s="1"/>
  <c r="T586" i="3" s="1"/>
  <c r="AA586" i="3"/>
  <c r="AE586" i="3"/>
  <c r="L585" i="3"/>
  <c r="W585" i="3"/>
  <c r="U585" i="3" l="1"/>
  <c r="AG586" i="3"/>
  <c r="D586" i="3"/>
  <c r="E586" i="3"/>
  <c r="H586" i="3" s="1"/>
  <c r="AH586" i="3"/>
  <c r="Y584" i="3"/>
  <c r="F586" i="3" l="1"/>
  <c r="G586" i="3"/>
  <c r="K586" i="3"/>
  <c r="V586" i="3" l="1"/>
  <c r="A587" i="3"/>
  <c r="B587" i="3" s="1"/>
  <c r="I586" i="3"/>
  <c r="J586" i="3"/>
  <c r="M586" i="3"/>
  <c r="N586" i="3" s="1"/>
  <c r="AC587" i="3" l="1"/>
  <c r="P587" i="3"/>
  <c r="Q587" i="3" s="1"/>
  <c r="R587" i="3" s="1"/>
  <c r="S587" i="3" s="1"/>
  <c r="T587" i="3" s="1"/>
  <c r="Z587" i="3"/>
  <c r="AE587" i="3"/>
  <c r="AD587" i="3"/>
  <c r="AA587" i="3"/>
  <c r="L586" i="3"/>
  <c r="W586" i="3"/>
  <c r="AH587" i="3" l="1"/>
  <c r="U586" i="3"/>
  <c r="D587" i="3" s="1"/>
  <c r="AG587" i="3"/>
  <c r="Y585" i="3"/>
  <c r="E587" i="3" l="1"/>
  <c r="H587" i="3" s="1"/>
  <c r="G587" i="3"/>
  <c r="F587" i="3" l="1"/>
  <c r="I587" i="3"/>
  <c r="J587" i="3"/>
  <c r="M587" i="3"/>
  <c r="N587" i="3" s="1"/>
  <c r="K587" i="3"/>
  <c r="V587" i="3" l="1"/>
  <c r="W587" i="3" s="1"/>
  <c r="A588" i="3"/>
  <c r="B588" i="3" s="1"/>
  <c r="L587" i="3"/>
  <c r="U587" i="3" l="1"/>
  <c r="Y586" i="3"/>
  <c r="Z588" i="3"/>
  <c r="AA588" i="3"/>
  <c r="AC588" i="3"/>
  <c r="AE588" i="3"/>
  <c r="P588" i="3"/>
  <c r="Q588" i="3" s="1"/>
  <c r="R588" i="3" s="1"/>
  <c r="S588" i="3" s="1"/>
  <c r="T588" i="3" s="1"/>
  <c r="AD588" i="3"/>
  <c r="AG588" i="3" l="1"/>
  <c r="AH588" i="3"/>
  <c r="D588" i="3"/>
  <c r="E588" i="3"/>
  <c r="H588" i="3" s="1"/>
  <c r="F588" i="3" l="1"/>
  <c r="G588" i="3"/>
  <c r="K588" i="3"/>
  <c r="V588" i="3" l="1"/>
  <c r="A589" i="3"/>
  <c r="B589" i="3" s="1"/>
  <c r="I588" i="3"/>
  <c r="J588" i="3"/>
  <c r="M588" i="3"/>
  <c r="N588" i="3" s="1"/>
  <c r="AA589" i="3" l="1"/>
  <c r="AD589" i="3"/>
  <c r="AC589" i="3"/>
  <c r="P589" i="3"/>
  <c r="Q589" i="3" s="1"/>
  <c r="R589" i="3" s="1"/>
  <c r="S589" i="3" s="1"/>
  <c r="T589" i="3" s="1"/>
  <c r="AE589" i="3"/>
  <c r="Z589" i="3"/>
  <c r="L588" i="3"/>
  <c r="W588" i="3"/>
  <c r="U588" i="3" l="1"/>
  <c r="D589" i="3" s="1"/>
  <c r="AH589" i="3"/>
  <c r="E589" i="3"/>
  <c r="H589" i="3" s="1"/>
  <c r="AG589" i="3"/>
  <c r="Y587" i="3"/>
  <c r="K589" i="3" l="1"/>
  <c r="F589" i="3"/>
  <c r="G589" i="3"/>
  <c r="I589" i="3" l="1"/>
  <c r="J589" i="3"/>
  <c r="M589" i="3"/>
  <c r="N589" i="3" s="1"/>
  <c r="V589" i="3"/>
  <c r="W589" i="3" s="1"/>
  <c r="A590" i="3"/>
  <c r="B590" i="3" s="1"/>
  <c r="P590" i="3" l="1"/>
  <c r="Q590" i="3" s="1"/>
  <c r="R590" i="3" s="1"/>
  <c r="S590" i="3" s="1"/>
  <c r="T590" i="3" s="1"/>
  <c r="AC590" i="3"/>
  <c r="AA590" i="3"/>
  <c r="Z590" i="3"/>
  <c r="AE590" i="3"/>
  <c r="AD590" i="3"/>
  <c r="L589" i="3"/>
  <c r="U589" i="3" l="1"/>
  <c r="E590" i="3" s="1"/>
  <c r="H590" i="3" s="1"/>
  <c r="AG590" i="3"/>
  <c r="AH590" i="3"/>
  <c r="D590" i="3"/>
  <c r="Y588" i="3"/>
  <c r="F590" i="3" l="1"/>
  <c r="G590" i="3"/>
  <c r="K590" i="3"/>
  <c r="I590" i="3" l="1"/>
  <c r="J590" i="3"/>
  <c r="M590" i="3"/>
  <c r="N590" i="3" s="1"/>
  <c r="V590" i="3"/>
  <c r="W590" i="3" s="1"/>
  <c r="A591" i="3"/>
  <c r="B591" i="3" s="1"/>
  <c r="AC591" i="3" l="1"/>
  <c r="AD591" i="3"/>
  <c r="AA591" i="3"/>
  <c r="Z591" i="3"/>
  <c r="AE591" i="3"/>
  <c r="P591" i="3"/>
  <c r="Q591" i="3" s="1"/>
  <c r="R591" i="3" s="1"/>
  <c r="S591" i="3" s="1"/>
  <c r="T591" i="3" s="1"/>
  <c r="L590" i="3"/>
  <c r="U590" i="3" l="1"/>
  <c r="E591" i="3" s="1"/>
  <c r="H591" i="3" s="1"/>
  <c r="AH591" i="3"/>
  <c r="AG591" i="3"/>
  <c r="Y589" i="3"/>
  <c r="D591" i="3" l="1"/>
  <c r="F591" i="3" s="1"/>
  <c r="K591" i="3"/>
  <c r="G591" i="3" l="1"/>
  <c r="I591" i="3"/>
  <c r="J591" i="3"/>
  <c r="M591" i="3"/>
  <c r="N591" i="3" s="1"/>
  <c r="V591" i="3"/>
  <c r="W591" i="3" s="1"/>
  <c r="A592" i="3"/>
  <c r="B592" i="3" s="1"/>
  <c r="AA592" i="3" l="1"/>
  <c r="P592" i="3"/>
  <c r="Q592" i="3" s="1"/>
  <c r="R592" i="3" s="1"/>
  <c r="S592" i="3" s="1"/>
  <c r="T592" i="3" s="1"/>
  <c r="AD592" i="3"/>
  <c r="AC592" i="3"/>
  <c r="AE592" i="3"/>
  <c r="Z592" i="3"/>
  <c r="L591" i="3"/>
  <c r="U591" i="3" l="1"/>
  <c r="AG592" i="3"/>
  <c r="D592" i="3"/>
  <c r="E592" i="3"/>
  <c r="H592" i="3" s="1"/>
  <c r="AH592" i="3"/>
  <c r="Y590" i="3"/>
  <c r="K592" i="3" l="1"/>
  <c r="F592" i="3"/>
  <c r="G592" i="3"/>
  <c r="I592" i="3" l="1"/>
  <c r="J592" i="3"/>
  <c r="M592" i="3"/>
  <c r="N592" i="3" s="1"/>
  <c r="V592" i="3"/>
  <c r="W592" i="3" s="1"/>
  <c r="A593" i="3"/>
  <c r="B593" i="3" s="1"/>
  <c r="Z593" i="3" l="1"/>
  <c r="P593" i="3"/>
  <c r="Q593" i="3" s="1"/>
  <c r="R593" i="3" s="1"/>
  <c r="S593" i="3" s="1"/>
  <c r="T593" i="3" s="1"/>
  <c r="AC593" i="3"/>
  <c r="AD593" i="3"/>
  <c r="AE593" i="3"/>
  <c r="AA593" i="3"/>
  <c r="L592" i="3"/>
  <c r="U592" i="3" l="1"/>
  <c r="AG593" i="3"/>
  <c r="E593" i="3"/>
  <c r="H593" i="3" s="1"/>
  <c r="D593" i="3"/>
  <c r="AH593" i="3"/>
  <c r="Y591" i="3"/>
  <c r="F593" i="3" l="1"/>
  <c r="G593" i="3"/>
  <c r="K593" i="3"/>
  <c r="V593" i="3" l="1"/>
  <c r="A594" i="3"/>
  <c r="B594" i="3" s="1"/>
  <c r="I593" i="3"/>
  <c r="J593" i="3"/>
  <c r="M593" i="3"/>
  <c r="N593" i="3" s="1"/>
  <c r="L593" i="3" l="1"/>
  <c r="Z594" i="3"/>
  <c r="AA594" i="3"/>
  <c r="P594" i="3"/>
  <c r="Q594" i="3" s="1"/>
  <c r="R594" i="3" s="1"/>
  <c r="S594" i="3" s="1"/>
  <c r="T594" i="3" s="1"/>
  <c r="AD594" i="3"/>
  <c r="AC594" i="3"/>
  <c r="AE594" i="3"/>
  <c r="W593" i="3"/>
  <c r="U593" i="3" l="1"/>
  <c r="E594" i="3" s="1"/>
  <c r="H594" i="3" s="1"/>
  <c r="AH594" i="3"/>
  <c r="AG594" i="3"/>
  <c r="Y592" i="3"/>
  <c r="D594" i="3" l="1"/>
  <c r="F594" i="3" s="1"/>
  <c r="K594" i="3"/>
  <c r="G594" i="3" l="1"/>
  <c r="V594" i="3"/>
  <c r="A595" i="3"/>
  <c r="B595" i="3" s="1"/>
  <c r="I594" i="3"/>
  <c r="J594" i="3"/>
  <c r="M594" i="3"/>
  <c r="N594" i="3" s="1"/>
  <c r="L594" i="3" l="1"/>
  <c r="Z595" i="3"/>
  <c r="P595" i="3"/>
  <c r="Q595" i="3" s="1"/>
  <c r="R595" i="3" s="1"/>
  <c r="S595" i="3" s="1"/>
  <c r="T595" i="3" s="1"/>
  <c r="AA595" i="3"/>
  <c r="AC595" i="3"/>
  <c r="AD595" i="3"/>
  <c r="AE595" i="3"/>
  <c r="W594" i="3"/>
  <c r="AH595" i="3" l="1"/>
  <c r="U594" i="3"/>
  <c r="E595" i="3" s="1"/>
  <c r="H595" i="3" s="1"/>
  <c r="AG595" i="3"/>
  <c r="Y593" i="3"/>
  <c r="D595" i="3" l="1"/>
  <c r="F595" i="3" s="1"/>
  <c r="K595" i="3"/>
  <c r="G595" i="3" l="1"/>
  <c r="V595" i="3"/>
  <c r="A596" i="3"/>
  <c r="B596" i="3" s="1"/>
  <c r="I595" i="3"/>
  <c r="J595" i="3"/>
  <c r="M595" i="3"/>
  <c r="N595" i="3" s="1"/>
  <c r="P596" i="3" l="1"/>
  <c r="Q596" i="3" s="1"/>
  <c r="R596" i="3" s="1"/>
  <c r="S596" i="3" s="1"/>
  <c r="T596" i="3" s="1"/>
  <c r="AC596" i="3"/>
  <c r="AA596" i="3"/>
  <c r="AE596" i="3"/>
  <c r="AD596" i="3"/>
  <c r="Z596" i="3"/>
  <c r="L595" i="3"/>
  <c r="W595" i="3"/>
  <c r="U595" i="3" l="1"/>
  <c r="AH596" i="3"/>
  <c r="D596" i="3"/>
  <c r="AG596" i="3"/>
  <c r="E596" i="3"/>
  <c r="H596" i="3" s="1"/>
  <c r="Y594" i="3"/>
  <c r="K596" i="3" l="1"/>
  <c r="F596" i="3"/>
  <c r="G596" i="3"/>
  <c r="I596" i="3" l="1"/>
  <c r="J596" i="3"/>
  <c r="M596" i="3"/>
  <c r="N596" i="3" s="1"/>
  <c r="V596" i="3"/>
  <c r="W596" i="3" s="1"/>
  <c r="A597" i="3"/>
  <c r="B597" i="3" s="1"/>
  <c r="AC597" i="3" l="1"/>
  <c r="P597" i="3"/>
  <c r="Q597" i="3" s="1"/>
  <c r="R597" i="3" s="1"/>
  <c r="S597" i="3" s="1"/>
  <c r="T597" i="3" s="1"/>
  <c r="Z597" i="3"/>
  <c r="AE597" i="3"/>
  <c r="AD597" i="3"/>
  <c r="AA597" i="3"/>
  <c r="L596" i="3"/>
  <c r="U596" i="3" l="1"/>
  <c r="D597" i="3" s="1"/>
  <c r="AH597" i="3"/>
  <c r="AG597" i="3"/>
  <c r="Y595" i="3"/>
  <c r="E597" i="3" l="1"/>
  <c r="H597" i="3" s="1"/>
  <c r="K597" i="3" s="1"/>
  <c r="G597" i="3"/>
  <c r="F597" i="3" l="1"/>
  <c r="V597" i="3"/>
  <c r="A598" i="3"/>
  <c r="B598" i="3" s="1"/>
  <c r="I597" i="3"/>
  <c r="J597" i="3"/>
  <c r="M597" i="3"/>
  <c r="N597" i="3" s="1"/>
  <c r="L597" i="3" l="1"/>
  <c r="AC598" i="3"/>
  <c r="P598" i="3"/>
  <c r="Q598" i="3" s="1"/>
  <c r="R598" i="3" s="1"/>
  <c r="S598" i="3" s="1"/>
  <c r="T598" i="3" s="1"/>
  <c r="Z598" i="3"/>
  <c r="AE598" i="3"/>
  <c r="AD598" i="3"/>
  <c r="AA598" i="3"/>
  <c r="W597" i="3"/>
  <c r="U597" i="3" l="1"/>
  <c r="AH598" i="3"/>
  <c r="E598" i="3"/>
  <c r="H598" i="3" s="1"/>
  <c r="AG598" i="3"/>
  <c r="D598" i="3"/>
  <c r="Y596" i="3"/>
  <c r="F598" i="3" l="1"/>
  <c r="G598" i="3"/>
  <c r="K598" i="3"/>
  <c r="V598" i="3" l="1"/>
  <c r="A599" i="3"/>
  <c r="B599" i="3" s="1"/>
  <c r="I598" i="3"/>
  <c r="J598" i="3"/>
  <c r="M598" i="3"/>
  <c r="N598" i="3" s="1"/>
  <c r="L598" i="3" l="1"/>
  <c r="AA599" i="3"/>
  <c r="P599" i="3"/>
  <c r="Q599" i="3" s="1"/>
  <c r="R599" i="3" s="1"/>
  <c r="S599" i="3" s="1"/>
  <c r="T599" i="3" s="1"/>
  <c r="Z599" i="3"/>
  <c r="AE599" i="3"/>
  <c r="AD599" i="3"/>
  <c r="AC599" i="3"/>
  <c r="W598" i="3"/>
  <c r="U598" i="3" l="1"/>
  <c r="D599" i="3" s="1"/>
  <c r="AG599" i="3"/>
  <c r="AH599" i="3"/>
  <c r="Y597" i="3"/>
  <c r="E599" i="3" l="1"/>
  <c r="H599" i="3" s="1"/>
  <c r="K599" i="3" s="1"/>
  <c r="G599" i="3"/>
  <c r="F599" i="3" l="1"/>
  <c r="I599" i="3"/>
  <c r="J599" i="3"/>
  <c r="M599" i="3"/>
  <c r="N599" i="3" s="1"/>
  <c r="V599" i="3"/>
  <c r="W599" i="3" s="1"/>
  <c r="A600" i="3"/>
  <c r="B600" i="3" s="1"/>
  <c r="L599" i="3" l="1"/>
  <c r="Z600" i="3"/>
  <c r="AC600" i="3"/>
  <c r="AA600" i="3"/>
  <c r="AE600" i="3"/>
  <c r="AD600" i="3"/>
  <c r="P600" i="3"/>
  <c r="Q600" i="3" s="1"/>
  <c r="R600" i="3" s="1"/>
  <c r="S600" i="3" s="1"/>
  <c r="T600" i="3" s="1"/>
  <c r="U599" i="3" l="1"/>
  <c r="AG600" i="3"/>
  <c r="E600" i="3"/>
  <c r="H600" i="3" s="1"/>
  <c r="AH600" i="3"/>
  <c r="D600" i="3"/>
  <c r="Y598" i="3"/>
  <c r="F600" i="3" l="1"/>
  <c r="G600" i="3"/>
  <c r="K600" i="3"/>
  <c r="V600" i="3" l="1"/>
  <c r="A601" i="3"/>
  <c r="B601" i="3" s="1"/>
  <c r="I600" i="3"/>
  <c r="J600" i="3"/>
  <c r="M600" i="3"/>
  <c r="N600" i="3" s="1"/>
  <c r="AC601" i="3" l="1"/>
  <c r="AA601" i="3"/>
  <c r="Z601" i="3"/>
  <c r="AE601" i="3"/>
  <c r="P601" i="3"/>
  <c r="Q601" i="3" s="1"/>
  <c r="R601" i="3" s="1"/>
  <c r="S601" i="3" s="1"/>
  <c r="T601" i="3" s="1"/>
  <c r="AD601" i="3"/>
  <c r="L600" i="3"/>
  <c r="W600" i="3"/>
  <c r="AH601" i="3" l="1"/>
  <c r="U600" i="3"/>
  <c r="D601" i="3" s="1"/>
  <c r="AG601" i="3"/>
  <c r="Y599" i="3"/>
  <c r="E601" i="3" l="1"/>
  <c r="H601" i="3" s="1"/>
  <c r="K601" i="3" s="1"/>
  <c r="G601" i="3"/>
  <c r="F601" i="3" l="1"/>
  <c r="I601" i="3"/>
  <c r="J601" i="3"/>
  <c r="M601" i="3"/>
  <c r="N601" i="3" s="1"/>
  <c r="V601" i="3"/>
  <c r="W601" i="3" s="1"/>
  <c r="A602" i="3"/>
  <c r="B602" i="3" s="1"/>
  <c r="L601" i="3" l="1"/>
  <c r="AC602" i="3"/>
  <c r="AA602" i="3"/>
  <c r="P602" i="3"/>
  <c r="Q602" i="3" s="1"/>
  <c r="R602" i="3" s="1"/>
  <c r="S602" i="3" s="1"/>
  <c r="T602" i="3" s="1"/>
  <c r="AE602" i="3"/>
  <c r="Z602" i="3"/>
  <c r="AD602" i="3"/>
  <c r="U601" i="3" l="1"/>
  <c r="D602" i="3"/>
  <c r="E602" i="3"/>
  <c r="H602" i="3" s="1"/>
  <c r="AG602" i="3"/>
  <c r="AH602" i="3"/>
  <c r="Y600" i="3"/>
  <c r="K602" i="3" l="1"/>
  <c r="F602" i="3"/>
  <c r="G602" i="3"/>
  <c r="I602" i="3" l="1"/>
  <c r="J602" i="3"/>
  <c r="M602" i="3"/>
  <c r="N602" i="3" s="1"/>
  <c r="V602" i="3"/>
  <c r="W602" i="3" s="1"/>
  <c r="A603" i="3"/>
  <c r="B603" i="3" s="1"/>
  <c r="AA603" i="3" l="1"/>
  <c r="P603" i="3"/>
  <c r="Q603" i="3" s="1"/>
  <c r="R603" i="3" s="1"/>
  <c r="S603" i="3" s="1"/>
  <c r="T603" i="3" s="1"/>
  <c r="AC603" i="3"/>
  <c r="AE603" i="3"/>
  <c r="AD603" i="3"/>
  <c r="Z603" i="3"/>
  <c r="L602" i="3"/>
  <c r="U602" i="3" l="1"/>
  <c r="D603" i="3" s="1"/>
  <c r="AH603" i="3"/>
  <c r="AG603" i="3"/>
  <c r="Y601" i="3"/>
  <c r="E603" i="3" l="1"/>
  <c r="H603" i="3" s="1"/>
  <c r="K603" i="3" s="1"/>
  <c r="G603" i="3"/>
  <c r="F603" i="3" l="1"/>
  <c r="I603" i="3"/>
  <c r="J603" i="3"/>
  <c r="M603" i="3"/>
  <c r="N603" i="3" s="1"/>
  <c r="V603" i="3"/>
  <c r="W603" i="3" s="1"/>
  <c r="A604" i="3"/>
  <c r="B604" i="3" s="1"/>
  <c r="L603" i="3" l="1"/>
  <c r="P604" i="3"/>
  <c r="Q604" i="3" s="1"/>
  <c r="R604" i="3" s="1"/>
  <c r="S604" i="3" s="1"/>
  <c r="T604" i="3" s="1"/>
  <c r="Z604" i="3"/>
  <c r="AA604" i="3"/>
  <c r="AE604" i="3"/>
  <c r="AD604" i="3"/>
  <c r="AC604" i="3"/>
  <c r="U603" i="3" l="1"/>
  <c r="D604" i="3"/>
  <c r="E604" i="3"/>
  <c r="H604" i="3" s="1"/>
  <c r="AH604" i="3"/>
  <c r="AG604" i="3"/>
  <c r="Y602" i="3"/>
  <c r="K604" i="3" l="1"/>
  <c r="F604" i="3"/>
  <c r="G604" i="3"/>
  <c r="I604" i="3" l="1"/>
  <c r="J604" i="3"/>
  <c r="M604" i="3"/>
  <c r="N604" i="3" s="1"/>
  <c r="V604" i="3"/>
  <c r="W604" i="3" s="1"/>
  <c r="A605" i="3"/>
  <c r="B605" i="3" s="1"/>
  <c r="P605" i="3" l="1"/>
  <c r="Q605" i="3" s="1"/>
  <c r="R605" i="3" s="1"/>
  <c r="S605" i="3" s="1"/>
  <c r="T605" i="3" s="1"/>
  <c r="AA605" i="3"/>
  <c r="Z605" i="3"/>
  <c r="AD605" i="3"/>
  <c r="AE605" i="3"/>
  <c r="AC605" i="3"/>
  <c r="L604" i="3"/>
  <c r="U604" i="3" l="1"/>
  <c r="D605" i="3" s="1"/>
  <c r="AH605" i="3"/>
  <c r="AG605" i="3"/>
  <c r="Y603" i="3"/>
  <c r="E605" i="3" l="1"/>
  <c r="H605" i="3" s="1"/>
  <c r="K605" i="3" s="1"/>
  <c r="G605" i="3"/>
  <c r="F605" i="3" l="1"/>
  <c r="V605" i="3"/>
  <c r="A606" i="3"/>
  <c r="B606" i="3" s="1"/>
  <c r="I605" i="3"/>
  <c r="J605" i="3"/>
  <c r="M605" i="3"/>
  <c r="N605" i="3" s="1"/>
  <c r="L605" i="3" l="1"/>
  <c r="Z606" i="3"/>
  <c r="P606" i="3"/>
  <c r="Q606" i="3" s="1"/>
  <c r="R606" i="3" s="1"/>
  <c r="S606" i="3" s="1"/>
  <c r="T606" i="3" s="1"/>
  <c r="AA606" i="3"/>
  <c r="AD606" i="3"/>
  <c r="AE606" i="3"/>
  <c r="AC606" i="3"/>
  <c r="W605" i="3"/>
  <c r="U605" i="3" l="1"/>
  <c r="E606" i="3" s="1"/>
  <c r="H606" i="3" s="1"/>
  <c r="AH606" i="3"/>
  <c r="AG606" i="3"/>
  <c r="Y604" i="3"/>
  <c r="D606" i="3" l="1"/>
  <c r="F606" i="3" s="1"/>
  <c r="K606" i="3"/>
  <c r="G606" i="3" l="1"/>
  <c r="J606" i="3" s="1"/>
  <c r="I606" i="3"/>
  <c r="M606" i="3"/>
  <c r="N606" i="3" s="1"/>
  <c r="V606" i="3"/>
  <c r="W606" i="3" s="1"/>
  <c r="A607" i="3"/>
  <c r="B607" i="3" s="1"/>
  <c r="L606" i="3" l="1"/>
  <c r="Z607" i="3"/>
  <c r="AC607" i="3"/>
  <c r="AA607" i="3"/>
  <c r="AD607" i="3"/>
  <c r="P607" i="3"/>
  <c r="Q607" i="3" s="1"/>
  <c r="R607" i="3" s="1"/>
  <c r="S607" i="3" s="1"/>
  <c r="T607" i="3" s="1"/>
  <c r="AE607" i="3"/>
  <c r="U606" i="3" l="1"/>
  <c r="E607" i="3"/>
  <c r="H607" i="3" s="1"/>
  <c r="AG607" i="3"/>
  <c r="AH607" i="3"/>
  <c r="D607" i="3"/>
  <c r="Y605" i="3"/>
  <c r="F607" i="3" l="1"/>
  <c r="G607" i="3"/>
  <c r="K607" i="3"/>
  <c r="I607" i="3" l="1"/>
  <c r="J607" i="3"/>
  <c r="M607" i="3"/>
  <c r="N607" i="3" s="1"/>
  <c r="V607" i="3"/>
  <c r="A608" i="3"/>
  <c r="B608" i="3" s="1"/>
  <c r="W607" i="3" l="1"/>
  <c r="AA608" i="3"/>
  <c r="AC608" i="3"/>
  <c r="Z608" i="3"/>
  <c r="AE608" i="3"/>
  <c r="P608" i="3"/>
  <c r="Q608" i="3" s="1"/>
  <c r="R608" i="3" s="1"/>
  <c r="S608" i="3" s="1"/>
  <c r="T608" i="3" s="1"/>
  <c r="AD608" i="3"/>
  <c r="L607" i="3"/>
  <c r="AH608" i="3" l="1"/>
  <c r="AG608" i="3"/>
  <c r="U607" i="3"/>
  <c r="E608" i="3" s="1"/>
  <c r="H608" i="3" s="1"/>
  <c r="D608" i="3"/>
  <c r="Y606" i="3"/>
  <c r="F608" i="3" l="1"/>
  <c r="G608" i="3"/>
  <c r="K608" i="3"/>
  <c r="V608" i="3" l="1"/>
  <c r="A609" i="3"/>
  <c r="B609" i="3" s="1"/>
  <c r="I608" i="3"/>
  <c r="W608" i="3" s="1"/>
  <c r="J608" i="3"/>
  <c r="M608" i="3"/>
  <c r="N608" i="3" s="1"/>
  <c r="L608" i="3" l="1"/>
  <c r="AE609" i="3"/>
  <c r="AA609" i="3"/>
  <c r="AC609" i="3"/>
  <c r="P609" i="3"/>
  <c r="Q609" i="3" s="1"/>
  <c r="R609" i="3" s="1"/>
  <c r="S609" i="3" s="1"/>
  <c r="T609" i="3" s="1"/>
  <c r="AD609" i="3"/>
  <c r="Z609" i="3"/>
  <c r="U608" i="3" l="1"/>
  <c r="E609" i="3" s="1"/>
  <c r="H609" i="3" s="1"/>
  <c r="D609" i="3"/>
  <c r="AH609" i="3"/>
  <c r="AG609" i="3"/>
  <c r="Y607" i="3"/>
  <c r="F609" i="3" l="1"/>
  <c r="G609" i="3"/>
  <c r="K609" i="3"/>
  <c r="V609" i="3" l="1"/>
  <c r="A610" i="3"/>
  <c r="B610" i="3" s="1"/>
  <c r="I609" i="3"/>
  <c r="J609" i="3"/>
  <c r="M609" i="3"/>
  <c r="N609" i="3" s="1"/>
  <c r="AD610" i="3" l="1"/>
  <c r="AA610" i="3"/>
  <c r="AC610" i="3"/>
  <c r="Z610" i="3"/>
  <c r="P610" i="3"/>
  <c r="Q610" i="3" s="1"/>
  <c r="R610" i="3" s="1"/>
  <c r="S610" i="3" s="1"/>
  <c r="T610" i="3" s="1"/>
  <c r="AE610" i="3"/>
  <c r="L609" i="3"/>
  <c r="W609" i="3"/>
  <c r="U609" i="3" l="1"/>
  <c r="AG610" i="3"/>
  <c r="AH610" i="3"/>
  <c r="E610" i="3"/>
  <c r="H610" i="3" s="1"/>
  <c r="D610" i="3"/>
  <c r="Y608" i="3"/>
  <c r="F610" i="3" l="1"/>
  <c r="G610" i="3"/>
  <c r="K610" i="3"/>
  <c r="V610" i="3" l="1"/>
  <c r="A611" i="3"/>
  <c r="B611" i="3" s="1"/>
  <c r="I610" i="3"/>
  <c r="J610" i="3"/>
  <c r="M610" i="3"/>
  <c r="N610" i="3" s="1"/>
  <c r="L610" i="3" l="1"/>
  <c r="AD611" i="3"/>
  <c r="P611" i="3"/>
  <c r="Q611" i="3" s="1"/>
  <c r="R611" i="3" s="1"/>
  <c r="S611" i="3" s="1"/>
  <c r="T611" i="3" s="1"/>
  <c r="AA611" i="3"/>
  <c r="AC611" i="3"/>
  <c r="AE611" i="3"/>
  <c r="Z611" i="3"/>
  <c r="W610" i="3"/>
  <c r="U610" i="3" l="1"/>
  <c r="D611" i="3" s="1"/>
  <c r="AG611" i="3"/>
  <c r="E611" i="3"/>
  <c r="H611" i="3" s="1"/>
  <c r="AH611" i="3"/>
  <c r="Y609" i="3"/>
  <c r="K611" i="3" l="1"/>
  <c r="F611" i="3"/>
  <c r="G611" i="3"/>
  <c r="I611" i="3" l="1"/>
  <c r="J611" i="3"/>
  <c r="M611" i="3"/>
  <c r="N611" i="3" s="1"/>
  <c r="V611" i="3"/>
  <c r="A612" i="3"/>
  <c r="B612" i="3" s="1"/>
  <c r="W611" i="3" l="1"/>
  <c r="L611" i="3"/>
  <c r="AC612" i="3"/>
  <c r="AD612" i="3"/>
  <c r="AA612" i="3"/>
  <c r="Z612" i="3"/>
  <c r="P612" i="3"/>
  <c r="Q612" i="3" s="1"/>
  <c r="R612" i="3" s="1"/>
  <c r="S612" i="3" s="1"/>
  <c r="T612" i="3" s="1"/>
  <c r="AE612" i="3"/>
  <c r="U611" i="3" l="1"/>
  <c r="E612" i="3" s="1"/>
  <c r="H612" i="3" s="1"/>
  <c r="AH612" i="3"/>
  <c r="D612" i="3"/>
  <c r="AG612" i="3"/>
  <c r="Y610" i="3"/>
  <c r="F612" i="3" l="1"/>
  <c r="G612" i="3"/>
  <c r="K612" i="3"/>
  <c r="V612" i="3" l="1"/>
  <c r="A613" i="3"/>
  <c r="B613" i="3" s="1"/>
  <c r="I612" i="3"/>
  <c r="J612" i="3"/>
  <c r="M612" i="3"/>
  <c r="N612" i="3" s="1"/>
  <c r="AC613" i="3" l="1"/>
  <c r="P613" i="3"/>
  <c r="Q613" i="3" s="1"/>
  <c r="R613" i="3" s="1"/>
  <c r="S613" i="3" s="1"/>
  <c r="T613" i="3" s="1"/>
  <c r="Z613" i="3"/>
  <c r="AA613" i="3"/>
  <c r="AE613" i="3"/>
  <c r="AD613" i="3"/>
  <c r="L612" i="3"/>
  <c r="W612" i="3"/>
  <c r="U612" i="3" l="1"/>
  <c r="E613" i="3" s="1"/>
  <c r="H613" i="3" s="1"/>
  <c r="AG613" i="3"/>
  <c r="D613" i="3"/>
  <c r="AH613" i="3"/>
  <c r="Y611" i="3"/>
  <c r="F613" i="3" l="1"/>
  <c r="G613" i="3"/>
  <c r="K613" i="3"/>
  <c r="V613" i="3" l="1"/>
  <c r="A614" i="3"/>
  <c r="B614" i="3" s="1"/>
  <c r="I613" i="3"/>
  <c r="J613" i="3"/>
  <c r="M613" i="3"/>
  <c r="N613" i="3" s="1"/>
  <c r="AA614" i="3" l="1"/>
  <c r="AC614" i="3"/>
  <c r="P614" i="3"/>
  <c r="Q614" i="3" s="1"/>
  <c r="R614" i="3" s="1"/>
  <c r="S614" i="3" s="1"/>
  <c r="T614" i="3" s="1"/>
  <c r="AE614" i="3"/>
  <c r="Z614" i="3"/>
  <c r="AD614" i="3"/>
  <c r="L613" i="3"/>
  <c r="W613" i="3"/>
  <c r="U613" i="3" l="1"/>
  <c r="E614" i="3" s="1"/>
  <c r="H614" i="3" s="1"/>
  <c r="AG614" i="3"/>
  <c r="AH614" i="3"/>
  <c r="Y612" i="3"/>
  <c r="D614" i="3" l="1"/>
  <c r="F614" i="3" s="1"/>
  <c r="K614" i="3"/>
  <c r="G614" i="3" l="1"/>
  <c r="I614" i="3" s="1"/>
  <c r="J614" i="3"/>
  <c r="M614" i="3"/>
  <c r="N614" i="3" s="1"/>
  <c r="V614" i="3"/>
  <c r="A615" i="3"/>
  <c r="B615" i="3" s="1"/>
  <c r="W614" i="3" l="1"/>
  <c r="AD615" i="3"/>
  <c r="Z615" i="3"/>
  <c r="AC615" i="3"/>
  <c r="AA615" i="3"/>
  <c r="P615" i="3"/>
  <c r="Q615" i="3" s="1"/>
  <c r="R615" i="3" s="1"/>
  <c r="S615" i="3" s="1"/>
  <c r="T615" i="3" s="1"/>
  <c r="AE615" i="3"/>
  <c r="L614" i="3"/>
  <c r="U614" i="3" l="1"/>
  <c r="D615" i="3" s="1"/>
  <c r="AG615" i="3"/>
  <c r="AH615" i="3"/>
  <c r="E615" i="3"/>
  <c r="H615" i="3" s="1"/>
  <c r="Y613" i="3"/>
  <c r="F615" i="3" l="1"/>
  <c r="G615" i="3"/>
  <c r="K615" i="3"/>
  <c r="V615" i="3" l="1"/>
  <c r="A616" i="3"/>
  <c r="B616" i="3" s="1"/>
  <c r="I615" i="3"/>
  <c r="J615" i="3"/>
  <c r="M615" i="3"/>
  <c r="N615" i="3" s="1"/>
  <c r="L615" i="3" l="1"/>
  <c r="AD616" i="3"/>
  <c r="Z616" i="3"/>
  <c r="AA616" i="3"/>
  <c r="P616" i="3"/>
  <c r="Q616" i="3" s="1"/>
  <c r="R616" i="3" s="1"/>
  <c r="S616" i="3" s="1"/>
  <c r="T616" i="3" s="1"/>
  <c r="AE616" i="3"/>
  <c r="AC616" i="3"/>
  <c r="W615" i="3"/>
  <c r="U615" i="3" l="1"/>
  <c r="D616" i="3" s="1"/>
  <c r="AH616" i="3"/>
  <c r="AG616" i="3"/>
  <c r="E616" i="3"/>
  <c r="H616" i="3" s="1"/>
  <c r="Y614" i="3"/>
  <c r="K616" i="3" l="1"/>
  <c r="F616" i="3"/>
  <c r="G616" i="3"/>
  <c r="I616" i="3" l="1"/>
  <c r="J616" i="3"/>
  <c r="M616" i="3"/>
  <c r="N616" i="3" s="1"/>
  <c r="V616" i="3"/>
  <c r="A617" i="3"/>
  <c r="B617" i="3" s="1"/>
  <c r="W616" i="3" l="1"/>
  <c r="P617" i="3"/>
  <c r="Q617" i="3" s="1"/>
  <c r="R617" i="3" s="1"/>
  <c r="S617" i="3" s="1"/>
  <c r="T617" i="3" s="1"/>
  <c r="Z617" i="3"/>
  <c r="AC617" i="3"/>
  <c r="AD617" i="3"/>
  <c r="AA617" i="3"/>
  <c r="AE617" i="3"/>
  <c r="L616" i="3"/>
  <c r="U616" i="3" l="1"/>
  <c r="E617" i="3" s="1"/>
  <c r="H617" i="3" s="1"/>
  <c r="D617" i="3"/>
  <c r="AH617" i="3"/>
  <c r="AG617" i="3"/>
  <c r="Y615" i="3"/>
  <c r="K617" i="3" l="1"/>
  <c r="F617" i="3"/>
  <c r="G617" i="3"/>
  <c r="I617" i="3" l="1"/>
  <c r="J617" i="3"/>
  <c r="M617" i="3"/>
  <c r="N617" i="3" s="1"/>
  <c r="V617" i="3"/>
  <c r="A618" i="3"/>
  <c r="B618" i="3" s="1"/>
  <c r="W617" i="3" l="1"/>
  <c r="Z618" i="3"/>
  <c r="AA618" i="3"/>
  <c r="AC618" i="3"/>
  <c r="AD618" i="3"/>
  <c r="P618" i="3"/>
  <c r="Q618" i="3" s="1"/>
  <c r="R618" i="3" s="1"/>
  <c r="S618" i="3" s="1"/>
  <c r="T618" i="3" s="1"/>
  <c r="AE618" i="3"/>
  <c r="L617" i="3"/>
  <c r="U617" i="3" l="1"/>
  <c r="E618" i="3" s="1"/>
  <c r="H618" i="3" s="1"/>
  <c r="AG618" i="3"/>
  <c r="AH618" i="3"/>
  <c r="Y616" i="3"/>
  <c r="D618" i="3" l="1"/>
  <c r="K618" i="3"/>
  <c r="F618" i="3"/>
  <c r="G618" i="3"/>
  <c r="I618" i="3" l="1"/>
  <c r="J618" i="3"/>
  <c r="M618" i="3"/>
  <c r="N618" i="3" s="1"/>
  <c r="V618" i="3"/>
  <c r="W618" i="3" s="1"/>
  <c r="A619" i="3"/>
  <c r="B619" i="3" s="1"/>
  <c r="L618" i="3" l="1"/>
  <c r="AA619" i="3"/>
  <c r="AD619" i="3"/>
  <c r="P619" i="3"/>
  <c r="Q619" i="3" s="1"/>
  <c r="R619" i="3" s="1"/>
  <c r="S619" i="3" s="1"/>
  <c r="T619" i="3" s="1"/>
  <c r="AC619" i="3"/>
  <c r="Z619" i="3"/>
  <c r="AE619" i="3"/>
  <c r="AH619" i="3" l="1"/>
  <c r="AG619" i="3"/>
  <c r="U618" i="3"/>
  <c r="D619" i="3" s="1"/>
  <c r="E619" i="3"/>
  <c r="H619" i="3" s="1"/>
  <c r="Y617" i="3"/>
  <c r="K619" i="3" l="1"/>
  <c r="F619" i="3"/>
  <c r="G619" i="3"/>
  <c r="V619" i="3" l="1"/>
  <c r="A620" i="3"/>
  <c r="B620" i="3" s="1"/>
  <c r="I619" i="3"/>
  <c r="J619" i="3"/>
  <c r="M619" i="3"/>
  <c r="N619" i="3" s="1"/>
  <c r="L619" i="3" l="1"/>
  <c r="AC620" i="3"/>
  <c r="P620" i="3"/>
  <c r="Q620" i="3" s="1"/>
  <c r="R620" i="3" s="1"/>
  <c r="S620" i="3" s="1"/>
  <c r="T620" i="3" s="1"/>
  <c r="AD620" i="3"/>
  <c r="AA620" i="3"/>
  <c r="AE620" i="3"/>
  <c r="Z620" i="3"/>
  <c r="W619" i="3"/>
  <c r="U619" i="3" l="1"/>
  <c r="E620" i="3"/>
  <c r="H620" i="3" s="1"/>
  <c r="D620" i="3"/>
  <c r="AG620" i="3"/>
  <c r="AH620" i="3"/>
  <c r="Y618" i="3"/>
  <c r="F620" i="3" l="1"/>
  <c r="G620" i="3"/>
  <c r="K620" i="3"/>
  <c r="V620" i="3" l="1"/>
  <c r="A621" i="3"/>
  <c r="B621" i="3" s="1"/>
  <c r="I620" i="3"/>
  <c r="J620" i="3"/>
  <c r="M620" i="3"/>
  <c r="N620" i="3" s="1"/>
  <c r="L620" i="3" l="1"/>
  <c r="AC621" i="3"/>
  <c r="P621" i="3"/>
  <c r="Q621" i="3" s="1"/>
  <c r="R621" i="3" s="1"/>
  <c r="S621" i="3" s="1"/>
  <c r="T621" i="3" s="1"/>
  <c r="Z621" i="3"/>
  <c r="AD621" i="3"/>
  <c r="AA621" i="3"/>
  <c r="AE621" i="3"/>
  <c r="W620" i="3"/>
  <c r="U620" i="3" l="1"/>
  <c r="D621" i="3"/>
  <c r="AG621" i="3"/>
  <c r="E621" i="3"/>
  <c r="H621" i="3" s="1"/>
  <c r="AH621" i="3"/>
  <c r="Y619" i="3"/>
  <c r="K621" i="3" l="1"/>
  <c r="F621" i="3"/>
  <c r="G621" i="3"/>
  <c r="I621" i="3" l="1"/>
  <c r="J621" i="3"/>
  <c r="M621" i="3"/>
  <c r="N621" i="3" s="1"/>
  <c r="V621" i="3"/>
  <c r="W621" i="3" s="1"/>
  <c r="A622" i="3"/>
  <c r="B622" i="3" s="1"/>
  <c r="Z622" i="3" l="1"/>
  <c r="AD622" i="3"/>
  <c r="AC622" i="3"/>
  <c r="AA622" i="3"/>
  <c r="AE622" i="3"/>
  <c r="P622" i="3"/>
  <c r="Q622" i="3" s="1"/>
  <c r="R622" i="3" s="1"/>
  <c r="S622" i="3" s="1"/>
  <c r="T622" i="3" s="1"/>
  <c r="L621" i="3"/>
  <c r="U621" i="3" l="1"/>
  <c r="D622" i="3" s="1"/>
  <c r="AH622" i="3"/>
  <c r="AG622" i="3"/>
  <c r="E622" i="3"/>
  <c r="H622" i="3" s="1"/>
  <c r="Y620" i="3"/>
  <c r="K622" i="3" l="1"/>
  <c r="F622" i="3"/>
  <c r="G622" i="3"/>
  <c r="I622" i="3" l="1"/>
  <c r="J622" i="3"/>
  <c r="M622" i="3"/>
  <c r="N622" i="3" s="1"/>
  <c r="V622" i="3"/>
  <c r="W622" i="3" s="1"/>
  <c r="A623" i="3"/>
  <c r="B623" i="3" s="1"/>
  <c r="AA623" i="3" l="1"/>
  <c r="P623" i="3"/>
  <c r="Q623" i="3" s="1"/>
  <c r="R623" i="3" s="1"/>
  <c r="S623" i="3" s="1"/>
  <c r="T623" i="3" s="1"/>
  <c r="Z623" i="3"/>
  <c r="AC623" i="3"/>
  <c r="AE623" i="3"/>
  <c r="AD623" i="3"/>
  <c r="L622" i="3"/>
  <c r="U622" i="3" l="1"/>
  <c r="D623" i="3"/>
  <c r="AH623" i="3"/>
  <c r="AG623" i="3"/>
  <c r="E623" i="3"/>
  <c r="H623" i="3" s="1"/>
  <c r="Y621" i="3"/>
  <c r="K623" i="3" l="1"/>
  <c r="F623" i="3"/>
  <c r="G623" i="3"/>
  <c r="I623" i="3" l="1"/>
  <c r="J623" i="3"/>
  <c r="M623" i="3"/>
  <c r="N623" i="3" s="1"/>
  <c r="V623" i="3"/>
  <c r="W623" i="3" s="1"/>
  <c r="A624" i="3"/>
  <c r="B624" i="3" s="1"/>
  <c r="AA624" i="3" l="1"/>
  <c r="Z624" i="3"/>
  <c r="P624" i="3"/>
  <c r="Q624" i="3" s="1"/>
  <c r="R624" i="3" s="1"/>
  <c r="S624" i="3" s="1"/>
  <c r="T624" i="3" s="1"/>
  <c r="AE624" i="3"/>
  <c r="AD624" i="3"/>
  <c r="AC624" i="3"/>
  <c r="L623" i="3"/>
  <c r="U623" i="3" l="1"/>
  <c r="AG624" i="3"/>
  <c r="AH624" i="3"/>
  <c r="E624" i="3"/>
  <c r="H624" i="3" s="1"/>
  <c r="D624" i="3"/>
  <c r="Y622" i="3"/>
  <c r="K624" i="3" l="1"/>
  <c r="F624" i="3"/>
  <c r="G624" i="3"/>
  <c r="I624" i="3" l="1"/>
  <c r="J624" i="3"/>
  <c r="M624" i="3"/>
  <c r="N624" i="3" s="1"/>
  <c r="V624" i="3"/>
  <c r="W624" i="3" s="1"/>
  <c r="A625" i="3"/>
  <c r="B625" i="3" s="1"/>
  <c r="AA625" i="3" l="1"/>
  <c r="AD625" i="3"/>
  <c r="AC625" i="3"/>
  <c r="AE625" i="3"/>
  <c r="P625" i="3"/>
  <c r="Q625" i="3" s="1"/>
  <c r="R625" i="3" s="1"/>
  <c r="S625" i="3" s="1"/>
  <c r="T625" i="3" s="1"/>
  <c r="Z625" i="3"/>
  <c r="L624" i="3"/>
  <c r="U624" i="3" l="1"/>
  <c r="D625" i="3" s="1"/>
  <c r="E625" i="3"/>
  <c r="H625" i="3" s="1"/>
  <c r="AG625" i="3"/>
  <c r="AH625" i="3"/>
  <c r="Y623" i="3"/>
  <c r="K625" i="3" l="1"/>
  <c r="F625" i="3"/>
  <c r="G625" i="3"/>
  <c r="I625" i="3" l="1"/>
  <c r="J625" i="3"/>
  <c r="M625" i="3"/>
  <c r="N625" i="3" s="1"/>
  <c r="V625" i="3"/>
  <c r="W625" i="3" s="1"/>
  <c r="A626" i="3"/>
  <c r="B626" i="3" s="1"/>
  <c r="AD626" i="3" l="1"/>
  <c r="P626" i="3"/>
  <c r="Q626" i="3" s="1"/>
  <c r="R626" i="3" s="1"/>
  <c r="S626" i="3" s="1"/>
  <c r="T626" i="3" s="1"/>
  <c r="AC626" i="3"/>
  <c r="AA626" i="3"/>
  <c r="AE626" i="3"/>
  <c r="Z626" i="3"/>
  <c r="L625" i="3"/>
  <c r="U625" i="3" l="1"/>
  <c r="D626" i="3" s="1"/>
  <c r="AH626" i="3"/>
  <c r="AG626" i="3"/>
  <c r="Y624" i="3"/>
  <c r="E626" i="3" l="1"/>
  <c r="H626" i="3" s="1"/>
  <c r="K626" i="3" s="1"/>
  <c r="G626" i="3"/>
  <c r="F626" i="3" l="1"/>
  <c r="I626" i="3"/>
  <c r="J626" i="3"/>
  <c r="M626" i="3"/>
  <c r="N626" i="3" s="1"/>
  <c r="V626" i="3"/>
  <c r="W626" i="3" s="1"/>
  <c r="A627" i="3"/>
  <c r="B627" i="3" s="1"/>
  <c r="L626" i="3" l="1"/>
  <c r="AA627" i="3"/>
  <c r="AC627" i="3"/>
  <c r="P627" i="3"/>
  <c r="Q627" i="3" s="1"/>
  <c r="R627" i="3" s="1"/>
  <c r="S627" i="3" s="1"/>
  <c r="T627" i="3" s="1"/>
  <c r="AE627" i="3"/>
  <c r="AD627" i="3"/>
  <c r="Z627" i="3"/>
  <c r="AG627" i="3" l="1"/>
  <c r="U626" i="3"/>
  <c r="D627" i="3" s="1"/>
  <c r="AH627" i="3"/>
  <c r="E627" i="3"/>
  <c r="H627" i="3" s="1"/>
  <c r="Y625" i="3"/>
  <c r="K627" i="3" l="1"/>
  <c r="F627" i="3"/>
  <c r="G627" i="3"/>
  <c r="V627" i="3" l="1"/>
  <c r="A628" i="3"/>
  <c r="B628" i="3" s="1"/>
  <c r="I627" i="3"/>
  <c r="J627" i="3"/>
  <c r="M627" i="3"/>
  <c r="N627" i="3" s="1"/>
  <c r="L627" i="3" l="1"/>
  <c r="Z628" i="3"/>
  <c r="AA628" i="3"/>
  <c r="AC628" i="3"/>
  <c r="P628" i="3"/>
  <c r="Q628" i="3" s="1"/>
  <c r="R628" i="3" s="1"/>
  <c r="S628" i="3" s="1"/>
  <c r="T628" i="3" s="1"/>
  <c r="AD628" i="3"/>
  <c r="AE628" i="3"/>
  <c r="W627" i="3"/>
  <c r="U627" i="3" l="1"/>
  <c r="D628" i="3"/>
  <c r="E628" i="3"/>
  <c r="H628" i="3" s="1"/>
  <c r="AG628" i="3"/>
  <c r="AH628" i="3"/>
  <c r="Y626" i="3"/>
  <c r="K628" i="3" l="1"/>
  <c r="F628" i="3"/>
  <c r="G628" i="3"/>
  <c r="V628" i="3" l="1"/>
  <c r="A629" i="3"/>
  <c r="B629" i="3" s="1"/>
  <c r="I628" i="3"/>
  <c r="J628" i="3"/>
  <c r="M628" i="3"/>
  <c r="N628" i="3" s="1"/>
  <c r="AC629" i="3" l="1"/>
  <c r="Z629" i="3"/>
  <c r="AA629" i="3"/>
  <c r="AD629" i="3"/>
  <c r="AE629" i="3"/>
  <c r="P629" i="3"/>
  <c r="Q629" i="3" s="1"/>
  <c r="R629" i="3" s="1"/>
  <c r="S629" i="3" s="1"/>
  <c r="T629" i="3" s="1"/>
  <c r="L628" i="3"/>
  <c r="W628" i="3"/>
  <c r="U628" i="3" l="1"/>
  <c r="AH629" i="3"/>
  <c r="AG629" i="3"/>
  <c r="E629" i="3"/>
  <c r="H629" i="3" s="1"/>
  <c r="D629" i="3"/>
  <c r="Y627" i="3"/>
  <c r="K629" i="3" l="1"/>
  <c r="F629" i="3"/>
  <c r="G629" i="3"/>
  <c r="I629" i="3" l="1"/>
  <c r="J629" i="3"/>
  <c r="M629" i="3"/>
  <c r="N629" i="3" s="1"/>
  <c r="V629" i="3"/>
  <c r="W629" i="3" s="1"/>
  <c r="A630" i="3"/>
  <c r="B630" i="3" s="1"/>
  <c r="L629" i="3" l="1"/>
  <c r="AA630" i="3"/>
  <c r="Z630" i="3"/>
  <c r="P630" i="3"/>
  <c r="Q630" i="3" s="1"/>
  <c r="R630" i="3" s="1"/>
  <c r="S630" i="3" s="1"/>
  <c r="T630" i="3" s="1"/>
  <c r="AE630" i="3"/>
  <c r="AC630" i="3"/>
  <c r="AD630" i="3"/>
  <c r="U629" i="3" l="1"/>
  <c r="D630" i="3" s="1"/>
  <c r="AH630" i="3"/>
  <c r="AG630" i="3"/>
  <c r="E630" i="3"/>
  <c r="H630" i="3" s="1"/>
  <c r="Y628" i="3"/>
  <c r="K630" i="3" l="1"/>
  <c r="F630" i="3"/>
  <c r="G630" i="3"/>
  <c r="I630" i="3" l="1"/>
  <c r="J630" i="3"/>
  <c r="M630" i="3"/>
  <c r="N630" i="3" s="1"/>
  <c r="V630" i="3"/>
  <c r="W630" i="3" s="1"/>
  <c r="A631" i="3"/>
  <c r="B631" i="3" s="1"/>
  <c r="AA631" i="3" l="1"/>
  <c r="Z631" i="3"/>
  <c r="AD631" i="3"/>
  <c r="P631" i="3"/>
  <c r="Q631" i="3" s="1"/>
  <c r="R631" i="3" s="1"/>
  <c r="S631" i="3" s="1"/>
  <c r="T631" i="3" s="1"/>
  <c r="AE631" i="3"/>
  <c r="AC631" i="3"/>
  <c r="L630" i="3"/>
  <c r="U630" i="3" l="1"/>
  <c r="AG631" i="3"/>
  <c r="AH631" i="3"/>
  <c r="E631" i="3"/>
  <c r="H631" i="3" s="1"/>
  <c r="D631" i="3"/>
  <c r="Y629" i="3"/>
  <c r="K631" i="3" l="1"/>
  <c r="F631" i="3"/>
  <c r="G631" i="3"/>
  <c r="V631" i="3" l="1"/>
  <c r="A632" i="3"/>
  <c r="B632" i="3" s="1"/>
  <c r="I631" i="3"/>
  <c r="J631" i="3"/>
  <c r="M631" i="3"/>
  <c r="N631" i="3" s="1"/>
  <c r="AC632" i="3" l="1"/>
  <c r="P632" i="3"/>
  <c r="Q632" i="3" s="1"/>
  <c r="R632" i="3" s="1"/>
  <c r="S632" i="3" s="1"/>
  <c r="T632" i="3" s="1"/>
  <c r="AA632" i="3"/>
  <c r="AD632" i="3"/>
  <c r="Z632" i="3"/>
  <c r="AE632" i="3"/>
  <c r="L631" i="3"/>
  <c r="W631" i="3"/>
  <c r="U631" i="3" l="1"/>
  <c r="D632" i="3" s="1"/>
  <c r="E632" i="3"/>
  <c r="H632" i="3" s="1"/>
  <c r="AH632" i="3"/>
  <c r="AG632" i="3"/>
  <c r="Y630" i="3"/>
  <c r="K632" i="3" l="1"/>
  <c r="F632" i="3"/>
  <c r="G632" i="3"/>
  <c r="I632" i="3" l="1"/>
  <c r="J632" i="3"/>
  <c r="M632" i="3"/>
  <c r="N632" i="3" s="1"/>
  <c r="V632" i="3"/>
  <c r="W632" i="3" s="1"/>
  <c r="A633" i="3"/>
  <c r="B633" i="3" s="1"/>
  <c r="L632" i="3" l="1"/>
  <c r="P633" i="3"/>
  <c r="Q633" i="3" s="1"/>
  <c r="R633" i="3" s="1"/>
  <c r="S633" i="3" s="1"/>
  <c r="T633" i="3" s="1"/>
  <c r="AC633" i="3"/>
  <c r="AA633" i="3"/>
  <c r="Z633" i="3"/>
  <c r="AD633" i="3"/>
  <c r="AE633" i="3"/>
  <c r="U632" i="3" l="1"/>
  <c r="E633" i="3"/>
  <c r="H633" i="3" s="1"/>
  <c r="AG633" i="3"/>
  <c r="D633" i="3"/>
  <c r="AH633" i="3"/>
  <c r="Y631" i="3"/>
  <c r="F633" i="3" l="1"/>
  <c r="G633" i="3"/>
  <c r="K633" i="3"/>
  <c r="V633" i="3" l="1"/>
  <c r="A634" i="3"/>
  <c r="B634" i="3" s="1"/>
  <c r="I633" i="3"/>
  <c r="J633" i="3"/>
  <c r="M633" i="3"/>
  <c r="N633" i="3" s="1"/>
  <c r="P634" i="3" l="1"/>
  <c r="Q634" i="3" s="1"/>
  <c r="R634" i="3" s="1"/>
  <c r="S634" i="3" s="1"/>
  <c r="T634" i="3" s="1"/>
  <c r="AC634" i="3"/>
  <c r="Z634" i="3"/>
  <c r="AA634" i="3"/>
  <c r="AE634" i="3"/>
  <c r="AD634" i="3"/>
  <c r="L633" i="3"/>
  <c r="W633" i="3"/>
  <c r="U633" i="3" l="1"/>
  <c r="E634" i="3" s="1"/>
  <c r="H634" i="3" s="1"/>
  <c r="AG634" i="3"/>
  <c r="AH634" i="3"/>
  <c r="Y632" i="3"/>
  <c r="D634" i="3" l="1"/>
  <c r="K634" i="3"/>
  <c r="F634" i="3"/>
  <c r="G634" i="3"/>
  <c r="I634" i="3" l="1"/>
  <c r="J634" i="3"/>
  <c r="M634" i="3"/>
  <c r="N634" i="3" s="1"/>
  <c r="V634" i="3"/>
  <c r="W634" i="3" s="1"/>
  <c r="A635" i="3"/>
  <c r="B635" i="3" s="1"/>
  <c r="Z635" i="3" l="1"/>
  <c r="AC635" i="3"/>
  <c r="P635" i="3"/>
  <c r="Q635" i="3" s="1"/>
  <c r="R635" i="3" s="1"/>
  <c r="S635" i="3" s="1"/>
  <c r="T635" i="3" s="1"/>
  <c r="AA635" i="3"/>
  <c r="AE635" i="3"/>
  <c r="AD635" i="3"/>
  <c r="L634" i="3"/>
  <c r="AH635" i="3" l="1"/>
  <c r="U634" i="3"/>
  <c r="D635" i="3" s="1"/>
  <c r="AG635" i="3"/>
  <c r="E635" i="3"/>
  <c r="H635" i="3" s="1"/>
  <c r="Y633" i="3"/>
  <c r="K635" i="3" l="1"/>
  <c r="F635" i="3"/>
  <c r="G635" i="3"/>
  <c r="I635" i="3" l="1"/>
  <c r="J635" i="3"/>
  <c r="M635" i="3"/>
  <c r="N635" i="3" s="1"/>
  <c r="V635" i="3"/>
  <c r="A636" i="3"/>
  <c r="B636" i="3" s="1"/>
  <c r="W635" i="3" l="1"/>
  <c r="L635" i="3"/>
  <c r="AA636" i="3"/>
  <c r="AC636" i="3"/>
  <c r="P636" i="3"/>
  <c r="Q636" i="3" s="1"/>
  <c r="R636" i="3" s="1"/>
  <c r="S636" i="3" s="1"/>
  <c r="T636" i="3" s="1"/>
  <c r="Z636" i="3"/>
  <c r="AE636" i="3"/>
  <c r="AD636" i="3"/>
  <c r="U635" i="3" l="1"/>
  <c r="E636" i="3"/>
  <c r="H636" i="3" s="1"/>
  <c r="AG636" i="3"/>
  <c r="AH636" i="3"/>
  <c r="D636" i="3"/>
  <c r="Y634" i="3"/>
  <c r="F636" i="3" l="1"/>
  <c r="G636" i="3"/>
  <c r="K636" i="3"/>
  <c r="V636" i="3" l="1"/>
  <c r="A637" i="3"/>
  <c r="B637" i="3" s="1"/>
  <c r="I636" i="3"/>
  <c r="J636" i="3"/>
  <c r="M636" i="3"/>
  <c r="N636" i="3" s="1"/>
  <c r="AC637" i="3" l="1"/>
  <c r="AA637" i="3"/>
  <c r="AE637" i="3"/>
  <c r="Z637" i="3"/>
  <c r="P637" i="3"/>
  <c r="Q637" i="3" s="1"/>
  <c r="R637" i="3" s="1"/>
  <c r="S637" i="3" s="1"/>
  <c r="T637" i="3" s="1"/>
  <c r="AD637" i="3"/>
  <c r="L636" i="3"/>
  <c r="W636" i="3"/>
  <c r="U636" i="3" l="1"/>
  <c r="D637" i="3"/>
  <c r="AH637" i="3"/>
  <c r="AG637" i="3"/>
  <c r="E637" i="3"/>
  <c r="H637" i="3" s="1"/>
  <c r="Y635" i="3"/>
  <c r="K637" i="3" l="1"/>
  <c r="F637" i="3"/>
  <c r="G637" i="3"/>
  <c r="I637" i="3" l="1"/>
  <c r="J637" i="3"/>
  <c r="M637" i="3"/>
  <c r="N637" i="3" s="1"/>
  <c r="V637" i="3"/>
  <c r="W637" i="3" s="1"/>
  <c r="A638" i="3"/>
  <c r="B638" i="3" s="1"/>
  <c r="AC638" i="3" l="1"/>
  <c r="P638" i="3"/>
  <c r="Q638" i="3" s="1"/>
  <c r="R638" i="3" s="1"/>
  <c r="S638" i="3" s="1"/>
  <c r="T638" i="3" s="1"/>
  <c r="AE638" i="3"/>
  <c r="AA638" i="3"/>
  <c r="Z638" i="3"/>
  <c r="AD638" i="3"/>
  <c r="L637" i="3"/>
  <c r="U637" i="3" l="1"/>
  <c r="D638" i="3" s="1"/>
  <c r="AG638" i="3"/>
  <c r="AH638" i="3"/>
  <c r="Y636" i="3"/>
  <c r="E638" i="3" l="1"/>
  <c r="H638" i="3" s="1"/>
  <c r="K638" i="3" s="1"/>
  <c r="G638" i="3"/>
  <c r="F638" i="3" l="1"/>
  <c r="I638" i="3"/>
  <c r="J638" i="3"/>
  <c r="M638" i="3"/>
  <c r="N638" i="3" s="1"/>
  <c r="V638" i="3"/>
  <c r="W638" i="3" s="1"/>
  <c r="A639" i="3"/>
  <c r="B639" i="3" s="1"/>
  <c r="L638" i="3" l="1"/>
  <c r="Z639" i="3"/>
  <c r="AC639" i="3"/>
  <c r="AA639" i="3"/>
  <c r="AD639" i="3"/>
  <c r="P639" i="3"/>
  <c r="Q639" i="3" s="1"/>
  <c r="R639" i="3" s="1"/>
  <c r="S639" i="3" s="1"/>
  <c r="T639" i="3" s="1"/>
  <c r="AE639" i="3"/>
  <c r="U638" i="3" l="1"/>
  <c r="E639" i="3"/>
  <c r="H639" i="3" s="1"/>
  <c r="AH639" i="3"/>
  <c r="D639" i="3"/>
  <c r="AG639" i="3"/>
  <c r="Y637" i="3"/>
  <c r="F639" i="3" l="1"/>
  <c r="G639" i="3"/>
  <c r="K639" i="3"/>
  <c r="V639" i="3" l="1"/>
  <c r="A640" i="3"/>
  <c r="B640" i="3" s="1"/>
  <c r="I639" i="3"/>
  <c r="J639" i="3"/>
  <c r="M639" i="3"/>
  <c r="N639" i="3" s="1"/>
  <c r="W639" i="3" l="1"/>
  <c r="AD640" i="3"/>
  <c r="AA640" i="3"/>
  <c r="P640" i="3"/>
  <c r="Q640" i="3" s="1"/>
  <c r="R640" i="3" s="1"/>
  <c r="S640" i="3" s="1"/>
  <c r="T640" i="3" s="1"/>
  <c r="AC640" i="3"/>
  <c r="AE640" i="3"/>
  <c r="Z640" i="3"/>
  <c r="L639" i="3"/>
  <c r="U639" i="3" l="1"/>
  <c r="E640" i="3" s="1"/>
  <c r="H640" i="3" s="1"/>
  <c r="AG640" i="3"/>
  <c r="AH640" i="3"/>
  <c r="D640" i="3"/>
  <c r="Y638" i="3"/>
  <c r="F640" i="3" l="1"/>
  <c r="G640" i="3"/>
  <c r="K640" i="3"/>
  <c r="V640" i="3" l="1"/>
  <c r="A641" i="3"/>
  <c r="B641" i="3" s="1"/>
  <c r="I640" i="3"/>
  <c r="J640" i="3"/>
  <c r="M640" i="3"/>
  <c r="N640" i="3" s="1"/>
  <c r="AA641" i="3" l="1"/>
  <c r="AD641" i="3"/>
  <c r="P641" i="3"/>
  <c r="Q641" i="3" s="1"/>
  <c r="R641" i="3" s="1"/>
  <c r="S641" i="3" s="1"/>
  <c r="T641" i="3" s="1"/>
  <c r="AC641" i="3"/>
  <c r="Z641" i="3"/>
  <c r="AE641" i="3"/>
  <c r="L640" i="3"/>
  <c r="W640" i="3"/>
  <c r="U640" i="3" l="1"/>
  <c r="E641" i="3" s="1"/>
  <c r="H641" i="3" s="1"/>
  <c r="AH641" i="3"/>
  <c r="D641" i="3"/>
  <c r="AG641" i="3"/>
  <c r="Y639" i="3"/>
  <c r="F641" i="3" l="1"/>
  <c r="G641" i="3"/>
  <c r="K641" i="3"/>
  <c r="V641" i="3" l="1"/>
  <c r="A642" i="3"/>
  <c r="B642" i="3" s="1"/>
  <c r="I641" i="3"/>
  <c r="J641" i="3"/>
  <c r="M641" i="3"/>
  <c r="N641" i="3" s="1"/>
  <c r="L641" i="3" l="1"/>
  <c r="P642" i="3"/>
  <c r="Q642" i="3" s="1"/>
  <c r="R642" i="3" s="1"/>
  <c r="S642" i="3" s="1"/>
  <c r="T642" i="3" s="1"/>
  <c r="AD642" i="3"/>
  <c r="AC642" i="3"/>
  <c r="AA642" i="3"/>
  <c r="Z642" i="3"/>
  <c r="AE642" i="3"/>
  <c r="W641" i="3"/>
  <c r="U641" i="3" l="1"/>
  <c r="D642" i="3" s="1"/>
  <c r="AH642" i="3"/>
  <c r="AG642" i="3"/>
  <c r="E642" i="3"/>
  <c r="H642" i="3" s="1"/>
  <c r="Y640" i="3"/>
  <c r="K642" i="3" l="1"/>
  <c r="F642" i="3"/>
  <c r="G642" i="3"/>
  <c r="I642" i="3" l="1"/>
  <c r="J642" i="3"/>
  <c r="M642" i="3"/>
  <c r="N642" i="3" s="1"/>
  <c r="V642" i="3"/>
  <c r="W642" i="3" s="1"/>
  <c r="A643" i="3"/>
  <c r="B643" i="3" s="1"/>
  <c r="Z643" i="3" l="1"/>
  <c r="AD643" i="3"/>
  <c r="AA643" i="3"/>
  <c r="AE643" i="3"/>
  <c r="AC643" i="3"/>
  <c r="P643" i="3"/>
  <c r="Q643" i="3" s="1"/>
  <c r="R643" i="3" s="1"/>
  <c r="S643" i="3" s="1"/>
  <c r="T643" i="3" s="1"/>
  <c r="L642" i="3"/>
  <c r="U642" i="3" l="1"/>
  <c r="E643" i="3" s="1"/>
  <c r="H643" i="3" s="1"/>
  <c r="AH643" i="3"/>
  <c r="AG643" i="3"/>
  <c r="Y641" i="3"/>
  <c r="D643" i="3" l="1"/>
  <c r="F643" i="3" s="1"/>
  <c r="K643" i="3"/>
  <c r="G643" i="3" l="1"/>
  <c r="I643" i="3"/>
  <c r="J643" i="3"/>
  <c r="M643" i="3"/>
  <c r="N643" i="3" s="1"/>
  <c r="V643" i="3"/>
  <c r="W643" i="3" s="1"/>
  <c r="A644" i="3"/>
  <c r="B644" i="3" s="1"/>
  <c r="P644" i="3" l="1"/>
  <c r="Q644" i="3" s="1"/>
  <c r="R644" i="3" s="1"/>
  <c r="S644" i="3" s="1"/>
  <c r="T644" i="3" s="1"/>
  <c r="Z644" i="3"/>
  <c r="AC644" i="3"/>
  <c r="AE644" i="3"/>
  <c r="AA644" i="3"/>
  <c r="AD644" i="3"/>
  <c r="L643" i="3"/>
  <c r="U643" i="3" l="1"/>
  <c r="AH644" i="3"/>
  <c r="E644" i="3"/>
  <c r="H644" i="3" s="1"/>
  <c r="AG644" i="3"/>
  <c r="D644" i="3"/>
  <c r="Y642" i="3"/>
  <c r="F644" i="3" l="1"/>
  <c r="G644" i="3"/>
  <c r="K644" i="3"/>
  <c r="V644" i="3" l="1"/>
  <c r="A645" i="3"/>
  <c r="B645" i="3" s="1"/>
  <c r="I644" i="3"/>
  <c r="J644" i="3"/>
  <c r="M644" i="3"/>
  <c r="N644" i="3" s="1"/>
  <c r="L644" i="3" l="1"/>
  <c r="Z645" i="3"/>
  <c r="AA645" i="3"/>
  <c r="AD645" i="3"/>
  <c r="AC645" i="3"/>
  <c r="P645" i="3"/>
  <c r="Q645" i="3" s="1"/>
  <c r="R645" i="3" s="1"/>
  <c r="S645" i="3" s="1"/>
  <c r="T645" i="3" s="1"/>
  <c r="AE645" i="3"/>
  <c r="W644" i="3"/>
  <c r="U644" i="3" l="1"/>
  <c r="D645" i="3"/>
  <c r="AG645" i="3"/>
  <c r="AH645" i="3"/>
  <c r="E645" i="3"/>
  <c r="H645" i="3" s="1"/>
  <c r="Y643" i="3"/>
  <c r="K645" i="3" l="1"/>
  <c r="F645" i="3"/>
  <c r="G645" i="3"/>
  <c r="V645" i="3" l="1"/>
  <c r="A646" i="3"/>
  <c r="B646" i="3" s="1"/>
  <c r="I645" i="3"/>
  <c r="J645" i="3"/>
  <c r="M645" i="3"/>
  <c r="N645" i="3" s="1"/>
  <c r="L645" i="3" l="1"/>
  <c r="AA646" i="3"/>
  <c r="Z646" i="3"/>
  <c r="AD646" i="3"/>
  <c r="AC646" i="3"/>
  <c r="P646" i="3"/>
  <c r="Q646" i="3" s="1"/>
  <c r="R646" i="3" s="1"/>
  <c r="S646" i="3" s="1"/>
  <c r="T646" i="3" s="1"/>
  <c r="AE646" i="3"/>
  <c r="W645" i="3"/>
  <c r="AH646" i="3" l="1"/>
  <c r="AG646" i="3"/>
  <c r="U645" i="3"/>
  <c r="E646" i="3" s="1"/>
  <c r="H646" i="3" s="1"/>
  <c r="Y644" i="3"/>
  <c r="D646" i="3" l="1"/>
  <c r="G646" i="3" s="1"/>
  <c r="K646" i="3"/>
  <c r="F646" i="3" l="1"/>
  <c r="V646" i="3"/>
  <c r="A647" i="3"/>
  <c r="B647" i="3" s="1"/>
  <c r="I646" i="3"/>
  <c r="J646" i="3"/>
  <c r="M646" i="3"/>
  <c r="N646" i="3" s="1"/>
  <c r="L646" i="3" l="1"/>
  <c r="AA647" i="3"/>
  <c r="P647" i="3"/>
  <c r="Q647" i="3" s="1"/>
  <c r="R647" i="3" s="1"/>
  <c r="S647" i="3" s="1"/>
  <c r="T647" i="3" s="1"/>
  <c r="AC647" i="3"/>
  <c r="AE647" i="3"/>
  <c r="Z647" i="3"/>
  <c r="AD647" i="3"/>
  <c r="W646" i="3"/>
  <c r="U646" i="3" l="1"/>
  <c r="D647" i="3"/>
  <c r="AH647" i="3"/>
  <c r="AG647" i="3"/>
  <c r="E647" i="3"/>
  <c r="H647" i="3" s="1"/>
  <c r="Y645" i="3"/>
  <c r="F647" i="3" l="1"/>
  <c r="G647" i="3"/>
  <c r="K647" i="3"/>
  <c r="V647" i="3" l="1"/>
  <c r="A648" i="3"/>
  <c r="B648" i="3" s="1"/>
  <c r="I647" i="3"/>
  <c r="J647" i="3"/>
  <c r="M647" i="3"/>
  <c r="N647" i="3" s="1"/>
  <c r="AC648" i="3" l="1"/>
  <c r="P648" i="3"/>
  <c r="Q648" i="3" s="1"/>
  <c r="R648" i="3" s="1"/>
  <c r="S648" i="3" s="1"/>
  <c r="T648" i="3" s="1"/>
  <c r="AE648" i="3"/>
  <c r="Z648" i="3"/>
  <c r="AD648" i="3"/>
  <c r="AA648" i="3"/>
  <c r="L647" i="3"/>
  <c r="W647" i="3"/>
  <c r="U647" i="3" l="1"/>
  <c r="AH648" i="3"/>
  <c r="D648" i="3"/>
  <c r="AG648" i="3"/>
  <c r="E648" i="3"/>
  <c r="H648" i="3" s="1"/>
  <c r="Y646" i="3"/>
  <c r="F648" i="3" l="1"/>
  <c r="G648" i="3"/>
  <c r="K648" i="3"/>
  <c r="V648" i="3" l="1"/>
  <c r="A649" i="3"/>
  <c r="B649" i="3" s="1"/>
  <c r="I648" i="3"/>
  <c r="J648" i="3"/>
  <c r="M648" i="3"/>
  <c r="N648" i="3" s="1"/>
  <c r="L648" i="3" l="1"/>
  <c r="Z649" i="3"/>
  <c r="AA649" i="3"/>
  <c r="AD649" i="3"/>
  <c r="P649" i="3"/>
  <c r="Q649" i="3" s="1"/>
  <c r="R649" i="3" s="1"/>
  <c r="S649" i="3" s="1"/>
  <c r="T649" i="3" s="1"/>
  <c r="AC649" i="3"/>
  <c r="AE649" i="3"/>
  <c r="W648" i="3"/>
  <c r="U648" i="3" l="1"/>
  <c r="E649" i="3" s="1"/>
  <c r="H649" i="3" s="1"/>
  <c r="AH649" i="3"/>
  <c r="AG649" i="3"/>
  <c r="D649" i="3"/>
  <c r="Y647" i="3"/>
  <c r="F649" i="3" l="1"/>
  <c r="G649" i="3"/>
  <c r="K649" i="3"/>
  <c r="I649" i="3" l="1"/>
  <c r="J649" i="3"/>
  <c r="M649" i="3"/>
  <c r="N649" i="3" s="1"/>
  <c r="V649" i="3"/>
  <c r="W649" i="3" s="1"/>
  <c r="A650" i="3"/>
  <c r="B650" i="3" s="1"/>
  <c r="AA650" i="3" l="1"/>
  <c r="AC650" i="3"/>
  <c r="Z650" i="3"/>
  <c r="P650" i="3"/>
  <c r="Q650" i="3" s="1"/>
  <c r="R650" i="3" s="1"/>
  <c r="S650" i="3" s="1"/>
  <c r="T650" i="3" s="1"/>
  <c r="AD650" i="3"/>
  <c r="AE650" i="3"/>
  <c r="L649" i="3"/>
  <c r="U649" i="3" l="1"/>
  <c r="E650" i="3" s="1"/>
  <c r="H650" i="3" s="1"/>
  <c r="AG650" i="3"/>
  <c r="D650" i="3"/>
  <c r="AH650" i="3"/>
  <c r="Y648" i="3"/>
  <c r="F650" i="3" l="1"/>
  <c r="G650" i="3"/>
  <c r="K650" i="3"/>
  <c r="V650" i="3" l="1"/>
  <c r="A651" i="3"/>
  <c r="B651" i="3" s="1"/>
  <c r="I650" i="3"/>
  <c r="J650" i="3"/>
  <c r="M650" i="3"/>
  <c r="N650" i="3" s="1"/>
  <c r="L650" i="3" l="1"/>
  <c r="AD651" i="3"/>
  <c r="P651" i="3"/>
  <c r="Q651" i="3" s="1"/>
  <c r="R651" i="3" s="1"/>
  <c r="S651" i="3" s="1"/>
  <c r="T651" i="3" s="1"/>
  <c r="AC651" i="3"/>
  <c r="AE651" i="3"/>
  <c r="AA651" i="3"/>
  <c r="Z651" i="3"/>
  <c r="W650" i="3"/>
  <c r="AH651" i="3" l="1"/>
  <c r="U650" i="3"/>
  <c r="E651" i="3" s="1"/>
  <c r="H651" i="3" s="1"/>
  <c r="AG651" i="3"/>
  <c r="D651" i="3"/>
  <c r="Y649" i="3"/>
  <c r="F651" i="3" l="1"/>
  <c r="G651" i="3"/>
  <c r="K651" i="3"/>
  <c r="V651" i="3" l="1"/>
  <c r="A652" i="3"/>
  <c r="B652" i="3" s="1"/>
  <c r="I651" i="3"/>
  <c r="J651" i="3"/>
  <c r="M651" i="3"/>
  <c r="N651" i="3" s="1"/>
  <c r="L651" i="3" l="1"/>
  <c r="Z652" i="3"/>
  <c r="AD652" i="3"/>
  <c r="AC652" i="3"/>
  <c r="AE652" i="3"/>
  <c r="P652" i="3"/>
  <c r="Q652" i="3" s="1"/>
  <c r="R652" i="3" s="1"/>
  <c r="S652" i="3" s="1"/>
  <c r="T652" i="3" s="1"/>
  <c r="AA652" i="3"/>
  <c r="W651" i="3"/>
  <c r="U651" i="3" l="1"/>
  <c r="E652" i="3"/>
  <c r="H652" i="3" s="1"/>
  <c r="D652" i="3"/>
  <c r="AH652" i="3"/>
  <c r="AG652" i="3"/>
  <c r="Y650" i="3"/>
  <c r="F652" i="3" l="1"/>
  <c r="G652" i="3"/>
  <c r="K652" i="3"/>
  <c r="V652" i="3" l="1"/>
  <c r="A653" i="3"/>
  <c r="B653" i="3" s="1"/>
  <c r="I652" i="3"/>
  <c r="J652" i="3"/>
  <c r="M652" i="3"/>
  <c r="N652" i="3" s="1"/>
  <c r="Z653" i="3" l="1"/>
  <c r="AE653" i="3"/>
  <c r="AD653" i="3"/>
  <c r="AC653" i="3"/>
  <c r="AA653" i="3"/>
  <c r="P653" i="3"/>
  <c r="Q653" i="3" s="1"/>
  <c r="R653" i="3" s="1"/>
  <c r="S653" i="3" s="1"/>
  <c r="T653" i="3" s="1"/>
  <c r="L652" i="3"/>
  <c r="W652" i="3"/>
  <c r="U652" i="3" l="1"/>
  <c r="D653" i="3" s="1"/>
  <c r="AG653" i="3"/>
  <c r="AH653" i="3"/>
  <c r="E653" i="3"/>
  <c r="H653" i="3" s="1"/>
  <c r="Y651" i="3"/>
  <c r="F653" i="3" l="1"/>
  <c r="G653" i="3"/>
  <c r="K653" i="3"/>
  <c r="V653" i="3" l="1"/>
  <c r="A654" i="3"/>
  <c r="B654" i="3" s="1"/>
  <c r="I653" i="3"/>
  <c r="J653" i="3"/>
  <c r="M653" i="3"/>
  <c r="N653" i="3" s="1"/>
  <c r="L653" i="3" l="1"/>
  <c r="Z654" i="3"/>
  <c r="AA654" i="3"/>
  <c r="AC654" i="3"/>
  <c r="AE654" i="3"/>
  <c r="AD654" i="3"/>
  <c r="P654" i="3"/>
  <c r="Q654" i="3" s="1"/>
  <c r="R654" i="3" s="1"/>
  <c r="S654" i="3" s="1"/>
  <c r="T654" i="3" s="1"/>
  <c r="W653" i="3"/>
  <c r="U653" i="3" l="1"/>
  <c r="E654" i="3"/>
  <c r="H654" i="3" s="1"/>
  <c r="D654" i="3"/>
  <c r="AH654" i="3"/>
  <c r="AG654" i="3"/>
  <c r="Y652" i="3"/>
  <c r="F654" i="3" l="1"/>
  <c r="G654" i="3"/>
  <c r="K654" i="3"/>
  <c r="I654" i="3" l="1"/>
  <c r="J654" i="3"/>
  <c r="M654" i="3"/>
  <c r="N654" i="3" s="1"/>
  <c r="V654" i="3"/>
  <c r="A655" i="3"/>
  <c r="B655" i="3" s="1"/>
  <c r="W654" i="3" l="1"/>
  <c r="AA655" i="3"/>
  <c r="P655" i="3"/>
  <c r="Q655" i="3" s="1"/>
  <c r="R655" i="3" s="1"/>
  <c r="S655" i="3" s="1"/>
  <c r="T655" i="3" s="1"/>
  <c r="AC655" i="3"/>
  <c r="AD655" i="3"/>
  <c r="AE655" i="3"/>
  <c r="Z655" i="3"/>
  <c r="L654" i="3"/>
  <c r="U654" i="3" l="1"/>
  <c r="AG655" i="3"/>
  <c r="AH655" i="3"/>
  <c r="E655" i="3"/>
  <c r="H655" i="3" s="1"/>
  <c r="D655" i="3"/>
  <c r="Y653" i="3"/>
  <c r="K655" i="3" l="1"/>
  <c r="F655" i="3"/>
  <c r="G655" i="3"/>
  <c r="I655" i="3" l="1"/>
  <c r="J655" i="3"/>
  <c r="M655" i="3"/>
  <c r="N655" i="3" s="1"/>
  <c r="V655" i="3"/>
  <c r="W655" i="3" s="1"/>
  <c r="A656" i="3"/>
  <c r="B656" i="3" s="1"/>
  <c r="L655" i="3" l="1"/>
  <c r="Z656" i="3"/>
  <c r="AA656" i="3"/>
  <c r="AD656" i="3"/>
  <c r="AE656" i="3"/>
  <c r="AC656" i="3"/>
  <c r="P656" i="3"/>
  <c r="Q656" i="3" s="1"/>
  <c r="R656" i="3" s="1"/>
  <c r="S656" i="3" s="1"/>
  <c r="T656" i="3" s="1"/>
  <c r="U655" i="3" l="1"/>
  <c r="D656" i="3" s="1"/>
  <c r="E656" i="3"/>
  <c r="H656" i="3" s="1"/>
  <c r="AH656" i="3"/>
  <c r="AG656" i="3"/>
  <c r="Y654" i="3"/>
  <c r="K656" i="3" l="1"/>
  <c r="F656" i="3"/>
  <c r="G656" i="3"/>
  <c r="V656" i="3" l="1"/>
  <c r="A657" i="3"/>
  <c r="B657" i="3" s="1"/>
  <c r="I656" i="3"/>
  <c r="J656" i="3"/>
  <c r="M656" i="3"/>
  <c r="N656" i="3" s="1"/>
  <c r="AC657" i="3" l="1"/>
  <c r="AA657" i="3"/>
  <c r="Z657" i="3"/>
  <c r="AE657" i="3"/>
  <c r="AD657" i="3"/>
  <c r="P657" i="3"/>
  <c r="Q657" i="3" s="1"/>
  <c r="R657" i="3" s="1"/>
  <c r="S657" i="3" s="1"/>
  <c r="T657" i="3" s="1"/>
  <c r="L656" i="3"/>
  <c r="W656" i="3"/>
  <c r="AH657" i="3" l="1"/>
  <c r="AG657" i="3"/>
  <c r="U656" i="3"/>
  <c r="E657" i="3" s="1"/>
  <c r="H657" i="3" s="1"/>
  <c r="D657" i="3"/>
  <c r="Y655" i="3"/>
  <c r="F657" i="3" l="1"/>
  <c r="G657" i="3"/>
  <c r="K657" i="3"/>
  <c r="V657" i="3" l="1"/>
  <c r="A658" i="3"/>
  <c r="B658" i="3" s="1"/>
  <c r="I657" i="3"/>
  <c r="J657" i="3"/>
  <c r="M657" i="3"/>
  <c r="N657" i="3" s="1"/>
  <c r="W657" i="3" l="1"/>
  <c r="L657" i="3"/>
  <c r="AD658" i="3"/>
  <c r="P658" i="3"/>
  <c r="Q658" i="3" s="1"/>
  <c r="R658" i="3" s="1"/>
  <c r="S658" i="3" s="1"/>
  <c r="T658" i="3" s="1"/>
  <c r="AA658" i="3"/>
  <c r="AE658" i="3"/>
  <c r="Z658" i="3"/>
  <c r="AC658" i="3"/>
  <c r="U657" i="3" l="1"/>
  <c r="E658" i="3" s="1"/>
  <c r="H658" i="3" s="1"/>
  <c r="AG658" i="3"/>
  <c r="AH658" i="3"/>
  <c r="Y656" i="3"/>
  <c r="D658" i="3" l="1"/>
  <c r="F658" i="3" s="1"/>
  <c r="K658" i="3"/>
  <c r="G658" i="3" l="1"/>
  <c r="I658" i="3" s="1"/>
  <c r="V658" i="3"/>
  <c r="A659" i="3"/>
  <c r="B659" i="3" s="1"/>
  <c r="M658" i="3" l="1"/>
  <c r="N658" i="3" s="1"/>
  <c r="J658" i="3"/>
  <c r="L658" i="3" s="1"/>
  <c r="AD659" i="3"/>
  <c r="AC659" i="3"/>
  <c r="Z659" i="3"/>
  <c r="AA659" i="3"/>
  <c r="AE659" i="3"/>
  <c r="P659" i="3"/>
  <c r="Q659" i="3" s="1"/>
  <c r="R659" i="3" s="1"/>
  <c r="S659" i="3" s="1"/>
  <c r="T659" i="3" s="1"/>
  <c r="W658" i="3"/>
  <c r="U658" i="3" l="1"/>
  <c r="AG659" i="3"/>
  <c r="D659" i="3"/>
  <c r="AH659" i="3"/>
  <c r="E659" i="3"/>
  <c r="H659" i="3" s="1"/>
  <c r="Y657" i="3"/>
  <c r="F659" i="3" l="1"/>
  <c r="G659" i="3"/>
  <c r="K659" i="3"/>
  <c r="V659" i="3" l="1"/>
  <c r="A660" i="3"/>
  <c r="B660" i="3" s="1"/>
  <c r="I659" i="3"/>
  <c r="J659" i="3"/>
  <c r="M659" i="3"/>
  <c r="N659" i="3" s="1"/>
  <c r="L659" i="3" l="1"/>
  <c r="AA660" i="3"/>
  <c r="P660" i="3"/>
  <c r="Q660" i="3" s="1"/>
  <c r="R660" i="3" s="1"/>
  <c r="S660" i="3" s="1"/>
  <c r="T660" i="3" s="1"/>
  <c r="AC660" i="3"/>
  <c r="AD660" i="3"/>
  <c r="Z660" i="3"/>
  <c r="AE660" i="3"/>
  <c r="W659" i="3"/>
  <c r="U659" i="3" l="1"/>
  <c r="AG660" i="3"/>
  <c r="D660" i="3"/>
  <c r="E660" i="3"/>
  <c r="H660" i="3" s="1"/>
  <c r="AH660" i="3"/>
  <c r="Y658" i="3"/>
  <c r="K660" i="3" l="1"/>
  <c r="F660" i="3"/>
  <c r="G660" i="3"/>
  <c r="I660" i="3" l="1"/>
  <c r="J660" i="3"/>
  <c r="M660" i="3"/>
  <c r="N660" i="3" s="1"/>
  <c r="V660" i="3"/>
  <c r="W660" i="3" s="1"/>
  <c r="A661" i="3"/>
  <c r="B661" i="3" s="1"/>
  <c r="AA661" i="3" l="1"/>
  <c r="Z661" i="3"/>
  <c r="AC661" i="3"/>
  <c r="AD661" i="3"/>
  <c r="P661" i="3"/>
  <c r="Q661" i="3" s="1"/>
  <c r="R661" i="3" s="1"/>
  <c r="S661" i="3" s="1"/>
  <c r="T661" i="3" s="1"/>
  <c r="AE661" i="3"/>
  <c r="L660" i="3"/>
  <c r="U660" i="3" l="1"/>
  <c r="E661" i="3"/>
  <c r="H661" i="3" s="1"/>
  <c r="D661" i="3"/>
  <c r="AH661" i="3"/>
  <c r="AG661" i="3"/>
  <c r="Y659" i="3"/>
  <c r="F661" i="3" l="1"/>
  <c r="G661" i="3"/>
  <c r="K661" i="3"/>
  <c r="V661" i="3" l="1"/>
  <c r="A662" i="3"/>
  <c r="B662" i="3" s="1"/>
  <c r="I661" i="3"/>
  <c r="J661" i="3"/>
  <c r="M661" i="3"/>
  <c r="N661" i="3" s="1"/>
  <c r="L661" i="3" l="1"/>
  <c r="AA662" i="3"/>
  <c r="AD662" i="3"/>
  <c r="AC662" i="3"/>
  <c r="P662" i="3"/>
  <c r="Q662" i="3" s="1"/>
  <c r="R662" i="3" s="1"/>
  <c r="S662" i="3" s="1"/>
  <c r="T662" i="3" s="1"/>
  <c r="Z662" i="3"/>
  <c r="AE662" i="3"/>
  <c r="W661" i="3"/>
  <c r="AH662" i="3" l="1"/>
  <c r="AG662" i="3"/>
  <c r="U661" i="3"/>
  <c r="E662" i="3" s="1"/>
  <c r="H662" i="3" s="1"/>
  <c r="Y660" i="3"/>
  <c r="D662" i="3" l="1"/>
  <c r="F662" i="3" s="1"/>
  <c r="K662" i="3"/>
  <c r="G662" i="3" l="1"/>
  <c r="V662" i="3"/>
  <c r="A663" i="3"/>
  <c r="B663" i="3" s="1"/>
  <c r="I662" i="3"/>
  <c r="J662" i="3"/>
  <c r="M662" i="3"/>
  <c r="N662" i="3" s="1"/>
  <c r="AC663" i="3" l="1"/>
  <c r="Z663" i="3"/>
  <c r="P663" i="3"/>
  <c r="Q663" i="3" s="1"/>
  <c r="R663" i="3" s="1"/>
  <c r="S663" i="3" s="1"/>
  <c r="T663" i="3" s="1"/>
  <c r="AA663" i="3"/>
  <c r="AD663" i="3"/>
  <c r="AE663" i="3"/>
  <c r="L662" i="3"/>
  <c r="W662" i="3"/>
  <c r="U662" i="3" l="1"/>
  <c r="AG663" i="3"/>
  <c r="AH663" i="3"/>
  <c r="E663" i="3"/>
  <c r="H663" i="3" s="1"/>
  <c r="D663" i="3"/>
  <c r="Y661" i="3"/>
  <c r="F663" i="3" l="1"/>
  <c r="G663" i="3"/>
  <c r="K663" i="3"/>
  <c r="I663" i="3" l="1"/>
  <c r="J663" i="3"/>
  <c r="M663" i="3"/>
  <c r="N663" i="3" s="1"/>
  <c r="V663" i="3"/>
  <c r="W663" i="3" s="1"/>
  <c r="A664" i="3"/>
  <c r="B664" i="3" s="1"/>
  <c r="AA664" i="3" l="1"/>
  <c r="Z664" i="3"/>
  <c r="AC664" i="3"/>
  <c r="AD664" i="3"/>
  <c r="P664" i="3"/>
  <c r="Q664" i="3" s="1"/>
  <c r="R664" i="3" s="1"/>
  <c r="S664" i="3" s="1"/>
  <c r="T664" i="3" s="1"/>
  <c r="AE664" i="3"/>
  <c r="L663" i="3"/>
  <c r="AH664" i="3" l="1"/>
  <c r="AG664" i="3"/>
  <c r="U663" i="3"/>
  <c r="E664" i="3" s="1"/>
  <c r="H664" i="3" s="1"/>
  <c r="D664" i="3"/>
  <c r="Y662" i="3"/>
  <c r="F664" i="3" l="1"/>
  <c r="G664" i="3"/>
  <c r="K664" i="3"/>
  <c r="I664" i="3" l="1"/>
  <c r="J664" i="3"/>
  <c r="M664" i="3"/>
  <c r="N664" i="3" s="1"/>
  <c r="V664" i="3"/>
  <c r="A665" i="3"/>
  <c r="B665" i="3" s="1"/>
  <c r="W664" i="3" l="1"/>
  <c r="L664" i="3"/>
  <c r="AC665" i="3"/>
  <c r="P665" i="3"/>
  <c r="Q665" i="3" s="1"/>
  <c r="R665" i="3" s="1"/>
  <c r="S665" i="3" s="1"/>
  <c r="T665" i="3" s="1"/>
  <c r="Z665" i="3"/>
  <c r="AE665" i="3"/>
  <c r="AA665" i="3"/>
  <c r="AD665" i="3"/>
  <c r="U664" i="3" l="1"/>
  <c r="AG665" i="3"/>
  <c r="AH665" i="3"/>
  <c r="D665" i="3"/>
  <c r="E665" i="3"/>
  <c r="H665" i="3" s="1"/>
  <c r="Y663" i="3"/>
  <c r="F665" i="3" l="1"/>
  <c r="G665" i="3"/>
  <c r="K665" i="3"/>
  <c r="I665" i="3" l="1"/>
  <c r="J665" i="3"/>
  <c r="M665" i="3"/>
  <c r="N665" i="3" s="1"/>
  <c r="V665" i="3"/>
  <c r="W665" i="3" s="1"/>
  <c r="A666" i="3"/>
  <c r="B666" i="3" s="1"/>
  <c r="P666" i="3" l="1"/>
  <c r="Q666" i="3" s="1"/>
  <c r="R666" i="3" s="1"/>
  <c r="S666" i="3" s="1"/>
  <c r="T666" i="3" s="1"/>
  <c r="AD666" i="3"/>
  <c r="Z666" i="3"/>
  <c r="AE666" i="3"/>
  <c r="AA666" i="3"/>
  <c r="AC666" i="3"/>
  <c r="L665" i="3"/>
  <c r="U665" i="3" l="1"/>
  <c r="AG666" i="3"/>
  <c r="E666" i="3"/>
  <c r="H666" i="3" s="1"/>
  <c r="AH666" i="3"/>
  <c r="D666" i="3"/>
  <c r="Y664" i="3"/>
  <c r="K666" i="3" l="1"/>
  <c r="F666" i="3"/>
  <c r="G666" i="3"/>
  <c r="I666" i="3" l="1"/>
  <c r="J666" i="3"/>
  <c r="M666" i="3"/>
  <c r="N666" i="3" s="1"/>
  <c r="V666" i="3"/>
  <c r="W666" i="3" s="1"/>
  <c r="A667" i="3"/>
  <c r="B667" i="3" s="1"/>
  <c r="L666" i="3" l="1"/>
  <c r="AA667" i="3"/>
  <c r="P667" i="3"/>
  <c r="Q667" i="3" s="1"/>
  <c r="R667" i="3" s="1"/>
  <c r="S667" i="3" s="1"/>
  <c r="T667" i="3" s="1"/>
  <c r="Z667" i="3"/>
  <c r="AE667" i="3"/>
  <c r="AD667" i="3"/>
  <c r="AC667" i="3"/>
  <c r="U666" i="3" l="1"/>
  <c r="D667" i="3"/>
  <c r="E667" i="3"/>
  <c r="H667" i="3" s="1"/>
  <c r="AG667" i="3"/>
  <c r="AH667" i="3"/>
  <c r="Y665" i="3"/>
  <c r="K667" i="3" l="1"/>
  <c r="F667" i="3"/>
  <c r="G667" i="3"/>
  <c r="I667" i="3" l="1"/>
  <c r="J667" i="3"/>
  <c r="M667" i="3"/>
  <c r="N667" i="3" s="1"/>
  <c r="V667" i="3"/>
  <c r="W667" i="3" s="1"/>
  <c r="A668" i="3"/>
  <c r="B668" i="3" s="1"/>
  <c r="AC668" i="3" l="1"/>
  <c r="AA668" i="3"/>
  <c r="Z668" i="3"/>
  <c r="AE668" i="3"/>
  <c r="P668" i="3"/>
  <c r="Q668" i="3" s="1"/>
  <c r="R668" i="3" s="1"/>
  <c r="S668" i="3" s="1"/>
  <c r="T668" i="3" s="1"/>
  <c r="AD668" i="3"/>
  <c r="L667" i="3"/>
  <c r="U667" i="3" l="1"/>
  <c r="D668" i="3" s="1"/>
  <c r="AG668" i="3"/>
  <c r="AH668" i="3"/>
  <c r="Y666" i="3"/>
  <c r="E668" i="3" l="1"/>
  <c r="H668" i="3" s="1"/>
  <c r="K668" i="3" s="1"/>
  <c r="G668" i="3"/>
  <c r="F668" i="3" l="1"/>
  <c r="I668" i="3"/>
  <c r="J668" i="3"/>
  <c r="M668" i="3"/>
  <c r="N668" i="3" s="1"/>
  <c r="V668" i="3"/>
  <c r="W668" i="3" s="1"/>
  <c r="A669" i="3"/>
  <c r="B669" i="3" s="1"/>
  <c r="L668" i="3" l="1"/>
  <c r="AD669" i="3"/>
  <c r="P669" i="3"/>
  <c r="Q669" i="3" s="1"/>
  <c r="R669" i="3" s="1"/>
  <c r="S669" i="3" s="1"/>
  <c r="T669" i="3" s="1"/>
  <c r="AC669" i="3"/>
  <c r="AA669" i="3"/>
  <c r="Z669" i="3"/>
  <c r="AE669" i="3"/>
  <c r="U668" i="3" l="1"/>
  <c r="E669" i="3"/>
  <c r="H669" i="3" s="1"/>
  <c r="AH669" i="3"/>
  <c r="AG669" i="3"/>
  <c r="D669" i="3"/>
  <c r="Y667" i="3"/>
  <c r="F669" i="3" l="1"/>
  <c r="G669" i="3"/>
  <c r="K669" i="3"/>
  <c r="V669" i="3" l="1"/>
  <c r="A670" i="3"/>
  <c r="B670" i="3" s="1"/>
  <c r="I669" i="3"/>
  <c r="J669" i="3"/>
  <c r="M669" i="3"/>
  <c r="N669" i="3" s="1"/>
  <c r="L669" i="3" l="1"/>
  <c r="AA670" i="3"/>
  <c r="AC670" i="3"/>
  <c r="P670" i="3"/>
  <c r="Q670" i="3" s="1"/>
  <c r="R670" i="3" s="1"/>
  <c r="S670" i="3" s="1"/>
  <c r="T670" i="3" s="1"/>
  <c r="AD670" i="3"/>
  <c r="Z670" i="3"/>
  <c r="AE670" i="3"/>
  <c r="W669" i="3"/>
  <c r="U669" i="3" l="1"/>
  <c r="E670" i="3" s="1"/>
  <c r="H670" i="3" s="1"/>
  <c r="AH670" i="3"/>
  <c r="AG670" i="3"/>
  <c r="D670" i="3"/>
  <c r="Y668" i="3"/>
  <c r="K670" i="3" l="1"/>
  <c r="F670" i="3"/>
  <c r="G670" i="3"/>
  <c r="I670" i="3" l="1"/>
  <c r="J670" i="3"/>
  <c r="M670" i="3"/>
  <c r="N670" i="3" s="1"/>
  <c r="V670" i="3"/>
  <c r="W670" i="3" s="1"/>
  <c r="A671" i="3"/>
  <c r="B671" i="3" s="1"/>
  <c r="AA671" i="3" l="1"/>
  <c r="AC671" i="3"/>
  <c r="P671" i="3"/>
  <c r="Q671" i="3" s="1"/>
  <c r="R671" i="3" s="1"/>
  <c r="S671" i="3" s="1"/>
  <c r="T671" i="3" s="1"/>
  <c r="AD671" i="3"/>
  <c r="Z671" i="3"/>
  <c r="AE671" i="3"/>
  <c r="L670" i="3"/>
  <c r="U670" i="3" l="1"/>
  <c r="E671" i="3" s="1"/>
  <c r="H671" i="3" s="1"/>
  <c r="AH671" i="3"/>
  <c r="AG671" i="3"/>
  <c r="Y669" i="3"/>
  <c r="D671" i="3" l="1"/>
  <c r="F671" i="3" s="1"/>
  <c r="K671" i="3"/>
  <c r="G671" i="3" l="1"/>
  <c r="V671" i="3"/>
  <c r="A672" i="3"/>
  <c r="B672" i="3" s="1"/>
  <c r="I671" i="3"/>
  <c r="J671" i="3"/>
  <c r="M671" i="3"/>
  <c r="N671" i="3" s="1"/>
  <c r="L671" i="3" l="1"/>
  <c r="AA672" i="3"/>
  <c r="Z672" i="3"/>
  <c r="P672" i="3"/>
  <c r="Q672" i="3" s="1"/>
  <c r="R672" i="3" s="1"/>
  <c r="S672" i="3" s="1"/>
  <c r="T672" i="3" s="1"/>
  <c r="AE672" i="3"/>
  <c r="AD672" i="3"/>
  <c r="AC672" i="3"/>
  <c r="W671" i="3"/>
  <c r="U671" i="3" l="1"/>
  <c r="E672" i="3" s="1"/>
  <c r="H672" i="3" s="1"/>
  <c r="AH672" i="3"/>
  <c r="AG672" i="3"/>
  <c r="Y670" i="3"/>
  <c r="D672" i="3" l="1"/>
  <c r="F672" i="3" s="1"/>
  <c r="K672" i="3"/>
  <c r="G672" i="3" l="1"/>
  <c r="V672" i="3"/>
  <c r="A673" i="3"/>
  <c r="B673" i="3" s="1"/>
  <c r="I672" i="3"/>
  <c r="J672" i="3"/>
  <c r="M672" i="3"/>
  <c r="N672" i="3" s="1"/>
  <c r="AC673" i="3" l="1"/>
  <c r="AD673" i="3"/>
  <c r="Z673" i="3"/>
  <c r="AA673" i="3"/>
  <c r="P673" i="3"/>
  <c r="Q673" i="3" s="1"/>
  <c r="R673" i="3" s="1"/>
  <c r="S673" i="3" s="1"/>
  <c r="T673" i="3" s="1"/>
  <c r="AE673" i="3"/>
  <c r="L672" i="3"/>
  <c r="W672" i="3"/>
  <c r="AH673" i="3" l="1"/>
  <c r="AG673" i="3"/>
  <c r="U672" i="3"/>
  <c r="E673" i="3" s="1"/>
  <c r="H673" i="3" s="1"/>
  <c r="Y671" i="3"/>
  <c r="D673" i="3" l="1"/>
  <c r="F673" i="3" s="1"/>
  <c r="K673" i="3"/>
  <c r="G673" i="3" l="1"/>
  <c r="I673" i="3" s="1"/>
  <c r="J673" i="3"/>
  <c r="M673" i="3"/>
  <c r="N673" i="3" s="1"/>
  <c r="V673" i="3"/>
  <c r="A674" i="3"/>
  <c r="B674" i="3" s="1"/>
  <c r="W673" i="3" l="1"/>
  <c r="Z674" i="3"/>
  <c r="AC674" i="3"/>
  <c r="AA674" i="3"/>
  <c r="AD674" i="3"/>
  <c r="P674" i="3"/>
  <c r="Q674" i="3" s="1"/>
  <c r="R674" i="3" s="1"/>
  <c r="S674" i="3" s="1"/>
  <c r="T674" i="3" s="1"/>
  <c r="AE674" i="3"/>
  <c r="L673" i="3"/>
  <c r="AH674" i="3" l="1"/>
  <c r="U673" i="3"/>
  <c r="E674" i="3" s="1"/>
  <c r="H674" i="3" s="1"/>
  <c r="AG674" i="3"/>
  <c r="D674" i="3"/>
  <c r="Y672" i="3"/>
  <c r="F674" i="3" l="1"/>
  <c r="G674" i="3"/>
  <c r="K674" i="3"/>
  <c r="V674" i="3" l="1"/>
  <c r="A675" i="3"/>
  <c r="B675" i="3" s="1"/>
  <c r="I674" i="3"/>
  <c r="J674" i="3"/>
  <c r="M674" i="3"/>
  <c r="N674" i="3" s="1"/>
  <c r="AA675" i="3" l="1"/>
  <c r="AC675" i="3"/>
  <c r="P675" i="3"/>
  <c r="Q675" i="3" s="1"/>
  <c r="R675" i="3" s="1"/>
  <c r="S675" i="3" s="1"/>
  <c r="T675" i="3" s="1"/>
  <c r="AE675" i="3"/>
  <c r="AD675" i="3"/>
  <c r="Z675" i="3"/>
  <c r="L674" i="3"/>
  <c r="W674" i="3"/>
  <c r="AG675" i="3" l="1"/>
  <c r="AH675" i="3"/>
  <c r="U674" i="3"/>
  <c r="D675" i="3" s="1"/>
  <c r="Y673" i="3"/>
  <c r="E675" i="3" l="1"/>
  <c r="H675" i="3" s="1"/>
  <c r="K675" i="3" s="1"/>
  <c r="G675" i="3"/>
  <c r="F675" i="3" l="1"/>
  <c r="I675" i="3"/>
  <c r="J675" i="3"/>
  <c r="M675" i="3"/>
  <c r="N675" i="3" s="1"/>
  <c r="V675" i="3"/>
  <c r="W675" i="3" s="1"/>
  <c r="A676" i="3"/>
  <c r="B676" i="3" s="1"/>
  <c r="AC676" i="3" l="1"/>
  <c r="Z676" i="3"/>
  <c r="AA676" i="3"/>
  <c r="AE676" i="3"/>
  <c r="AD676" i="3"/>
  <c r="P676" i="3"/>
  <c r="Q676" i="3" s="1"/>
  <c r="R676" i="3" s="1"/>
  <c r="S676" i="3" s="1"/>
  <c r="T676" i="3" s="1"/>
  <c r="L675" i="3"/>
  <c r="U675" i="3" l="1"/>
  <c r="AG676" i="3"/>
  <c r="E676" i="3"/>
  <c r="H676" i="3" s="1"/>
  <c r="D676" i="3"/>
  <c r="AH676" i="3"/>
  <c r="Y674" i="3"/>
  <c r="F676" i="3" l="1"/>
  <c r="G676" i="3"/>
  <c r="K676" i="3"/>
  <c r="I676" i="3" l="1"/>
  <c r="J676" i="3"/>
  <c r="M676" i="3"/>
  <c r="N676" i="3" s="1"/>
  <c r="V676" i="3"/>
  <c r="W676" i="3" s="1"/>
  <c r="A677" i="3"/>
  <c r="B677" i="3" s="1"/>
  <c r="AC677" i="3" l="1"/>
  <c r="Z677" i="3"/>
  <c r="P677" i="3"/>
  <c r="Q677" i="3" s="1"/>
  <c r="R677" i="3" s="1"/>
  <c r="S677" i="3" s="1"/>
  <c r="T677" i="3" s="1"/>
  <c r="AA677" i="3"/>
  <c r="AD677" i="3"/>
  <c r="AE677" i="3"/>
  <c r="L676" i="3"/>
  <c r="AH677" i="3" l="1"/>
  <c r="AG677" i="3"/>
  <c r="U676" i="3"/>
  <c r="D677" i="3" s="1"/>
  <c r="Y675" i="3"/>
  <c r="E677" i="3" l="1"/>
  <c r="H677" i="3" s="1"/>
  <c r="K677" i="3" s="1"/>
  <c r="G677" i="3"/>
  <c r="F677" i="3" l="1"/>
  <c r="I677" i="3"/>
  <c r="J677" i="3"/>
  <c r="M677" i="3"/>
  <c r="N677" i="3" s="1"/>
  <c r="V677" i="3"/>
  <c r="W677" i="3" s="1"/>
  <c r="A678" i="3"/>
  <c r="B678" i="3" s="1"/>
  <c r="P678" i="3" l="1"/>
  <c r="Q678" i="3" s="1"/>
  <c r="R678" i="3" s="1"/>
  <c r="S678" i="3" s="1"/>
  <c r="T678" i="3" s="1"/>
  <c r="Z678" i="3"/>
  <c r="AD678" i="3"/>
  <c r="AA678" i="3"/>
  <c r="AE678" i="3"/>
  <c r="AC678" i="3"/>
  <c r="L677" i="3"/>
  <c r="U677" i="3" l="1"/>
  <c r="D678" i="3"/>
  <c r="AG678" i="3"/>
  <c r="E678" i="3"/>
  <c r="H678" i="3" s="1"/>
  <c r="AH678" i="3"/>
  <c r="Y676" i="3"/>
  <c r="K678" i="3" l="1"/>
  <c r="F678" i="3"/>
  <c r="G678" i="3"/>
  <c r="V678" i="3" l="1"/>
  <c r="A679" i="3"/>
  <c r="B679" i="3" s="1"/>
  <c r="I678" i="3"/>
  <c r="J678" i="3"/>
  <c r="M678" i="3"/>
  <c r="N678" i="3" s="1"/>
  <c r="L678" i="3" l="1"/>
  <c r="P679" i="3"/>
  <c r="Q679" i="3" s="1"/>
  <c r="R679" i="3" s="1"/>
  <c r="S679" i="3" s="1"/>
  <c r="T679" i="3" s="1"/>
  <c r="AA679" i="3"/>
  <c r="Z679" i="3"/>
  <c r="AD679" i="3"/>
  <c r="AC679" i="3"/>
  <c r="AE679" i="3"/>
  <c r="W678" i="3"/>
  <c r="U678" i="3" l="1"/>
  <c r="AH679" i="3"/>
  <c r="AG679" i="3"/>
  <c r="D679" i="3"/>
  <c r="E679" i="3"/>
  <c r="H679" i="3" s="1"/>
  <c r="Y677" i="3"/>
  <c r="K679" i="3" l="1"/>
  <c r="F679" i="3"/>
  <c r="G679" i="3"/>
  <c r="I679" i="3" l="1"/>
  <c r="J679" i="3"/>
  <c r="M679" i="3"/>
  <c r="N679" i="3" s="1"/>
  <c r="V679" i="3"/>
  <c r="W679" i="3" s="1"/>
  <c r="A680" i="3"/>
  <c r="B680" i="3" s="1"/>
  <c r="L679" i="3" l="1"/>
  <c r="AC680" i="3"/>
  <c r="P680" i="3"/>
  <c r="Q680" i="3" s="1"/>
  <c r="R680" i="3" s="1"/>
  <c r="S680" i="3" s="1"/>
  <c r="T680" i="3" s="1"/>
  <c r="Z680" i="3"/>
  <c r="AE680" i="3"/>
  <c r="AD680" i="3"/>
  <c r="AA680" i="3"/>
  <c r="AH680" i="3" l="1"/>
  <c r="U679" i="3"/>
  <c r="E680" i="3" s="1"/>
  <c r="H680" i="3" s="1"/>
  <c r="AG680" i="3"/>
  <c r="D680" i="3"/>
  <c r="Y678" i="3"/>
  <c r="F680" i="3" l="1"/>
  <c r="G680" i="3"/>
  <c r="K680" i="3"/>
  <c r="V680" i="3" l="1"/>
  <c r="A681" i="3"/>
  <c r="B681" i="3" s="1"/>
  <c r="I680" i="3"/>
  <c r="J680" i="3"/>
  <c r="M680" i="3"/>
  <c r="N680" i="3" s="1"/>
  <c r="L680" i="3" l="1"/>
  <c r="AA681" i="3"/>
  <c r="P681" i="3"/>
  <c r="Q681" i="3" s="1"/>
  <c r="R681" i="3" s="1"/>
  <c r="S681" i="3" s="1"/>
  <c r="T681" i="3" s="1"/>
  <c r="Z681" i="3"/>
  <c r="AC681" i="3"/>
  <c r="AE681" i="3"/>
  <c r="AD681" i="3"/>
  <c r="W680" i="3"/>
  <c r="U680" i="3" l="1"/>
  <c r="E681" i="3"/>
  <c r="H681" i="3" s="1"/>
  <c r="D681" i="3"/>
  <c r="AH681" i="3"/>
  <c r="AG681" i="3"/>
  <c r="Y679" i="3"/>
  <c r="F681" i="3" l="1"/>
  <c r="G681" i="3"/>
  <c r="K681" i="3"/>
  <c r="V681" i="3" l="1"/>
  <c r="A682" i="3"/>
  <c r="B682" i="3" s="1"/>
  <c r="I681" i="3"/>
  <c r="J681" i="3"/>
  <c r="M681" i="3"/>
  <c r="N681" i="3" s="1"/>
  <c r="L681" i="3" l="1"/>
  <c r="Z682" i="3"/>
  <c r="AA682" i="3"/>
  <c r="P682" i="3"/>
  <c r="Q682" i="3" s="1"/>
  <c r="R682" i="3" s="1"/>
  <c r="S682" i="3" s="1"/>
  <c r="T682" i="3" s="1"/>
  <c r="AE682" i="3"/>
  <c r="AD682" i="3"/>
  <c r="AC682" i="3"/>
  <c r="W681" i="3"/>
  <c r="U681" i="3" l="1"/>
  <c r="E682" i="3" s="1"/>
  <c r="H682" i="3" s="1"/>
  <c r="AH682" i="3"/>
  <c r="D682" i="3"/>
  <c r="AG682" i="3"/>
  <c r="Y680" i="3"/>
  <c r="F682" i="3" l="1"/>
  <c r="G682" i="3"/>
  <c r="K682" i="3"/>
  <c r="V682" i="3" l="1"/>
  <c r="A683" i="3"/>
  <c r="B683" i="3" s="1"/>
  <c r="I682" i="3"/>
  <c r="J682" i="3"/>
  <c r="M682" i="3"/>
  <c r="N682" i="3" s="1"/>
  <c r="AA683" i="3" l="1"/>
  <c r="AC683" i="3"/>
  <c r="P683" i="3"/>
  <c r="Q683" i="3" s="1"/>
  <c r="R683" i="3" s="1"/>
  <c r="S683" i="3" s="1"/>
  <c r="T683" i="3" s="1"/>
  <c r="AE683" i="3"/>
  <c r="Z683" i="3"/>
  <c r="AD683" i="3"/>
  <c r="L682" i="3"/>
  <c r="W682" i="3"/>
  <c r="U682" i="3" l="1"/>
  <c r="E683" i="3"/>
  <c r="H683" i="3" s="1"/>
  <c r="AH683" i="3"/>
  <c r="D683" i="3"/>
  <c r="AG683" i="3"/>
  <c r="Y681" i="3"/>
  <c r="F683" i="3" l="1"/>
  <c r="G683" i="3"/>
  <c r="K683" i="3"/>
  <c r="V683" i="3" l="1"/>
  <c r="A684" i="3"/>
  <c r="B684" i="3" s="1"/>
  <c r="I683" i="3"/>
  <c r="J683" i="3"/>
  <c r="M683" i="3"/>
  <c r="N683" i="3" s="1"/>
  <c r="L683" i="3" l="1"/>
  <c r="Z684" i="3"/>
  <c r="P684" i="3"/>
  <c r="Q684" i="3" s="1"/>
  <c r="R684" i="3" s="1"/>
  <c r="S684" i="3" s="1"/>
  <c r="T684" i="3" s="1"/>
  <c r="AD684" i="3"/>
  <c r="AC684" i="3"/>
  <c r="AA684" i="3"/>
  <c r="AE684" i="3"/>
  <c r="W683" i="3"/>
  <c r="AH684" i="3" l="1"/>
  <c r="AG684" i="3"/>
  <c r="U683" i="3"/>
  <c r="D684" i="3" s="1"/>
  <c r="E684" i="3"/>
  <c r="H684" i="3" s="1"/>
  <c r="Y682" i="3"/>
  <c r="K684" i="3" l="1"/>
  <c r="F684" i="3"/>
  <c r="G684" i="3"/>
  <c r="I684" i="3" l="1"/>
  <c r="J684" i="3"/>
  <c r="M684" i="3"/>
  <c r="N684" i="3" s="1"/>
  <c r="V684" i="3"/>
  <c r="W684" i="3" s="1"/>
  <c r="A685" i="3"/>
  <c r="B685" i="3" s="1"/>
  <c r="L684" i="3" l="1"/>
  <c r="AD685" i="3"/>
  <c r="AA685" i="3"/>
  <c r="AC685" i="3"/>
  <c r="AE685" i="3"/>
  <c r="Z685" i="3"/>
  <c r="P685" i="3"/>
  <c r="Q685" i="3" s="1"/>
  <c r="R685" i="3" s="1"/>
  <c r="S685" i="3" s="1"/>
  <c r="T685" i="3" s="1"/>
  <c r="U684" i="3" l="1"/>
  <c r="E685" i="3"/>
  <c r="H685" i="3" s="1"/>
  <c r="AG685" i="3"/>
  <c r="D685" i="3"/>
  <c r="AH685" i="3"/>
  <c r="Y683" i="3"/>
  <c r="K685" i="3" l="1"/>
  <c r="F685" i="3"/>
  <c r="G685" i="3"/>
  <c r="V685" i="3" l="1"/>
  <c r="A686" i="3"/>
  <c r="B686" i="3" s="1"/>
  <c r="I685" i="3"/>
  <c r="J685" i="3"/>
  <c r="M685" i="3"/>
  <c r="N685" i="3" s="1"/>
  <c r="AA686" i="3" l="1"/>
  <c r="Z686" i="3"/>
  <c r="AD686" i="3"/>
  <c r="AC686" i="3"/>
  <c r="AE686" i="3"/>
  <c r="P686" i="3"/>
  <c r="Q686" i="3" s="1"/>
  <c r="R686" i="3" s="1"/>
  <c r="S686" i="3" s="1"/>
  <c r="T686" i="3" s="1"/>
  <c r="L685" i="3"/>
  <c r="W685" i="3"/>
  <c r="U685" i="3" l="1"/>
  <c r="D686" i="3"/>
  <c r="E686" i="3"/>
  <c r="H686" i="3" s="1"/>
  <c r="AG686" i="3"/>
  <c r="AH686" i="3"/>
  <c r="Y684" i="3"/>
  <c r="F686" i="3" l="1"/>
  <c r="G686" i="3"/>
  <c r="K686" i="3"/>
  <c r="V686" i="3" l="1"/>
  <c r="A687" i="3"/>
  <c r="B687" i="3" s="1"/>
  <c r="I686" i="3"/>
  <c r="J686" i="3"/>
  <c r="M686" i="3"/>
  <c r="N686" i="3" s="1"/>
  <c r="L686" i="3" l="1"/>
  <c r="AA687" i="3"/>
  <c r="AC687" i="3"/>
  <c r="AE687" i="3"/>
  <c r="P687" i="3"/>
  <c r="Q687" i="3" s="1"/>
  <c r="R687" i="3" s="1"/>
  <c r="S687" i="3" s="1"/>
  <c r="T687" i="3" s="1"/>
  <c r="Z687" i="3"/>
  <c r="AD687" i="3"/>
  <c r="W686" i="3"/>
  <c r="U686" i="3" l="1"/>
  <c r="E687" i="3"/>
  <c r="H687" i="3" s="1"/>
  <c r="AH687" i="3"/>
  <c r="D687" i="3"/>
  <c r="AG687" i="3"/>
  <c r="Y685" i="3"/>
  <c r="F687" i="3" l="1"/>
  <c r="G687" i="3"/>
  <c r="K687" i="3"/>
  <c r="V687" i="3" l="1"/>
  <c r="A688" i="3"/>
  <c r="B688" i="3" s="1"/>
  <c r="I687" i="3"/>
  <c r="J687" i="3"/>
  <c r="M687" i="3"/>
  <c r="N687" i="3" s="1"/>
  <c r="AA688" i="3" l="1"/>
  <c r="P688" i="3"/>
  <c r="Q688" i="3" s="1"/>
  <c r="R688" i="3" s="1"/>
  <c r="S688" i="3" s="1"/>
  <c r="T688" i="3" s="1"/>
  <c r="Z688" i="3"/>
  <c r="AC688" i="3"/>
  <c r="AD688" i="3"/>
  <c r="AE688" i="3"/>
  <c r="L687" i="3"/>
  <c r="W687" i="3"/>
  <c r="U687" i="3" l="1"/>
  <c r="D688" i="3" s="1"/>
  <c r="AH688" i="3"/>
  <c r="AG688" i="3"/>
  <c r="Y686" i="3"/>
  <c r="E688" i="3" l="1"/>
  <c r="H688" i="3" s="1"/>
  <c r="K688" i="3" s="1"/>
  <c r="G688" i="3"/>
  <c r="F688" i="3" l="1"/>
  <c r="I688" i="3"/>
  <c r="J688" i="3"/>
  <c r="M688" i="3"/>
  <c r="N688" i="3" s="1"/>
  <c r="V688" i="3"/>
  <c r="A689" i="3"/>
  <c r="B689" i="3" s="1"/>
  <c r="W688" i="3" l="1"/>
  <c r="AC689" i="3"/>
  <c r="P689" i="3"/>
  <c r="Q689" i="3" s="1"/>
  <c r="R689" i="3" s="1"/>
  <c r="S689" i="3" s="1"/>
  <c r="T689" i="3" s="1"/>
  <c r="AE689" i="3"/>
  <c r="AD689" i="3"/>
  <c r="AA689" i="3"/>
  <c r="Z689" i="3"/>
  <c r="L688" i="3"/>
  <c r="U688" i="3" l="1"/>
  <c r="D689" i="3" s="1"/>
  <c r="AG689" i="3"/>
  <c r="AH689" i="3"/>
  <c r="Y687" i="3"/>
  <c r="E689" i="3" l="1"/>
  <c r="H689" i="3" s="1"/>
  <c r="K689" i="3" s="1"/>
  <c r="G689" i="3"/>
  <c r="F689" i="3" l="1"/>
  <c r="V689" i="3"/>
  <c r="A690" i="3"/>
  <c r="B690" i="3" s="1"/>
  <c r="I689" i="3"/>
  <c r="J689" i="3"/>
  <c r="M689" i="3"/>
  <c r="N689" i="3" s="1"/>
  <c r="L689" i="3" l="1"/>
  <c r="AA690" i="3"/>
  <c r="AD690" i="3"/>
  <c r="AC690" i="3"/>
  <c r="P690" i="3"/>
  <c r="Q690" i="3" s="1"/>
  <c r="R690" i="3" s="1"/>
  <c r="S690" i="3" s="1"/>
  <c r="T690" i="3" s="1"/>
  <c r="AE690" i="3"/>
  <c r="Z690" i="3"/>
  <c r="W689" i="3"/>
  <c r="U689" i="3" l="1"/>
  <c r="AH690" i="3"/>
  <c r="E690" i="3"/>
  <c r="H690" i="3" s="1"/>
  <c r="AG690" i="3"/>
  <c r="D690" i="3"/>
  <c r="Y688" i="3"/>
  <c r="K690" i="3" l="1"/>
  <c r="F690" i="3"/>
  <c r="G690" i="3"/>
  <c r="I690" i="3" l="1"/>
  <c r="J690" i="3"/>
  <c r="M690" i="3"/>
  <c r="N690" i="3" s="1"/>
  <c r="V690" i="3"/>
  <c r="W690" i="3" s="1"/>
  <c r="A691" i="3"/>
  <c r="B691" i="3" s="1"/>
  <c r="AA691" i="3" l="1"/>
  <c r="AC691" i="3"/>
  <c r="Z691" i="3"/>
  <c r="AD691" i="3"/>
  <c r="AE691" i="3"/>
  <c r="P691" i="3"/>
  <c r="Q691" i="3" s="1"/>
  <c r="R691" i="3" s="1"/>
  <c r="S691" i="3" s="1"/>
  <c r="T691" i="3" s="1"/>
  <c r="L690" i="3"/>
  <c r="U690" i="3" l="1"/>
  <c r="D691" i="3"/>
  <c r="AH691" i="3"/>
  <c r="E691" i="3"/>
  <c r="H691" i="3" s="1"/>
  <c r="AG691" i="3"/>
  <c r="Y689" i="3"/>
  <c r="K691" i="3" l="1"/>
  <c r="F691" i="3"/>
  <c r="G691" i="3"/>
  <c r="V691" i="3" l="1"/>
  <c r="A692" i="3"/>
  <c r="B692" i="3" s="1"/>
  <c r="I691" i="3"/>
  <c r="J691" i="3"/>
  <c r="M691" i="3"/>
  <c r="N691" i="3" s="1"/>
  <c r="P692" i="3" l="1"/>
  <c r="Q692" i="3" s="1"/>
  <c r="R692" i="3" s="1"/>
  <c r="S692" i="3" s="1"/>
  <c r="T692" i="3" s="1"/>
  <c r="AA692" i="3"/>
  <c r="Z692" i="3"/>
  <c r="AE692" i="3"/>
  <c r="AC692" i="3"/>
  <c r="AD692" i="3"/>
  <c r="L691" i="3"/>
  <c r="W691" i="3"/>
  <c r="U691" i="3" l="1"/>
  <c r="AH692" i="3"/>
  <c r="AG692" i="3"/>
  <c r="E692" i="3"/>
  <c r="H692" i="3" s="1"/>
  <c r="D692" i="3"/>
  <c r="Y690" i="3"/>
  <c r="K692" i="3" l="1"/>
  <c r="F692" i="3"/>
  <c r="G692" i="3"/>
  <c r="I692" i="3" l="1"/>
  <c r="J692" i="3"/>
  <c r="M692" i="3"/>
  <c r="N692" i="3" s="1"/>
  <c r="V692" i="3"/>
  <c r="A693" i="3"/>
  <c r="B693" i="3" s="1"/>
  <c r="W692" i="3" l="1"/>
  <c r="L692" i="3"/>
  <c r="P693" i="3"/>
  <c r="Q693" i="3" s="1"/>
  <c r="R693" i="3" s="1"/>
  <c r="S693" i="3" s="1"/>
  <c r="T693" i="3" s="1"/>
  <c r="Z693" i="3"/>
  <c r="AA693" i="3"/>
  <c r="AC693" i="3"/>
  <c r="AE693" i="3"/>
  <c r="AD693" i="3"/>
  <c r="U692" i="3" l="1"/>
  <c r="E693" i="3" s="1"/>
  <c r="H693" i="3" s="1"/>
  <c r="AH693" i="3"/>
  <c r="AG693" i="3"/>
  <c r="Y691" i="3"/>
  <c r="D693" i="3" l="1"/>
  <c r="F693" i="3" s="1"/>
  <c r="K693" i="3"/>
  <c r="G693" i="3" l="1"/>
  <c r="I693" i="3" s="1"/>
  <c r="J693" i="3"/>
  <c r="M693" i="3"/>
  <c r="N693" i="3" s="1"/>
  <c r="V693" i="3"/>
  <c r="A694" i="3"/>
  <c r="B694" i="3" s="1"/>
  <c r="W693" i="3" l="1"/>
  <c r="AA694" i="3"/>
  <c r="AC694" i="3"/>
  <c r="P694" i="3"/>
  <c r="Q694" i="3" s="1"/>
  <c r="R694" i="3" s="1"/>
  <c r="S694" i="3" s="1"/>
  <c r="T694" i="3" s="1"/>
  <c r="AE694" i="3"/>
  <c r="AD694" i="3"/>
  <c r="Z694" i="3"/>
  <c r="L693" i="3"/>
  <c r="U693" i="3" l="1"/>
  <c r="AH694" i="3"/>
  <c r="AG694" i="3"/>
  <c r="E694" i="3"/>
  <c r="H694" i="3" s="1"/>
  <c r="D694" i="3"/>
  <c r="Y692" i="3"/>
  <c r="F694" i="3" l="1"/>
  <c r="G694" i="3"/>
  <c r="K694" i="3"/>
  <c r="V694" i="3" l="1"/>
  <c r="A695" i="3"/>
  <c r="B695" i="3" s="1"/>
  <c r="I694" i="3"/>
  <c r="J694" i="3"/>
  <c r="M694" i="3"/>
  <c r="N694" i="3" s="1"/>
  <c r="L694" i="3" l="1"/>
  <c r="AA695" i="3"/>
  <c r="P695" i="3"/>
  <c r="Q695" i="3" s="1"/>
  <c r="R695" i="3" s="1"/>
  <c r="S695" i="3" s="1"/>
  <c r="T695" i="3" s="1"/>
  <c r="Z695" i="3"/>
  <c r="AC695" i="3"/>
  <c r="AD695" i="3"/>
  <c r="AE695" i="3"/>
  <c r="W694" i="3"/>
  <c r="U694" i="3" l="1"/>
  <c r="E695" i="3" s="1"/>
  <c r="H695" i="3" s="1"/>
  <c r="D695" i="3"/>
  <c r="AG695" i="3"/>
  <c r="AH695" i="3"/>
  <c r="Y693" i="3"/>
  <c r="F695" i="3" l="1"/>
  <c r="G695" i="3"/>
  <c r="K695" i="3"/>
  <c r="V695" i="3" l="1"/>
  <c r="A696" i="3"/>
  <c r="B696" i="3" s="1"/>
  <c r="I695" i="3"/>
  <c r="J695" i="3"/>
  <c r="M695" i="3"/>
  <c r="N695" i="3" s="1"/>
  <c r="L695" i="3" l="1"/>
  <c r="AA696" i="3"/>
  <c r="P696" i="3"/>
  <c r="Q696" i="3" s="1"/>
  <c r="R696" i="3" s="1"/>
  <c r="S696" i="3" s="1"/>
  <c r="T696" i="3" s="1"/>
  <c r="AC696" i="3"/>
  <c r="AE696" i="3"/>
  <c r="AD696" i="3"/>
  <c r="Z696" i="3"/>
  <c r="W695" i="3"/>
  <c r="AH696" i="3" l="1"/>
  <c r="U695" i="3"/>
  <c r="D696" i="3" s="1"/>
  <c r="AG696" i="3"/>
  <c r="E696" i="3"/>
  <c r="H696" i="3" s="1"/>
  <c r="Y694" i="3"/>
  <c r="K696" i="3" l="1"/>
  <c r="F696" i="3"/>
  <c r="G696" i="3"/>
  <c r="I696" i="3" l="1"/>
  <c r="J696" i="3"/>
  <c r="M696" i="3"/>
  <c r="N696" i="3" s="1"/>
  <c r="V696" i="3"/>
  <c r="W696" i="3" s="1"/>
  <c r="A697" i="3"/>
  <c r="B697" i="3" s="1"/>
  <c r="L696" i="3" l="1"/>
  <c r="AA697" i="3"/>
  <c r="Z697" i="3"/>
  <c r="AD697" i="3"/>
  <c r="AE697" i="3"/>
  <c r="AC697" i="3"/>
  <c r="P697" i="3"/>
  <c r="Q697" i="3" s="1"/>
  <c r="R697" i="3" s="1"/>
  <c r="S697" i="3" s="1"/>
  <c r="T697" i="3" s="1"/>
  <c r="U696" i="3" l="1"/>
  <c r="D697" i="3" s="1"/>
  <c r="AH697" i="3"/>
  <c r="AG697" i="3"/>
  <c r="Y695" i="3"/>
  <c r="E697" i="3" l="1"/>
  <c r="H697" i="3" s="1"/>
  <c r="K697" i="3" s="1"/>
  <c r="G697" i="3"/>
  <c r="F697" i="3" l="1"/>
  <c r="V697" i="3"/>
  <c r="A698" i="3"/>
  <c r="B698" i="3" s="1"/>
  <c r="I697" i="3"/>
  <c r="J697" i="3"/>
  <c r="M697" i="3"/>
  <c r="N697" i="3" s="1"/>
  <c r="L697" i="3" l="1"/>
  <c r="AC698" i="3"/>
  <c r="Z698" i="3"/>
  <c r="P698" i="3"/>
  <c r="Q698" i="3" s="1"/>
  <c r="R698" i="3" s="1"/>
  <c r="S698" i="3" s="1"/>
  <c r="T698" i="3" s="1"/>
  <c r="AE698" i="3"/>
  <c r="AD698" i="3"/>
  <c r="AA698" i="3"/>
  <c r="W697" i="3"/>
  <c r="U697" i="3" l="1"/>
  <c r="AH698" i="3"/>
  <c r="D698" i="3"/>
  <c r="AG698" i="3"/>
  <c r="E698" i="3"/>
  <c r="H698" i="3" s="1"/>
  <c r="Y696" i="3"/>
  <c r="F698" i="3" l="1"/>
  <c r="G698" i="3"/>
  <c r="K698" i="3"/>
  <c r="V698" i="3" l="1"/>
  <c r="A699" i="3"/>
  <c r="B699" i="3" s="1"/>
  <c r="I698" i="3"/>
  <c r="J698" i="3"/>
  <c r="M698" i="3"/>
  <c r="N698" i="3" s="1"/>
  <c r="L698" i="3" l="1"/>
  <c r="AA699" i="3"/>
  <c r="Z699" i="3"/>
  <c r="AC699" i="3"/>
  <c r="AD699" i="3"/>
  <c r="P699" i="3"/>
  <c r="Q699" i="3" s="1"/>
  <c r="R699" i="3" s="1"/>
  <c r="S699" i="3" s="1"/>
  <c r="T699" i="3" s="1"/>
  <c r="AE699" i="3"/>
  <c r="W698" i="3"/>
  <c r="U698" i="3" l="1"/>
  <c r="D699" i="3" s="1"/>
  <c r="AG699" i="3"/>
  <c r="AH699" i="3"/>
  <c r="Y697" i="3"/>
  <c r="E699" i="3" l="1"/>
  <c r="H699" i="3" s="1"/>
  <c r="K699" i="3" s="1"/>
  <c r="G699" i="3"/>
  <c r="F699" i="3" l="1"/>
  <c r="I699" i="3"/>
  <c r="J699" i="3"/>
  <c r="M699" i="3"/>
  <c r="N699" i="3" s="1"/>
  <c r="V699" i="3"/>
  <c r="W699" i="3" s="1"/>
  <c r="A700" i="3"/>
  <c r="B700" i="3" s="1"/>
  <c r="Z700" i="3" l="1"/>
  <c r="P700" i="3"/>
  <c r="Q700" i="3" s="1"/>
  <c r="R700" i="3" s="1"/>
  <c r="S700" i="3" s="1"/>
  <c r="T700" i="3" s="1"/>
  <c r="AC700" i="3"/>
  <c r="AE700" i="3"/>
  <c r="AD700" i="3"/>
  <c r="AA700" i="3"/>
  <c r="L699" i="3"/>
  <c r="U699" i="3" l="1"/>
  <c r="AG700" i="3"/>
  <c r="E700" i="3"/>
  <c r="H700" i="3" s="1"/>
  <c r="D700" i="3"/>
  <c r="AH700" i="3"/>
  <c r="Y698" i="3"/>
  <c r="F700" i="3" l="1"/>
  <c r="G700" i="3"/>
  <c r="K700" i="3"/>
  <c r="V700" i="3" l="1"/>
  <c r="A701" i="3"/>
  <c r="B701" i="3" s="1"/>
  <c r="I700" i="3"/>
  <c r="J700" i="3"/>
  <c r="M700" i="3"/>
  <c r="N700" i="3" s="1"/>
  <c r="L700" i="3" l="1"/>
  <c r="P701" i="3"/>
  <c r="Q701" i="3" s="1"/>
  <c r="R701" i="3" s="1"/>
  <c r="S701" i="3" s="1"/>
  <c r="T701" i="3" s="1"/>
  <c r="Z701" i="3"/>
  <c r="AA701" i="3"/>
  <c r="AE701" i="3"/>
  <c r="AD701" i="3"/>
  <c r="AC701" i="3"/>
  <c r="W700" i="3"/>
  <c r="U700" i="3" l="1"/>
  <c r="AH701" i="3"/>
  <c r="E701" i="3"/>
  <c r="H701" i="3" s="1"/>
  <c r="AG701" i="3"/>
  <c r="D701" i="3"/>
  <c r="Y699" i="3"/>
  <c r="K701" i="3" l="1"/>
  <c r="F701" i="3"/>
  <c r="G701" i="3"/>
  <c r="I701" i="3" l="1"/>
  <c r="J701" i="3"/>
  <c r="M701" i="3"/>
  <c r="N701" i="3" s="1"/>
  <c r="V701" i="3"/>
  <c r="W701" i="3" s="1"/>
  <c r="A702" i="3"/>
  <c r="B702" i="3" s="1"/>
  <c r="AC702" i="3" l="1"/>
  <c r="AA702" i="3"/>
  <c r="P702" i="3"/>
  <c r="Q702" i="3" s="1"/>
  <c r="R702" i="3" s="1"/>
  <c r="S702" i="3" s="1"/>
  <c r="T702" i="3" s="1"/>
  <c r="AE702" i="3"/>
  <c r="Z702" i="3"/>
  <c r="AD702" i="3"/>
  <c r="L701" i="3"/>
  <c r="U701" i="3" l="1"/>
  <c r="D702" i="3"/>
  <c r="E702" i="3"/>
  <c r="H702" i="3" s="1"/>
  <c r="AH702" i="3"/>
  <c r="AG702" i="3"/>
  <c r="Y700" i="3"/>
  <c r="K702" i="3" l="1"/>
  <c r="F702" i="3"/>
  <c r="G702" i="3"/>
  <c r="I702" i="3" l="1"/>
  <c r="J702" i="3"/>
  <c r="M702" i="3"/>
  <c r="N702" i="3" s="1"/>
  <c r="V702" i="3"/>
  <c r="W702" i="3" s="1"/>
  <c r="A703" i="3"/>
  <c r="B703" i="3" s="1"/>
  <c r="AA703" i="3" l="1"/>
  <c r="Z703" i="3"/>
  <c r="P703" i="3"/>
  <c r="Q703" i="3" s="1"/>
  <c r="R703" i="3" s="1"/>
  <c r="S703" i="3" s="1"/>
  <c r="T703" i="3" s="1"/>
  <c r="AE703" i="3"/>
  <c r="AC703" i="3"/>
  <c r="AD703" i="3"/>
  <c r="L702" i="3"/>
  <c r="U702" i="3" l="1"/>
  <c r="E703" i="3" s="1"/>
  <c r="H703" i="3" s="1"/>
  <c r="AG703" i="3"/>
  <c r="D703" i="3"/>
  <c r="AH703" i="3"/>
  <c r="Y701" i="3"/>
  <c r="F703" i="3" l="1"/>
  <c r="G703" i="3"/>
  <c r="K703" i="3"/>
  <c r="I703" i="3" l="1"/>
  <c r="J703" i="3"/>
  <c r="M703" i="3"/>
  <c r="N703" i="3" s="1"/>
  <c r="V703" i="3"/>
  <c r="W703" i="3" s="1"/>
  <c r="A704" i="3"/>
  <c r="B704" i="3" s="1"/>
  <c r="L703" i="3" l="1"/>
  <c r="P704" i="3"/>
  <c r="Q704" i="3" s="1"/>
  <c r="R704" i="3" s="1"/>
  <c r="S704" i="3" s="1"/>
  <c r="T704" i="3" s="1"/>
  <c r="AC704" i="3"/>
  <c r="AA704" i="3"/>
  <c r="AE704" i="3"/>
  <c r="AD704" i="3"/>
  <c r="Z704" i="3"/>
  <c r="U703" i="3" l="1"/>
  <c r="D704" i="3" s="1"/>
  <c r="AH704" i="3"/>
  <c r="AG704" i="3"/>
  <c r="Y702" i="3"/>
  <c r="E704" i="3" l="1"/>
  <c r="H704" i="3" s="1"/>
  <c r="K704" i="3" s="1"/>
  <c r="G704" i="3"/>
  <c r="F704" i="3" l="1"/>
  <c r="I704" i="3"/>
  <c r="J704" i="3"/>
  <c r="M704" i="3"/>
  <c r="N704" i="3" s="1"/>
  <c r="V704" i="3"/>
  <c r="W704" i="3" s="1"/>
  <c r="A705" i="3"/>
  <c r="B705" i="3" s="1"/>
  <c r="AD705" i="3" l="1"/>
  <c r="P705" i="3"/>
  <c r="Q705" i="3" s="1"/>
  <c r="R705" i="3" s="1"/>
  <c r="S705" i="3" s="1"/>
  <c r="T705" i="3" s="1"/>
  <c r="Z705" i="3"/>
  <c r="AA705" i="3"/>
  <c r="AE705" i="3"/>
  <c r="AC705" i="3"/>
  <c r="L704" i="3"/>
  <c r="U704" i="3" l="1"/>
  <c r="AH705" i="3"/>
  <c r="D705" i="3"/>
  <c r="E705" i="3"/>
  <c r="H705" i="3" s="1"/>
  <c r="AG705" i="3"/>
  <c r="Y703" i="3"/>
  <c r="K705" i="3" l="1"/>
  <c r="F705" i="3"/>
  <c r="G705" i="3"/>
  <c r="I705" i="3" l="1"/>
  <c r="J705" i="3"/>
  <c r="M705" i="3"/>
  <c r="N705" i="3" s="1"/>
  <c r="V705" i="3"/>
  <c r="W705" i="3" s="1"/>
  <c r="A706" i="3"/>
  <c r="B706" i="3" s="1"/>
  <c r="AA706" i="3" l="1"/>
  <c r="Z706" i="3"/>
  <c r="AC706" i="3"/>
  <c r="P706" i="3"/>
  <c r="Q706" i="3" s="1"/>
  <c r="R706" i="3" s="1"/>
  <c r="S706" i="3" s="1"/>
  <c r="T706" i="3" s="1"/>
  <c r="AE706" i="3"/>
  <c r="AD706" i="3"/>
  <c r="L705" i="3"/>
  <c r="U705" i="3" l="1"/>
  <c r="E706" i="3" s="1"/>
  <c r="H706" i="3" s="1"/>
  <c r="D706" i="3"/>
  <c r="AH706" i="3"/>
  <c r="AG706" i="3"/>
  <c r="Y704" i="3"/>
  <c r="F706" i="3" l="1"/>
  <c r="G706" i="3"/>
  <c r="K706" i="3"/>
  <c r="V706" i="3" l="1"/>
  <c r="A707" i="3"/>
  <c r="B707" i="3" s="1"/>
  <c r="I706" i="3"/>
  <c r="J706" i="3"/>
  <c r="M706" i="3"/>
  <c r="N706" i="3" s="1"/>
  <c r="L706" i="3" l="1"/>
  <c r="AA707" i="3"/>
  <c r="P707" i="3"/>
  <c r="Q707" i="3" s="1"/>
  <c r="R707" i="3" s="1"/>
  <c r="S707" i="3" s="1"/>
  <c r="T707" i="3" s="1"/>
  <c r="Z707" i="3"/>
  <c r="AE707" i="3"/>
  <c r="AC707" i="3"/>
  <c r="AD707" i="3"/>
  <c r="W706" i="3"/>
  <c r="U706" i="3" l="1"/>
  <c r="E707" i="3"/>
  <c r="H707" i="3" s="1"/>
  <c r="D707" i="3"/>
  <c r="AH707" i="3"/>
  <c r="AG707" i="3"/>
  <c r="Y705" i="3"/>
  <c r="F707" i="3" l="1"/>
  <c r="G707" i="3"/>
  <c r="K707" i="3"/>
  <c r="V707" i="3" l="1"/>
  <c r="A708" i="3"/>
  <c r="B708" i="3" s="1"/>
  <c r="I707" i="3"/>
  <c r="J707" i="3"/>
  <c r="M707" i="3"/>
  <c r="N707" i="3" s="1"/>
  <c r="L707" i="3" l="1"/>
  <c r="P708" i="3"/>
  <c r="Q708" i="3" s="1"/>
  <c r="R708" i="3" s="1"/>
  <c r="S708" i="3" s="1"/>
  <c r="T708" i="3" s="1"/>
  <c r="AA708" i="3"/>
  <c r="AC708" i="3"/>
  <c r="AE708" i="3"/>
  <c r="Z708" i="3"/>
  <c r="AD708" i="3"/>
  <c r="W707" i="3"/>
  <c r="U707" i="3" l="1"/>
  <c r="D708" i="3" s="1"/>
  <c r="AG708" i="3"/>
  <c r="AH708" i="3"/>
  <c r="E708" i="3"/>
  <c r="H708" i="3" s="1"/>
  <c r="Y706" i="3"/>
  <c r="K708" i="3" l="1"/>
  <c r="F708" i="3"/>
  <c r="G708" i="3"/>
  <c r="I708" i="3" l="1"/>
  <c r="J708" i="3"/>
  <c r="M708" i="3"/>
  <c r="N708" i="3" s="1"/>
  <c r="V708" i="3"/>
  <c r="W708" i="3" s="1"/>
  <c r="A709" i="3"/>
  <c r="B709" i="3" s="1"/>
  <c r="L708" i="3" l="1"/>
  <c r="P709" i="3"/>
  <c r="Q709" i="3" s="1"/>
  <c r="R709" i="3" s="1"/>
  <c r="S709" i="3" s="1"/>
  <c r="T709" i="3" s="1"/>
  <c r="Z709" i="3"/>
  <c r="AA709" i="3"/>
  <c r="AD709" i="3"/>
  <c r="AC709" i="3"/>
  <c r="AE709" i="3"/>
  <c r="U708" i="3" l="1"/>
  <c r="AH709" i="3"/>
  <c r="E709" i="3"/>
  <c r="H709" i="3" s="1"/>
  <c r="D709" i="3"/>
  <c r="AG709" i="3"/>
  <c r="Y707" i="3"/>
  <c r="F709" i="3" l="1"/>
  <c r="G709" i="3"/>
  <c r="K709" i="3"/>
  <c r="V709" i="3" l="1"/>
  <c r="A710" i="3"/>
  <c r="B710" i="3" s="1"/>
  <c r="I709" i="3"/>
  <c r="J709" i="3"/>
  <c r="M709" i="3"/>
  <c r="N709" i="3" s="1"/>
  <c r="AD710" i="3" l="1"/>
  <c r="AC710" i="3"/>
  <c r="AA710" i="3"/>
  <c r="Z710" i="3"/>
  <c r="AE710" i="3"/>
  <c r="P710" i="3"/>
  <c r="Q710" i="3" s="1"/>
  <c r="R710" i="3" s="1"/>
  <c r="S710" i="3" s="1"/>
  <c r="T710" i="3" s="1"/>
  <c r="L709" i="3"/>
  <c r="W709" i="3"/>
  <c r="U709" i="3" l="1"/>
  <c r="E710" i="3"/>
  <c r="H710" i="3" s="1"/>
  <c r="AH710" i="3"/>
  <c r="D710" i="3"/>
  <c r="AG710" i="3"/>
  <c r="Y708" i="3"/>
  <c r="F710" i="3" l="1"/>
  <c r="G710" i="3"/>
  <c r="K710" i="3"/>
  <c r="V710" i="3" l="1"/>
  <c r="A711" i="3"/>
  <c r="B711" i="3" s="1"/>
  <c r="I710" i="3"/>
  <c r="J710" i="3"/>
  <c r="M710" i="3"/>
  <c r="N710" i="3" s="1"/>
  <c r="L710" i="3" l="1"/>
  <c r="P711" i="3"/>
  <c r="Q711" i="3" s="1"/>
  <c r="R711" i="3" s="1"/>
  <c r="S711" i="3" s="1"/>
  <c r="T711" i="3" s="1"/>
  <c r="AC711" i="3"/>
  <c r="AD711" i="3"/>
  <c r="AA711" i="3"/>
  <c r="AE711" i="3"/>
  <c r="Z711" i="3"/>
  <c r="W710" i="3"/>
  <c r="U710" i="3" l="1"/>
  <c r="D711" i="3"/>
  <c r="E711" i="3"/>
  <c r="H711" i="3" s="1"/>
  <c r="AH711" i="3"/>
  <c r="AG711" i="3"/>
  <c r="Y709" i="3"/>
  <c r="K711" i="3" l="1"/>
  <c r="F711" i="3"/>
  <c r="G711" i="3"/>
  <c r="I711" i="3" l="1"/>
  <c r="J711" i="3"/>
  <c r="M711" i="3"/>
  <c r="N711" i="3" s="1"/>
  <c r="V711" i="3"/>
  <c r="W711" i="3" s="1"/>
  <c r="A712" i="3"/>
  <c r="B712" i="3" s="1"/>
  <c r="AC712" i="3" l="1"/>
  <c r="Z712" i="3"/>
  <c r="P712" i="3"/>
  <c r="Q712" i="3" s="1"/>
  <c r="R712" i="3" s="1"/>
  <c r="S712" i="3" s="1"/>
  <c r="T712" i="3" s="1"/>
  <c r="AE712" i="3"/>
  <c r="AD712" i="3"/>
  <c r="AA712" i="3"/>
  <c r="L711" i="3"/>
  <c r="U711" i="3" l="1"/>
  <c r="AG712" i="3"/>
  <c r="D712" i="3"/>
  <c r="E712" i="3"/>
  <c r="H712" i="3" s="1"/>
  <c r="AH712" i="3"/>
  <c r="Y710" i="3"/>
  <c r="K712" i="3" l="1"/>
  <c r="F712" i="3"/>
  <c r="G712" i="3"/>
  <c r="I712" i="3" l="1"/>
  <c r="J712" i="3"/>
  <c r="M712" i="3"/>
  <c r="N712" i="3" s="1"/>
  <c r="V712" i="3"/>
  <c r="W712" i="3" s="1"/>
  <c r="A713" i="3"/>
  <c r="B713" i="3" s="1"/>
  <c r="AD713" i="3" l="1"/>
  <c r="Z713" i="3"/>
  <c r="P713" i="3"/>
  <c r="Q713" i="3" s="1"/>
  <c r="R713" i="3" s="1"/>
  <c r="S713" i="3" s="1"/>
  <c r="T713" i="3" s="1"/>
  <c r="AC713" i="3"/>
  <c r="AA713" i="3"/>
  <c r="AE713" i="3"/>
  <c r="L712" i="3"/>
  <c r="U712" i="3" l="1"/>
  <c r="D713" i="3" s="1"/>
  <c r="AG713" i="3"/>
  <c r="AH713" i="3"/>
  <c r="Y711" i="3"/>
  <c r="E713" i="3" l="1"/>
  <c r="H713" i="3" s="1"/>
  <c r="K713" i="3" s="1"/>
  <c r="G713" i="3"/>
  <c r="F713" i="3" l="1"/>
  <c r="I713" i="3"/>
  <c r="J713" i="3"/>
  <c r="M713" i="3"/>
  <c r="N713" i="3" s="1"/>
  <c r="V713" i="3"/>
  <c r="W713" i="3" s="1"/>
  <c r="A714" i="3"/>
  <c r="B714" i="3" s="1"/>
  <c r="AA714" i="3" l="1"/>
  <c r="Z714" i="3"/>
  <c r="AC714" i="3"/>
  <c r="AE714" i="3"/>
  <c r="P714" i="3"/>
  <c r="Q714" i="3" s="1"/>
  <c r="R714" i="3" s="1"/>
  <c r="S714" i="3" s="1"/>
  <c r="T714" i="3" s="1"/>
  <c r="AD714" i="3"/>
  <c r="L713" i="3"/>
  <c r="U713" i="3" l="1"/>
  <c r="D714" i="3"/>
  <c r="E714" i="3"/>
  <c r="H714" i="3" s="1"/>
  <c r="AG714" i="3"/>
  <c r="AH714" i="3"/>
  <c r="Y712" i="3"/>
  <c r="K714" i="3" l="1"/>
  <c r="F714" i="3"/>
  <c r="G714" i="3"/>
  <c r="I714" i="3" l="1"/>
  <c r="J714" i="3"/>
  <c r="M714" i="3"/>
  <c r="N714" i="3" s="1"/>
  <c r="V714" i="3"/>
  <c r="A715" i="3"/>
  <c r="B715" i="3" s="1"/>
  <c r="W714" i="3" l="1"/>
  <c r="L714" i="3"/>
  <c r="AD715" i="3"/>
  <c r="P715" i="3"/>
  <c r="Q715" i="3" s="1"/>
  <c r="R715" i="3" s="1"/>
  <c r="S715" i="3" s="1"/>
  <c r="T715" i="3" s="1"/>
  <c r="Z715" i="3"/>
  <c r="AC715" i="3"/>
  <c r="AA715" i="3"/>
  <c r="AE715" i="3"/>
  <c r="U714" i="3" l="1"/>
  <c r="AH715" i="3"/>
  <c r="D715" i="3"/>
  <c r="E715" i="3"/>
  <c r="H715" i="3" s="1"/>
  <c r="AG715" i="3"/>
  <c r="Y713" i="3"/>
  <c r="K715" i="3" l="1"/>
  <c r="F715" i="3"/>
  <c r="G715" i="3"/>
  <c r="V715" i="3" l="1"/>
  <c r="A716" i="3"/>
  <c r="B716" i="3" s="1"/>
  <c r="I715" i="3"/>
  <c r="J715" i="3"/>
  <c r="M715" i="3"/>
  <c r="N715" i="3" s="1"/>
  <c r="L715" i="3" l="1"/>
  <c r="AC716" i="3"/>
  <c r="AA716" i="3"/>
  <c r="AD716" i="3"/>
  <c r="Z716" i="3"/>
  <c r="P716" i="3"/>
  <c r="Q716" i="3" s="1"/>
  <c r="R716" i="3" s="1"/>
  <c r="S716" i="3" s="1"/>
  <c r="T716" i="3" s="1"/>
  <c r="AE716" i="3"/>
  <c r="W715" i="3"/>
  <c r="U715" i="3" l="1"/>
  <c r="D716" i="3" s="1"/>
  <c r="AH716" i="3"/>
  <c r="E716" i="3"/>
  <c r="H716" i="3" s="1"/>
  <c r="AG716" i="3"/>
  <c r="Y714" i="3"/>
  <c r="F716" i="3" l="1"/>
  <c r="G716" i="3"/>
  <c r="K716" i="3"/>
  <c r="V716" i="3" l="1"/>
  <c r="A717" i="3"/>
  <c r="B717" i="3" s="1"/>
  <c r="I716" i="3"/>
  <c r="J716" i="3"/>
  <c r="M716" i="3"/>
  <c r="N716" i="3" s="1"/>
  <c r="L716" i="3" l="1"/>
  <c r="AC717" i="3"/>
  <c r="AA717" i="3"/>
  <c r="AE717" i="3"/>
  <c r="P717" i="3"/>
  <c r="Q717" i="3" s="1"/>
  <c r="R717" i="3" s="1"/>
  <c r="S717" i="3" s="1"/>
  <c r="T717" i="3" s="1"/>
  <c r="AD717" i="3"/>
  <c r="Z717" i="3"/>
  <c r="W716" i="3"/>
  <c r="U716" i="3" l="1"/>
  <c r="AH717" i="3"/>
  <c r="D717" i="3"/>
  <c r="AG717" i="3"/>
  <c r="E717" i="3"/>
  <c r="H717" i="3" s="1"/>
  <c r="Y715" i="3"/>
  <c r="K717" i="3" l="1"/>
  <c r="F717" i="3"/>
  <c r="G717" i="3"/>
  <c r="I717" i="3" l="1"/>
  <c r="J717" i="3"/>
  <c r="M717" i="3"/>
  <c r="N717" i="3" s="1"/>
  <c r="V717" i="3"/>
  <c r="A718" i="3"/>
  <c r="B718" i="3" s="1"/>
  <c r="W717" i="3" l="1"/>
  <c r="L717" i="3"/>
  <c r="AC718" i="3"/>
  <c r="Z718" i="3"/>
  <c r="P718" i="3"/>
  <c r="Q718" i="3" s="1"/>
  <c r="R718" i="3" s="1"/>
  <c r="S718" i="3" s="1"/>
  <c r="T718" i="3" s="1"/>
  <c r="AE718" i="3"/>
  <c r="AD718" i="3"/>
  <c r="AA718" i="3"/>
  <c r="U717" i="3" l="1"/>
  <c r="E718" i="3" s="1"/>
  <c r="H718" i="3" s="1"/>
  <c r="AH718" i="3"/>
  <c r="AG718" i="3"/>
  <c r="D718" i="3"/>
  <c r="Y716" i="3"/>
  <c r="F718" i="3" l="1"/>
  <c r="G718" i="3"/>
  <c r="K718" i="3"/>
  <c r="I718" i="3" l="1"/>
  <c r="J718" i="3"/>
  <c r="M718" i="3"/>
  <c r="N718" i="3" s="1"/>
  <c r="V718" i="3"/>
  <c r="W718" i="3" s="1"/>
  <c r="A719" i="3"/>
  <c r="B719" i="3" s="1"/>
  <c r="P719" i="3" l="1"/>
  <c r="Q719" i="3" s="1"/>
  <c r="R719" i="3" s="1"/>
  <c r="S719" i="3" s="1"/>
  <c r="T719" i="3" s="1"/>
  <c r="Z719" i="3"/>
  <c r="AA719" i="3"/>
  <c r="AE719" i="3"/>
  <c r="AD719" i="3"/>
  <c r="AC719" i="3"/>
  <c r="L718" i="3"/>
  <c r="AG719" i="3" l="1"/>
  <c r="AH719" i="3"/>
  <c r="U718" i="3"/>
  <c r="E719" i="3" s="1"/>
  <c r="H719" i="3" s="1"/>
  <c r="Y717" i="3"/>
  <c r="D719" i="3" l="1"/>
  <c r="F719" i="3" s="1"/>
  <c r="K719" i="3"/>
  <c r="G719" i="3" l="1"/>
  <c r="I719" i="3" s="1"/>
  <c r="V719" i="3"/>
  <c r="A720" i="3"/>
  <c r="B720" i="3" s="1"/>
  <c r="J719" i="3"/>
  <c r="M719" i="3"/>
  <c r="N719" i="3" s="1"/>
  <c r="W719" i="3" l="1"/>
  <c r="L719" i="3"/>
  <c r="AD720" i="3"/>
  <c r="AA720" i="3"/>
  <c r="AC720" i="3"/>
  <c r="Z720" i="3"/>
  <c r="P720" i="3"/>
  <c r="Q720" i="3" s="1"/>
  <c r="R720" i="3" s="1"/>
  <c r="S720" i="3" s="1"/>
  <c r="T720" i="3" s="1"/>
  <c r="AE720" i="3"/>
  <c r="U719" i="3" l="1"/>
  <c r="E720" i="3" s="1"/>
  <c r="H720" i="3" s="1"/>
  <c r="AH720" i="3"/>
  <c r="AG720" i="3"/>
  <c r="Y718" i="3"/>
  <c r="D720" i="3" l="1"/>
  <c r="F720" i="3" s="1"/>
  <c r="K720" i="3"/>
  <c r="G720" i="3" l="1"/>
  <c r="I720" i="3"/>
  <c r="J720" i="3"/>
  <c r="M720" i="3"/>
  <c r="N720" i="3" s="1"/>
  <c r="V720" i="3"/>
  <c r="W720" i="3" s="1"/>
  <c r="A721" i="3"/>
  <c r="B721" i="3" s="1"/>
  <c r="L720" i="3" l="1"/>
  <c r="AA721" i="3"/>
  <c r="P721" i="3"/>
  <c r="Q721" i="3" s="1"/>
  <c r="R721" i="3" s="1"/>
  <c r="S721" i="3" s="1"/>
  <c r="T721" i="3" s="1"/>
  <c r="Z721" i="3"/>
  <c r="AE721" i="3"/>
  <c r="AD721" i="3"/>
  <c r="AC721" i="3"/>
  <c r="AG721" i="3" l="1"/>
  <c r="U720" i="3"/>
  <c r="D721" i="3" s="1"/>
  <c r="AH721" i="3"/>
  <c r="Y719" i="3"/>
  <c r="E721" i="3" l="1"/>
  <c r="H721" i="3" s="1"/>
  <c r="K721" i="3" s="1"/>
  <c r="G721" i="3"/>
  <c r="F721" i="3" l="1"/>
  <c r="I721" i="3"/>
  <c r="J721" i="3"/>
  <c r="M721" i="3"/>
  <c r="N721" i="3" s="1"/>
  <c r="V721" i="3"/>
  <c r="W721" i="3" s="1"/>
  <c r="A722" i="3"/>
  <c r="B722" i="3" s="1"/>
  <c r="L721" i="3" l="1"/>
  <c r="P722" i="3"/>
  <c r="Q722" i="3" s="1"/>
  <c r="R722" i="3" s="1"/>
  <c r="S722" i="3" s="1"/>
  <c r="T722" i="3" s="1"/>
  <c r="AC722" i="3"/>
  <c r="Z722" i="3"/>
  <c r="AE722" i="3"/>
  <c r="AD722" i="3"/>
  <c r="AA722" i="3"/>
  <c r="U721" i="3" l="1"/>
  <c r="E722" i="3"/>
  <c r="H722" i="3" s="1"/>
  <c r="D722" i="3"/>
  <c r="AH722" i="3"/>
  <c r="AG722" i="3"/>
  <c r="Y720" i="3"/>
  <c r="F722" i="3" l="1"/>
  <c r="G722" i="3"/>
  <c r="K722" i="3"/>
  <c r="V722" i="3" l="1"/>
  <c r="A723" i="3"/>
  <c r="B723" i="3" s="1"/>
  <c r="I722" i="3"/>
  <c r="J722" i="3"/>
  <c r="M722" i="3"/>
  <c r="N722" i="3" s="1"/>
  <c r="L722" i="3" l="1"/>
  <c r="Z723" i="3"/>
  <c r="P723" i="3"/>
  <c r="Q723" i="3" s="1"/>
  <c r="R723" i="3" s="1"/>
  <c r="S723" i="3" s="1"/>
  <c r="T723" i="3" s="1"/>
  <c r="AA723" i="3"/>
  <c r="AD723" i="3"/>
  <c r="AC723" i="3"/>
  <c r="AE723" i="3"/>
  <c r="W722" i="3"/>
  <c r="U722" i="3" l="1"/>
  <c r="E723" i="3" s="1"/>
  <c r="H723" i="3" s="1"/>
  <c r="AG723" i="3"/>
  <c r="AH723" i="3"/>
  <c r="D723" i="3"/>
  <c r="Y721" i="3"/>
  <c r="F723" i="3" l="1"/>
  <c r="G723" i="3"/>
  <c r="K723" i="3"/>
  <c r="V723" i="3" l="1"/>
  <c r="A724" i="3"/>
  <c r="B724" i="3" s="1"/>
  <c r="I723" i="3"/>
  <c r="J723" i="3"/>
  <c r="M723" i="3"/>
  <c r="N723" i="3" s="1"/>
  <c r="AC724" i="3" l="1"/>
  <c r="P724" i="3"/>
  <c r="Q724" i="3" s="1"/>
  <c r="R724" i="3" s="1"/>
  <c r="S724" i="3" s="1"/>
  <c r="T724" i="3" s="1"/>
  <c r="Z724" i="3"/>
  <c r="AE724" i="3"/>
  <c r="AA724" i="3"/>
  <c r="AD724" i="3"/>
  <c r="L723" i="3"/>
  <c r="W723" i="3"/>
  <c r="U723" i="3" l="1"/>
  <c r="D724" i="3"/>
  <c r="E724" i="3"/>
  <c r="H724" i="3" s="1"/>
  <c r="AG724" i="3"/>
  <c r="AH724" i="3"/>
  <c r="Y722" i="3"/>
  <c r="K724" i="3" l="1"/>
  <c r="F724" i="3"/>
  <c r="G724" i="3"/>
  <c r="I724" i="3" l="1"/>
  <c r="J724" i="3"/>
  <c r="M724" i="3"/>
  <c r="N724" i="3" s="1"/>
  <c r="V724" i="3"/>
  <c r="W724" i="3" s="1"/>
  <c r="A725" i="3"/>
  <c r="B725" i="3" s="1"/>
  <c r="L724" i="3" l="1"/>
  <c r="AA725" i="3"/>
  <c r="Z725" i="3"/>
  <c r="P725" i="3"/>
  <c r="Q725" i="3" s="1"/>
  <c r="R725" i="3" s="1"/>
  <c r="S725" i="3" s="1"/>
  <c r="T725" i="3" s="1"/>
  <c r="AE725" i="3"/>
  <c r="AC725" i="3"/>
  <c r="AD725" i="3"/>
  <c r="U724" i="3" l="1"/>
  <c r="AH725" i="3"/>
  <c r="D725" i="3"/>
  <c r="E725" i="3"/>
  <c r="H725" i="3" s="1"/>
  <c r="AG725" i="3"/>
  <c r="Y723" i="3"/>
  <c r="F725" i="3" l="1"/>
  <c r="G725" i="3"/>
  <c r="K725" i="3"/>
  <c r="V725" i="3" l="1"/>
  <c r="A726" i="3"/>
  <c r="B726" i="3" s="1"/>
  <c r="I725" i="3"/>
  <c r="J725" i="3"/>
  <c r="M725" i="3"/>
  <c r="N725" i="3" s="1"/>
  <c r="L725" i="3" l="1"/>
  <c r="Z726" i="3"/>
  <c r="AA726" i="3"/>
  <c r="P726" i="3"/>
  <c r="Q726" i="3" s="1"/>
  <c r="R726" i="3" s="1"/>
  <c r="S726" i="3" s="1"/>
  <c r="T726" i="3" s="1"/>
  <c r="AE726" i="3"/>
  <c r="AD726" i="3"/>
  <c r="AC726" i="3"/>
  <c r="W725" i="3"/>
  <c r="U725" i="3" l="1"/>
  <c r="D726" i="3" s="1"/>
  <c r="AH726" i="3"/>
  <c r="AG726" i="3"/>
  <c r="Y724" i="3"/>
  <c r="G726" i="3" l="1"/>
  <c r="E726" i="3"/>
  <c r="H726" i="3" s="1"/>
  <c r="K726" i="3" l="1"/>
  <c r="I726" i="3"/>
  <c r="J726" i="3"/>
  <c r="M726" i="3"/>
  <c r="N726" i="3" s="1"/>
  <c r="F726" i="3"/>
  <c r="L726" i="3" l="1"/>
  <c r="V726" i="3"/>
  <c r="W726" i="3" s="1"/>
  <c r="A727" i="3"/>
  <c r="B727" i="3" s="1"/>
  <c r="AD727" i="3" l="1"/>
  <c r="P727" i="3"/>
  <c r="Q727" i="3" s="1"/>
  <c r="R727" i="3" s="1"/>
  <c r="S727" i="3" s="1"/>
  <c r="T727" i="3" s="1"/>
  <c r="AE727" i="3"/>
  <c r="Z727" i="3"/>
  <c r="AC727" i="3"/>
  <c r="AA727" i="3"/>
  <c r="U726" i="3"/>
  <c r="Y725" i="3"/>
  <c r="AG727" i="3" l="1"/>
  <c r="D727" i="3"/>
  <c r="AH727" i="3"/>
  <c r="E727" i="3"/>
  <c r="H727" i="3" s="1"/>
  <c r="F727" i="3" l="1"/>
  <c r="G727" i="3"/>
  <c r="K727" i="3"/>
  <c r="V727" i="3" l="1"/>
  <c r="A728" i="3"/>
  <c r="B728" i="3" s="1"/>
  <c r="I727" i="3"/>
  <c r="J727" i="3"/>
  <c r="M727" i="3"/>
  <c r="N727" i="3" s="1"/>
  <c r="AC728" i="3" l="1"/>
  <c r="P728" i="3"/>
  <c r="Q728" i="3" s="1"/>
  <c r="R728" i="3" s="1"/>
  <c r="S728" i="3" s="1"/>
  <c r="T728" i="3" s="1"/>
  <c r="Z728" i="3"/>
  <c r="AA728" i="3"/>
  <c r="AE728" i="3"/>
  <c r="AD728" i="3"/>
  <c r="L727" i="3"/>
  <c r="W727" i="3"/>
  <c r="U727" i="3" l="1"/>
  <c r="D728" i="3" s="1"/>
  <c r="AG728" i="3"/>
  <c r="AH728" i="3"/>
  <c r="Y726" i="3"/>
  <c r="E728" i="3" l="1"/>
  <c r="H728" i="3" s="1"/>
  <c r="K728" i="3" s="1"/>
  <c r="G728" i="3"/>
  <c r="F728" i="3" l="1"/>
  <c r="I728" i="3"/>
  <c r="J728" i="3"/>
  <c r="M728" i="3"/>
  <c r="N728" i="3" s="1"/>
  <c r="V728" i="3"/>
  <c r="W728" i="3" s="1"/>
  <c r="A729" i="3"/>
  <c r="B729" i="3" s="1"/>
  <c r="P729" i="3" l="1"/>
  <c r="Q729" i="3" s="1"/>
  <c r="R729" i="3" s="1"/>
  <c r="S729" i="3" s="1"/>
  <c r="T729" i="3" s="1"/>
  <c r="Z729" i="3"/>
  <c r="AA729" i="3"/>
  <c r="AC729" i="3"/>
  <c r="AD729" i="3"/>
  <c r="AE729" i="3"/>
  <c r="L728" i="3"/>
  <c r="U728" i="3" l="1"/>
  <c r="AG729" i="3"/>
  <c r="E729" i="3"/>
  <c r="H729" i="3" s="1"/>
  <c r="D729" i="3"/>
  <c r="AH729" i="3"/>
  <c r="Y727" i="3"/>
  <c r="F729" i="3" l="1"/>
  <c r="G729" i="3"/>
  <c r="K729" i="3"/>
  <c r="V729" i="3" l="1"/>
  <c r="A730" i="3"/>
  <c r="B730" i="3" s="1"/>
  <c r="I729" i="3"/>
  <c r="J729" i="3"/>
  <c r="M729" i="3"/>
  <c r="N729" i="3" s="1"/>
  <c r="L729" i="3" l="1"/>
  <c r="AC730" i="3"/>
  <c r="Z730" i="3"/>
  <c r="P730" i="3"/>
  <c r="Q730" i="3" s="1"/>
  <c r="R730" i="3" s="1"/>
  <c r="S730" i="3" s="1"/>
  <c r="T730" i="3" s="1"/>
  <c r="AE730" i="3"/>
  <c r="AD730" i="3"/>
  <c r="AA730" i="3"/>
  <c r="W729" i="3"/>
  <c r="U729" i="3" l="1"/>
  <c r="AG730" i="3"/>
  <c r="D730" i="3"/>
  <c r="E730" i="3"/>
  <c r="H730" i="3" s="1"/>
  <c r="AH730" i="3"/>
  <c r="Y728" i="3"/>
  <c r="K730" i="3" l="1"/>
  <c r="F730" i="3"/>
  <c r="G730" i="3"/>
  <c r="I730" i="3" l="1"/>
  <c r="J730" i="3"/>
  <c r="M730" i="3"/>
  <c r="N730" i="3" s="1"/>
  <c r="V730" i="3"/>
  <c r="W730" i="3" s="1"/>
  <c r="A731" i="3"/>
  <c r="B731" i="3" s="1"/>
  <c r="AA731" i="3" l="1"/>
  <c r="AC731" i="3"/>
  <c r="Z731" i="3"/>
  <c r="P731" i="3"/>
  <c r="Q731" i="3" s="1"/>
  <c r="R731" i="3" s="1"/>
  <c r="S731" i="3" s="1"/>
  <c r="T731" i="3" s="1"/>
  <c r="AD731" i="3"/>
  <c r="AE731" i="3"/>
  <c r="L730" i="3"/>
  <c r="U730" i="3" l="1"/>
  <c r="E731" i="3"/>
  <c r="H731" i="3" s="1"/>
  <c r="AH731" i="3"/>
  <c r="D731" i="3"/>
  <c r="AG731" i="3"/>
  <c r="Y729" i="3"/>
  <c r="F731" i="3" l="1"/>
  <c r="G731" i="3"/>
  <c r="K731" i="3"/>
  <c r="I731" i="3" l="1"/>
  <c r="J731" i="3"/>
  <c r="M731" i="3"/>
  <c r="N731" i="3" s="1"/>
  <c r="V731" i="3"/>
  <c r="W731" i="3" s="1"/>
  <c r="A732" i="3"/>
  <c r="B732" i="3" s="1"/>
  <c r="AC732" i="3" l="1"/>
  <c r="Z732" i="3"/>
  <c r="P732" i="3"/>
  <c r="Q732" i="3" s="1"/>
  <c r="R732" i="3" s="1"/>
  <c r="S732" i="3" s="1"/>
  <c r="T732" i="3" s="1"/>
  <c r="AE732" i="3"/>
  <c r="AA732" i="3"/>
  <c r="AD732" i="3"/>
  <c r="L731" i="3"/>
  <c r="U731" i="3" l="1"/>
  <c r="E732" i="3"/>
  <c r="H732" i="3" s="1"/>
  <c r="D732" i="3"/>
  <c r="AH732" i="3"/>
  <c r="AG732" i="3"/>
  <c r="Y730" i="3"/>
  <c r="F732" i="3" l="1"/>
  <c r="G732" i="3"/>
  <c r="K732" i="3"/>
  <c r="V732" i="3" l="1"/>
  <c r="A733" i="3"/>
  <c r="B733" i="3" s="1"/>
  <c r="I732" i="3"/>
  <c r="J732" i="3"/>
  <c r="M732" i="3"/>
  <c r="N732" i="3" s="1"/>
  <c r="L732" i="3" l="1"/>
  <c r="Z733" i="3"/>
  <c r="AC733" i="3"/>
  <c r="AA733" i="3"/>
  <c r="AD733" i="3"/>
  <c r="P733" i="3"/>
  <c r="Q733" i="3" s="1"/>
  <c r="R733" i="3" s="1"/>
  <c r="S733" i="3" s="1"/>
  <c r="T733" i="3" s="1"/>
  <c r="AE733" i="3"/>
  <c r="W732" i="3"/>
  <c r="U732" i="3" l="1"/>
  <c r="D733" i="3" s="1"/>
  <c r="E733" i="3"/>
  <c r="H733" i="3" s="1"/>
  <c r="AG733" i="3"/>
  <c r="AH733" i="3"/>
  <c r="Y731" i="3"/>
  <c r="K733" i="3" l="1"/>
  <c r="F733" i="3"/>
  <c r="G733" i="3"/>
  <c r="I733" i="3" l="1"/>
  <c r="J733" i="3"/>
  <c r="M733" i="3"/>
  <c r="N733" i="3" s="1"/>
  <c r="V733" i="3"/>
  <c r="W733" i="3" s="1"/>
  <c r="A734" i="3"/>
  <c r="B734" i="3" s="1"/>
  <c r="AC734" i="3" l="1"/>
  <c r="P734" i="3"/>
  <c r="Q734" i="3" s="1"/>
  <c r="R734" i="3" s="1"/>
  <c r="S734" i="3" s="1"/>
  <c r="T734" i="3" s="1"/>
  <c r="AD734" i="3"/>
  <c r="Z734" i="3"/>
  <c r="AE734" i="3"/>
  <c r="AA734" i="3"/>
  <c r="L733" i="3"/>
  <c r="U733" i="3" l="1"/>
  <c r="E734" i="3" s="1"/>
  <c r="H734" i="3" s="1"/>
  <c r="AH734" i="3"/>
  <c r="AG734" i="3"/>
  <c r="Y732" i="3"/>
  <c r="D734" i="3" l="1"/>
  <c r="F734" i="3" s="1"/>
  <c r="K734" i="3"/>
  <c r="G734" i="3" l="1"/>
  <c r="V734" i="3"/>
  <c r="A735" i="3"/>
  <c r="B735" i="3" s="1"/>
  <c r="I734" i="3"/>
  <c r="J734" i="3"/>
  <c r="M734" i="3"/>
  <c r="N734" i="3" s="1"/>
  <c r="L734" i="3" l="1"/>
  <c r="AC735" i="3"/>
  <c r="Z735" i="3"/>
  <c r="AA735" i="3"/>
  <c r="AE735" i="3"/>
  <c r="AD735" i="3"/>
  <c r="P735" i="3"/>
  <c r="Q735" i="3" s="1"/>
  <c r="R735" i="3" s="1"/>
  <c r="S735" i="3" s="1"/>
  <c r="T735" i="3" s="1"/>
  <c r="W734" i="3"/>
  <c r="U734" i="3" l="1"/>
  <c r="E735" i="3" s="1"/>
  <c r="H735" i="3" s="1"/>
  <c r="AG735" i="3"/>
  <c r="AH735" i="3"/>
  <c r="D735" i="3"/>
  <c r="Y733" i="3"/>
  <c r="F735" i="3" l="1"/>
  <c r="G735" i="3"/>
  <c r="K735" i="3"/>
  <c r="V735" i="3" l="1"/>
  <c r="A736" i="3"/>
  <c r="B736" i="3" s="1"/>
  <c r="I735" i="3"/>
  <c r="J735" i="3"/>
  <c r="M735" i="3"/>
  <c r="N735" i="3" s="1"/>
  <c r="P736" i="3" l="1"/>
  <c r="Q736" i="3" s="1"/>
  <c r="R736" i="3" s="1"/>
  <c r="S736" i="3" s="1"/>
  <c r="T736" i="3" s="1"/>
  <c r="AA736" i="3"/>
  <c r="AC736" i="3"/>
  <c r="Z736" i="3"/>
  <c r="AE736" i="3"/>
  <c r="AD736" i="3"/>
  <c r="L735" i="3"/>
  <c r="W735" i="3"/>
  <c r="U735" i="3" l="1"/>
  <c r="AH736" i="3"/>
  <c r="D736" i="3"/>
  <c r="AG736" i="3"/>
  <c r="E736" i="3"/>
  <c r="H736" i="3" s="1"/>
  <c r="Y734" i="3"/>
  <c r="K736" i="3" l="1"/>
  <c r="F736" i="3"/>
  <c r="G736" i="3"/>
  <c r="V736" i="3" l="1"/>
  <c r="A737" i="3"/>
  <c r="B737" i="3" s="1"/>
  <c r="I736" i="3"/>
  <c r="J736" i="3"/>
  <c r="M736" i="3"/>
  <c r="N736" i="3" s="1"/>
  <c r="AC737" i="3" l="1"/>
  <c r="Z737" i="3"/>
  <c r="AA737" i="3"/>
  <c r="AE737" i="3"/>
  <c r="AD737" i="3"/>
  <c r="P737" i="3"/>
  <c r="Q737" i="3" s="1"/>
  <c r="R737" i="3" s="1"/>
  <c r="S737" i="3" s="1"/>
  <c r="T737" i="3" s="1"/>
  <c r="L736" i="3"/>
  <c r="W736" i="3"/>
  <c r="AH737" i="3" l="1"/>
  <c r="AG737" i="3"/>
  <c r="U736" i="3"/>
  <c r="D737" i="3" s="1"/>
  <c r="Y735" i="3"/>
  <c r="G737" i="3" l="1"/>
  <c r="E737" i="3"/>
  <c r="H737" i="3" s="1"/>
  <c r="I737" i="3" l="1"/>
  <c r="J737" i="3"/>
  <c r="M737" i="3"/>
  <c r="N737" i="3" s="1"/>
  <c r="K737" i="3"/>
  <c r="F737" i="3"/>
  <c r="L737" i="3" l="1"/>
  <c r="V737" i="3"/>
  <c r="W737" i="3" s="1"/>
  <c r="A738" i="3"/>
  <c r="B738" i="3" s="1"/>
  <c r="AC738" i="3" l="1"/>
  <c r="Z738" i="3"/>
  <c r="AE738" i="3"/>
  <c r="AA738" i="3"/>
  <c r="P738" i="3"/>
  <c r="Q738" i="3" s="1"/>
  <c r="R738" i="3" s="1"/>
  <c r="S738" i="3" s="1"/>
  <c r="T738" i="3" s="1"/>
  <c r="AD738" i="3"/>
  <c r="U737" i="3"/>
  <c r="Y736" i="3"/>
  <c r="AH738" i="3" l="1"/>
  <c r="D738" i="3"/>
  <c r="AG738" i="3"/>
  <c r="E738" i="3"/>
  <c r="H738" i="3" s="1"/>
  <c r="F738" i="3" l="1"/>
  <c r="G738" i="3"/>
  <c r="K738" i="3"/>
  <c r="V738" i="3" l="1"/>
  <c r="A739" i="3"/>
  <c r="B739" i="3" s="1"/>
  <c r="I738" i="3"/>
  <c r="J738" i="3"/>
  <c r="M738" i="3"/>
  <c r="N738" i="3" s="1"/>
  <c r="P739" i="3" l="1"/>
  <c r="Q739" i="3" s="1"/>
  <c r="R739" i="3" s="1"/>
  <c r="S739" i="3" s="1"/>
  <c r="T739" i="3" s="1"/>
  <c r="AC739" i="3"/>
  <c r="Z739" i="3"/>
  <c r="AD739" i="3"/>
  <c r="AE739" i="3"/>
  <c r="AA739" i="3"/>
  <c r="L738" i="3"/>
  <c r="W738" i="3"/>
  <c r="AH739" i="3" l="1"/>
  <c r="U738" i="3"/>
  <c r="E739" i="3" s="1"/>
  <c r="H739" i="3" s="1"/>
  <c r="AG739" i="3"/>
  <c r="D739" i="3"/>
  <c r="Y737" i="3"/>
  <c r="F739" i="3" l="1"/>
  <c r="G739" i="3"/>
  <c r="K739" i="3"/>
  <c r="I739" i="3" l="1"/>
  <c r="J739" i="3"/>
  <c r="M739" i="3"/>
  <c r="N739" i="3" s="1"/>
  <c r="V739" i="3"/>
  <c r="W739" i="3" s="1"/>
  <c r="A740" i="3"/>
  <c r="B740" i="3" s="1"/>
  <c r="L739" i="3" l="1"/>
  <c r="P740" i="3"/>
  <c r="Q740" i="3" s="1"/>
  <c r="R740" i="3" s="1"/>
  <c r="S740" i="3" s="1"/>
  <c r="T740" i="3" s="1"/>
  <c r="AD740" i="3"/>
  <c r="AC740" i="3"/>
  <c r="Z740" i="3"/>
  <c r="AE740" i="3"/>
  <c r="AA740" i="3"/>
  <c r="U739" i="3" l="1"/>
  <c r="E740" i="3"/>
  <c r="H740" i="3" s="1"/>
  <c r="AH740" i="3"/>
  <c r="AG740" i="3"/>
  <c r="D740" i="3"/>
  <c r="Y738" i="3"/>
  <c r="F740" i="3" l="1"/>
  <c r="G740" i="3"/>
  <c r="K740" i="3"/>
  <c r="I740" i="3" l="1"/>
  <c r="J740" i="3"/>
  <c r="M740" i="3"/>
  <c r="N740" i="3" s="1"/>
  <c r="V740" i="3"/>
  <c r="A741" i="3"/>
  <c r="B741" i="3" s="1"/>
  <c r="W740" i="3" l="1"/>
  <c r="AA741" i="3"/>
  <c r="AD741" i="3"/>
  <c r="Z741" i="3"/>
  <c r="P741" i="3"/>
  <c r="Q741" i="3" s="1"/>
  <c r="R741" i="3" s="1"/>
  <c r="S741" i="3" s="1"/>
  <c r="T741" i="3" s="1"/>
  <c r="AC741" i="3"/>
  <c r="AE741" i="3"/>
  <c r="L740" i="3"/>
  <c r="U740" i="3" l="1"/>
  <c r="E741" i="3" s="1"/>
  <c r="H741" i="3" s="1"/>
  <c r="D741" i="3"/>
  <c r="AG741" i="3"/>
  <c r="AH741" i="3"/>
  <c r="Y739" i="3"/>
  <c r="F741" i="3" l="1"/>
  <c r="G741" i="3"/>
  <c r="K741" i="3"/>
  <c r="V741" i="3" l="1"/>
  <c r="A742" i="3"/>
  <c r="B742" i="3" s="1"/>
  <c r="I741" i="3"/>
  <c r="J741" i="3"/>
  <c r="M741" i="3"/>
  <c r="N741" i="3" s="1"/>
  <c r="L741" i="3" l="1"/>
  <c r="AC742" i="3"/>
  <c r="AD742" i="3"/>
  <c r="AA742" i="3"/>
  <c r="Z742" i="3"/>
  <c r="P742" i="3"/>
  <c r="Q742" i="3" s="1"/>
  <c r="R742" i="3" s="1"/>
  <c r="S742" i="3" s="1"/>
  <c r="T742" i="3" s="1"/>
  <c r="AE742" i="3"/>
  <c r="W741" i="3"/>
  <c r="U741" i="3" l="1"/>
  <c r="E742" i="3" s="1"/>
  <c r="H742" i="3" s="1"/>
  <c r="AH742" i="3"/>
  <c r="AG742" i="3"/>
  <c r="Y740" i="3"/>
  <c r="D742" i="3" l="1"/>
  <c r="F742" i="3" s="1"/>
  <c r="K742" i="3"/>
  <c r="G742" i="3" l="1"/>
  <c r="V742" i="3"/>
  <c r="A743" i="3"/>
  <c r="B743" i="3" s="1"/>
  <c r="I742" i="3"/>
  <c r="J742" i="3"/>
  <c r="M742" i="3"/>
  <c r="N742" i="3" s="1"/>
  <c r="AD743" i="3" l="1"/>
  <c r="AA743" i="3"/>
  <c r="P743" i="3"/>
  <c r="Q743" i="3" s="1"/>
  <c r="R743" i="3" s="1"/>
  <c r="S743" i="3" s="1"/>
  <c r="T743" i="3" s="1"/>
  <c r="Z743" i="3"/>
  <c r="AE743" i="3"/>
  <c r="AC743" i="3"/>
  <c r="L742" i="3"/>
  <c r="W742" i="3"/>
  <c r="U742" i="3" l="1"/>
  <c r="E743" i="3" s="1"/>
  <c r="H743" i="3" s="1"/>
  <c r="AH743" i="3"/>
  <c r="AG743" i="3"/>
  <c r="Y741" i="3"/>
  <c r="D743" i="3" l="1"/>
  <c r="K743" i="3"/>
  <c r="V743" i="3" l="1"/>
  <c r="A744" i="3"/>
  <c r="B744" i="3" s="1"/>
  <c r="F743" i="3"/>
  <c r="G743" i="3"/>
  <c r="I743" i="3" l="1"/>
  <c r="J743" i="3"/>
  <c r="M743" i="3"/>
  <c r="N743" i="3" s="1"/>
  <c r="AC744" i="3"/>
  <c r="Z744" i="3"/>
  <c r="AA744" i="3"/>
  <c r="AD744" i="3"/>
  <c r="AE744" i="3"/>
  <c r="P744" i="3"/>
  <c r="Q744" i="3" s="1"/>
  <c r="R744" i="3" s="1"/>
  <c r="S744" i="3" s="1"/>
  <c r="T744" i="3" s="1"/>
  <c r="W743" i="3"/>
  <c r="L743" i="3" l="1"/>
  <c r="U743" i="3" l="1"/>
  <c r="E744" i="3" s="1"/>
  <c r="H744" i="3" s="1"/>
  <c r="AH744" i="3"/>
  <c r="AG744" i="3"/>
  <c r="D744" i="3"/>
  <c r="Y742" i="3"/>
  <c r="F744" i="3" l="1"/>
  <c r="G744" i="3"/>
  <c r="K744" i="3"/>
  <c r="V744" i="3" l="1"/>
  <c r="A745" i="3"/>
  <c r="B745" i="3" s="1"/>
  <c r="I744" i="3"/>
  <c r="J744" i="3"/>
  <c r="M744" i="3"/>
  <c r="N744" i="3" s="1"/>
  <c r="L744" i="3" l="1"/>
  <c r="Z745" i="3"/>
  <c r="AD745" i="3"/>
  <c r="P745" i="3"/>
  <c r="Q745" i="3" s="1"/>
  <c r="R745" i="3" s="1"/>
  <c r="S745" i="3" s="1"/>
  <c r="T745" i="3" s="1"/>
  <c r="AC745" i="3"/>
  <c r="AE745" i="3"/>
  <c r="AA745" i="3"/>
  <c r="W744" i="3"/>
  <c r="U744" i="3" l="1"/>
  <c r="AG745" i="3"/>
  <c r="D745" i="3"/>
  <c r="AH745" i="3"/>
  <c r="E745" i="3"/>
  <c r="H745" i="3" s="1"/>
  <c r="Y743" i="3"/>
  <c r="K745" i="3" l="1"/>
  <c r="F745" i="3"/>
  <c r="G745" i="3"/>
  <c r="I745" i="3" l="1"/>
  <c r="J745" i="3"/>
  <c r="M745" i="3"/>
  <c r="N745" i="3" s="1"/>
  <c r="V745" i="3"/>
  <c r="A746" i="3"/>
  <c r="B746" i="3" s="1"/>
  <c r="W745" i="3" l="1"/>
  <c r="Z746" i="3"/>
  <c r="AA746" i="3"/>
  <c r="P746" i="3"/>
  <c r="Q746" i="3" s="1"/>
  <c r="R746" i="3" s="1"/>
  <c r="S746" i="3" s="1"/>
  <c r="T746" i="3" s="1"/>
  <c r="AD746" i="3"/>
  <c r="AC746" i="3"/>
  <c r="AE746" i="3"/>
  <c r="L745" i="3"/>
  <c r="U745" i="3" l="1"/>
  <c r="D746" i="3"/>
  <c r="E746" i="3"/>
  <c r="H746" i="3" s="1"/>
  <c r="AH746" i="3"/>
  <c r="AG746" i="3"/>
  <c r="Y744" i="3"/>
  <c r="K746" i="3" l="1"/>
  <c r="F746" i="3"/>
  <c r="G746" i="3"/>
  <c r="I746" i="3" l="1"/>
  <c r="J746" i="3"/>
  <c r="M746" i="3"/>
  <c r="N746" i="3" s="1"/>
  <c r="V746" i="3"/>
  <c r="W746" i="3" s="1"/>
  <c r="A747" i="3"/>
  <c r="B747" i="3" s="1"/>
  <c r="AA747" i="3" l="1"/>
  <c r="AC747" i="3"/>
  <c r="Z747" i="3"/>
  <c r="AE747" i="3"/>
  <c r="AD747" i="3"/>
  <c r="P747" i="3"/>
  <c r="Q747" i="3" s="1"/>
  <c r="R747" i="3" s="1"/>
  <c r="S747" i="3" s="1"/>
  <c r="T747" i="3" s="1"/>
  <c r="L746" i="3"/>
  <c r="U746" i="3" l="1"/>
  <c r="E747" i="3"/>
  <c r="H747" i="3" s="1"/>
  <c r="AH747" i="3"/>
  <c r="D747" i="3"/>
  <c r="AG747" i="3"/>
  <c r="Y745" i="3"/>
  <c r="F747" i="3" l="1"/>
  <c r="G747" i="3"/>
  <c r="K747" i="3"/>
  <c r="V747" i="3" l="1"/>
  <c r="A748" i="3"/>
  <c r="B748" i="3" s="1"/>
  <c r="I747" i="3"/>
  <c r="J747" i="3"/>
  <c r="M747" i="3"/>
  <c r="N747" i="3" s="1"/>
  <c r="AC748" i="3" l="1"/>
  <c r="Z748" i="3"/>
  <c r="AA748" i="3"/>
  <c r="AE748" i="3"/>
  <c r="AD748" i="3"/>
  <c r="P748" i="3"/>
  <c r="Q748" i="3" s="1"/>
  <c r="R748" i="3" s="1"/>
  <c r="S748" i="3" s="1"/>
  <c r="T748" i="3" s="1"/>
  <c r="L747" i="3"/>
  <c r="W747" i="3"/>
  <c r="U747" i="3" l="1"/>
  <c r="E748" i="3"/>
  <c r="H748" i="3" s="1"/>
  <c r="D748" i="3"/>
  <c r="AG748" i="3"/>
  <c r="AH748" i="3"/>
  <c r="Y746" i="3"/>
  <c r="F748" i="3" l="1"/>
  <c r="G748" i="3"/>
  <c r="K748" i="3"/>
  <c r="I748" i="3" l="1"/>
  <c r="J748" i="3"/>
  <c r="M748" i="3"/>
  <c r="N748" i="3" s="1"/>
  <c r="V748" i="3"/>
  <c r="W748" i="3" s="1"/>
  <c r="A749" i="3"/>
  <c r="B749" i="3" s="1"/>
  <c r="AC749" i="3" l="1"/>
  <c r="AA749" i="3"/>
  <c r="Z749" i="3"/>
  <c r="AE749" i="3"/>
  <c r="P749" i="3"/>
  <c r="Q749" i="3" s="1"/>
  <c r="R749" i="3" s="1"/>
  <c r="S749" i="3" s="1"/>
  <c r="T749" i="3" s="1"/>
  <c r="AD749" i="3"/>
  <c r="L748" i="3"/>
  <c r="U748" i="3" l="1"/>
  <c r="E749" i="3" s="1"/>
  <c r="H749" i="3" s="1"/>
  <c r="AH749" i="3"/>
  <c r="D749" i="3"/>
  <c r="AG749" i="3"/>
  <c r="Y747" i="3"/>
  <c r="F749" i="3" l="1"/>
  <c r="G749" i="3"/>
  <c r="K749" i="3"/>
  <c r="I749" i="3" l="1"/>
  <c r="J749" i="3"/>
  <c r="M749" i="3"/>
  <c r="N749" i="3" s="1"/>
  <c r="V749" i="3"/>
  <c r="W749" i="3" s="1"/>
  <c r="A750" i="3"/>
  <c r="B750" i="3" s="1"/>
  <c r="AA750" i="3" l="1"/>
  <c r="P750" i="3"/>
  <c r="Q750" i="3" s="1"/>
  <c r="R750" i="3" s="1"/>
  <c r="S750" i="3" s="1"/>
  <c r="T750" i="3" s="1"/>
  <c r="Z750" i="3"/>
  <c r="AE750" i="3"/>
  <c r="AC750" i="3"/>
  <c r="AD750" i="3"/>
  <c r="L749" i="3"/>
  <c r="AH750" i="3" l="1"/>
  <c r="AG750" i="3"/>
  <c r="U749" i="3"/>
  <c r="D750" i="3" s="1"/>
  <c r="E750" i="3"/>
  <c r="H750" i="3" s="1"/>
  <c r="Y748" i="3"/>
  <c r="K750" i="3" l="1"/>
  <c r="F750" i="3"/>
  <c r="G750" i="3"/>
  <c r="I750" i="3" l="1"/>
  <c r="J750" i="3"/>
  <c r="M750" i="3"/>
  <c r="N750" i="3" s="1"/>
  <c r="V750" i="3"/>
  <c r="W750" i="3" s="1"/>
  <c r="A751" i="3"/>
  <c r="B751" i="3" s="1"/>
  <c r="P751" i="3" l="1"/>
  <c r="Q751" i="3" s="1"/>
  <c r="R751" i="3" s="1"/>
  <c r="S751" i="3" s="1"/>
  <c r="T751" i="3" s="1"/>
  <c r="AA751" i="3"/>
  <c r="AC751" i="3"/>
  <c r="AE751" i="3"/>
  <c r="AD751" i="3"/>
  <c r="Z751" i="3"/>
  <c r="L750" i="3"/>
  <c r="U750" i="3" l="1"/>
  <c r="AG751" i="3"/>
  <c r="D751" i="3"/>
  <c r="AH751" i="3"/>
  <c r="E751" i="3"/>
  <c r="H751" i="3" s="1"/>
  <c r="Y749" i="3"/>
  <c r="K751" i="3" l="1"/>
  <c r="F751" i="3"/>
  <c r="G751" i="3"/>
  <c r="I751" i="3" l="1"/>
  <c r="J751" i="3"/>
  <c r="M751" i="3"/>
  <c r="N751" i="3" s="1"/>
  <c r="V751" i="3"/>
  <c r="W751" i="3" s="1"/>
  <c r="A752" i="3"/>
  <c r="B752" i="3" s="1"/>
  <c r="L751" i="3" l="1"/>
  <c r="Z752" i="3"/>
  <c r="AA752" i="3"/>
  <c r="P752" i="3"/>
  <c r="Q752" i="3" s="1"/>
  <c r="R752" i="3" s="1"/>
  <c r="S752" i="3" s="1"/>
  <c r="T752" i="3" s="1"/>
  <c r="AE752" i="3"/>
  <c r="AD752" i="3"/>
  <c r="AC752" i="3"/>
  <c r="U751" i="3" l="1"/>
  <c r="E752" i="3" s="1"/>
  <c r="H752" i="3" s="1"/>
  <c r="AG752" i="3"/>
  <c r="AH752" i="3"/>
  <c r="D752" i="3"/>
  <c r="Y750" i="3"/>
  <c r="F752" i="3" l="1"/>
  <c r="G752" i="3"/>
  <c r="K752" i="3"/>
  <c r="V752" i="3" l="1"/>
  <c r="A753" i="3"/>
  <c r="B753" i="3" s="1"/>
  <c r="I752" i="3"/>
  <c r="J752" i="3"/>
  <c r="M752" i="3"/>
  <c r="N752" i="3" s="1"/>
  <c r="L752" i="3" l="1"/>
  <c r="AD753" i="3"/>
  <c r="AC753" i="3"/>
  <c r="AA753" i="3"/>
  <c r="Z753" i="3"/>
  <c r="P753" i="3"/>
  <c r="Q753" i="3" s="1"/>
  <c r="R753" i="3" s="1"/>
  <c r="S753" i="3" s="1"/>
  <c r="T753" i="3" s="1"/>
  <c r="AE753" i="3"/>
  <c r="W752" i="3"/>
  <c r="AG753" i="3" l="1"/>
  <c r="U752" i="3"/>
  <c r="E753" i="3" s="1"/>
  <c r="H753" i="3" s="1"/>
  <c r="AH753" i="3"/>
  <c r="Y751" i="3"/>
  <c r="D753" i="3" l="1"/>
  <c r="F753" i="3" s="1"/>
  <c r="K753" i="3"/>
  <c r="G753" i="3" l="1"/>
  <c r="M753" i="3" s="1"/>
  <c r="N753" i="3" s="1"/>
  <c r="V753" i="3"/>
  <c r="A754" i="3"/>
  <c r="B754" i="3" s="1"/>
  <c r="J753" i="3"/>
  <c r="I753" i="3" l="1"/>
  <c r="Z754" i="3"/>
  <c r="AA754" i="3"/>
  <c r="AE754" i="3"/>
  <c r="AC754" i="3"/>
  <c r="P754" i="3"/>
  <c r="Q754" i="3" s="1"/>
  <c r="R754" i="3" s="1"/>
  <c r="S754" i="3" s="1"/>
  <c r="T754" i="3" s="1"/>
  <c r="AD754" i="3"/>
  <c r="L753" i="3"/>
  <c r="W753" i="3"/>
  <c r="AG754" i="3" l="1"/>
  <c r="AH754" i="3"/>
  <c r="U753" i="3"/>
  <c r="E754" i="3" s="1"/>
  <c r="H754" i="3" s="1"/>
  <c r="Y752" i="3"/>
  <c r="D754" i="3" l="1"/>
  <c r="F754" i="3" s="1"/>
  <c r="K754" i="3"/>
  <c r="G754" i="3" l="1"/>
  <c r="I754" i="3"/>
  <c r="J754" i="3"/>
  <c r="M754" i="3"/>
  <c r="N754" i="3" s="1"/>
  <c r="V754" i="3"/>
  <c r="W754" i="3" s="1"/>
  <c r="A755" i="3"/>
  <c r="B755" i="3" s="1"/>
  <c r="AA755" i="3" l="1"/>
  <c r="Z755" i="3"/>
  <c r="AE755" i="3"/>
  <c r="P755" i="3"/>
  <c r="Q755" i="3" s="1"/>
  <c r="R755" i="3" s="1"/>
  <c r="S755" i="3" s="1"/>
  <c r="T755" i="3" s="1"/>
  <c r="AC755" i="3"/>
  <c r="AD755" i="3"/>
  <c r="L754" i="3"/>
  <c r="U754" i="3" l="1"/>
  <c r="E755" i="3" s="1"/>
  <c r="H755" i="3" s="1"/>
  <c r="AH755" i="3"/>
  <c r="AG755" i="3"/>
  <c r="Y753" i="3"/>
  <c r="D755" i="3" l="1"/>
  <c r="F755" i="3" s="1"/>
  <c r="K755" i="3"/>
  <c r="G755" i="3" l="1"/>
  <c r="I755" i="3" s="1"/>
  <c r="J755" i="3"/>
  <c r="M755" i="3"/>
  <c r="N755" i="3" s="1"/>
  <c r="V755" i="3"/>
  <c r="A756" i="3"/>
  <c r="B756" i="3" s="1"/>
  <c r="W755" i="3" l="1"/>
  <c r="P756" i="3"/>
  <c r="Q756" i="3" s="1"/>
  <c r="R756" i="3" s="1"/>
  <c r="S756" i="3" s="1"/>
  <c r="T756" i="3" s="1"/>
  <c r="AC756" i="3"/>
  <c r="AA756" i="3"/>
  <c r="AE756" i="3"/>
  <c r="Z756" i="3"/>
  <c r="AD756" i="3"/>
  <c r="L755" i="3"/>
  <c r="AG756" i="3" l="1"/>
  <c r="U755" i="3"/>
  <c r="E756" i="3" s="1"/>
  <c r="H756" i="3" s="1"/>
  <c r="AH756" i="3"/>
  <c r="Y754" i="3"/>
  <c r="D756" i="3" l="1"/>
  <c r="F756" i="3" s="1"/>
  <c r="K756" i="3"/>
  <c r="G756" i="3" l="1"/>
  <c r="I756" i="3"/>
  <c r="J756" i="3"/>
  <c r="M756" i="3"/>
  <c r="N756" i="3" s="1"/>
  <c r="V756" i="3"/>
  <c r="W756" i="3" s="1"/>
  <c r="A757" i="3"/>
  <c r="B757" i="3" s="1"/>
  <c r="Z757" i="3" l="1"/>
  <c r="P757" i="3"/>
  <c r="Q757" i="3" s="1"/>
  <c r="R757" i="3" s="1"/>
  <c r="S757" i="3" s="1"/>
  <c r="T757" i="3" s="1"/>
  <c r="AE757" i="3"/>
  <c r="AC757" i="3"/>
  <c r="AA757" i="3"/>
  <c r="AD757" i="3"/>
  <c r="L756" i="3"/>
  <c r="U756" i="3" l="1"/>
  <c r="E757" i="3" s="1"/>
  <c r="H757" i="3" s="1"/>
  <c r="AG757" i="3"/>
  <c r="AH757" i="3"/>
  <c r="Y755" i="3"/>
  <c r="D757" i="3" l="1"/>
  <c r="F757" i="3" s="1"/>
  <c r="K757" i="3"/>
  <c r="G757" i="3" l="1"/>
  <c r="V757" i="3"/>
  <c r="A758" i="3"/>
  <c r="B758" i="3" s="1"/>
  <c r="I757" i="3"/>
  <c r="J757" i="3"/>
  <c r="M757" i="3"/>
  <c r="N757" i="3" s="1"/>
  <c r="Z758" i="3" l="1"/>
  <c r="P758" i="3"/>
  <c r="Q758" i="3" s="1"/>
  <c r="R758" i="3" s="1"/>
  <c r="S758" i="3" s="1"/>
  <c r="T758" i="3" s="1"/>
  <c r="AE758" i="3"/>
  <c r="AA758" i="3"/>
  <c r="AC758" i="3"/>
  <c r="AD758" i="3"/>
  <c r="L757" i="3"/>
  <c r="W757" i="3"/>
  <c r="AG758" i="3" l="1"/>
  <c r="AH758" i="3"/>
  <c r="U757" i="3"/>
  <c r="D758" i="3" s="1"/>
  <c r="Y756" i="3"/>
  <c r="E758" i="3" l="1"/>
  <c r="H758" i="3" s="1"/>
  <c r="K758" i="3" s="1"/>
  <c r="G758" i="3"/>
  <c r="F758" i="3" l="1"/>
  <c r="V758" i="3"/>
  <c r="A759" i="3"/>
  <c r="B759" i="3" s="1"/>
  <c r="I758" i="3"/>
  <c r="J758" i="3"/>
  <c r="M758" i="3"/>
  <c r="N758" i="3" s="1"/>
  <c r="L758" i="3" l="1"/>
  <c r="P759" i="3"/>
  <c r="Q759" i="3" s="1"/>
  <c r="R759" i="3" s="1"/>
  <c r="S759" i="3" s="1"/>
  <c r="T759" i="3" s="1"/>
  <c r="Z759" i="3"/>
  <c r="AC759" i="3"/>
  <c r="AD759" i="3"/>
  <c r="AA759" i="3"/>
  <c r="AE759" i="3"/>
  <c r="W758" i="3"/>
  <c r="U758" i="3" l="1"/>
  <c r="D759" i="3" s="1"/>
  <c r="AG759" i="3"/>
  <c r="AH759" i="3"/>
  <c r="E759" i="3"/>
  <c r="H759" i="3" s="1"/>
  <c r="Y757" i="3"/>
  <c r="K759" i="3" l="1"/>
  <c r="F759" i="3"/>
  <c r="G759" i="3"/>
  <c r="I759" i="3" l="1"/>
  <c r="J759" i="3"/>
  <c r="M759" i="3"/>
  <c r="N759" i="3" s="1"/>
  <c r="V759" i="3"/>
  <c r="A760" i="3"/>
  <c r="B760" i="3" s="1"/>
  <c r="W759" i="3" l="1"/>
  <c r="AA760" i="3"/>
  <c r="AC760" i="3"/>
  <c r="AE760" i="3"/>
  <c r="P760" i="3"/>
  <c r="Q760" i="3" s="1"/>
  <c r="R760" i="3" s="1"/>
  <c r="S760" i="3" s="1"/>
  <c r="T760" i="3" s="1"/>
  <c r="AD760" i="3"/>
  <c r="Z760" i="3"/>
  <c r="L759" i="3"/>
  <c r="U759" i="3" l="1"/>
  <c r="D760" i="3" s="1"/>
  <c r="AH760" i="3"/>
  <c r="AG760" i="3"/>
  <c r="Y758" i="3"/>
  <c r="E760" i="3" l="1"/>
  <c r="H760" i="3" s="1"/>
  <c r="K760" i="3" s="1"/>
  <c r="G760" i="3"/>
  <c r="F760" i="3" l="1"/>
  <c r="I760" i="3"/>
  <c r="J760" i="3"/>
  <c r="M760" i="3"/>
  <c r="N760" i="3" s="1"/>
  <c r="V760" i="3"/>
  <c r="W760" i="3" s="1"/>
  <c r="A761" i="3"/>
  <c r="B761" i="3" s="1"/>
  <c r="AA761" i="3" l="1"/>
  <c r="Z761" i="3"/>
  <c r="AC761" i="3"/>
  <c r="AD761" i="3"/>
  <c r="P761" i="3"/>
  <c r="Q761" i="3" s="1"/>
  <c r="R761" i="3" s="1"/>
  <c r="S761" i="3" s="1"/>
  <c r="T761" i="3" s="1"/>
  <c r="AE761" i="3"/>
  <c r="L760" i="3"/>
  <c r="U760" i="3" l="1"/>
  <c r="D761" i="3"/>
  <c r="AG761" i="3"/>
  <c r="AH761" i="3"/>
  <c r="E761" i="3"/>
  <c r="H761" i="3" s="1"/>
  <c r="Y759" i="3"/>
  <c r="F761" i="3" l="1"/>
  <c r="G761" i="3"/>
  <c r="K761" i="3"/>
  <c r="V761" i="3" l="1"/>
  <c r="A762" i="3"/>
  <c r="B762" i="3" s="1"/>
  <c r="I761" i="3"/>
  <c r="J761" i="3"/>
  <c r="M761" i="3"/>
  <c r="N761" i="3" s="1"/>
  <c r="L761" i="3" l="1"/>
  <c r="AC762" i="3"/>
  <c r="AA762" i="3"/>
  <c r="Z762" i="3"/>
  <c r="AE762" i="3"/>
  <c r="AD762" i="3"/>
  <c r="P762" i="3"/>
  <c r="Q762" i="3" s="1"/>
  <c r="R762" i="3" s="1"/>
  <c r="S762" i="3" s="1"/>
  <c r="T762" i="3" s="1"/>
  <c r="W761" i="3"/>
  <c r="U761" i="3" l="1"/>
  <c r="E762" i="3"/>
  <c r="H762" i="3" s="1"/>
  <c r="AH762" i="3"/>
  <c r="AG762" i="3"/>
  <c r="D762" i="3"/>
  <c r="Y760" i="3"/>
  <c r="F762" i="3" l="1"/>
  <c r="G762" i="3"/>
  <c r="K762" i="3"/>
  <c r="V762" i="3" l="1"/>
  <c r="A763" i="3"/>
  <c r="B763" i="3" s="1"/>
  <c r="I762" i="3"/>
  <c r="J762" i="3"/>
  <c r="M762" i="3"/>
  <c r="N762" i="3" s="1"/>
  <c r="Z763" i="3" l="1"/>
  <c r="AA763" i="3"/>
  <c r="P763" i="3"/>
  <c r="Q763" i="3" s="1"/>
  <c r="R763" i="3" s="1"/>
  <c r="S763" i="3" s="1"/>
  <c r="T763" i="3" s="1"/>
  <c r="AE763" i="3"/>
  <c r="AD763" i="3"/>
  <c r="AC763" i="3"/>
  <c r="L762" i="3"/>
  <c r="W762" i="3"/>
  <c r="U762" i="3" l="1"/>
  <c r="D763" i="3" s="1"/>
  <c r="AG763" i="3"/>
  <c r="AH763" i="3"/>
  <c r="Y761" i="3"/>
  <c r="E763" i="3" l="1"/>
  <c r="H763" i="3" s="1"/>
  <c r="K763" i="3" s="1"/>
  <c r="G763" i="3"/>
  <c r="F763" i="3" l="1"/>
  <c r="V763" i="3"/>
  <c r="A764" i="3"/>
  <c r="B764" i="3" s="1"/>
  <c r="I763" i="3"/>
  <c r="J763" i="3"/>
  <c r="M763" i="3"/>
  <c r="N763" i="3" s="1"/>
  <c r="L763" i="3" l="1"/>
  <c r="Z764" i="3"/>
  <c r="AC764" i="3"/>
  <c r="P764" i="3"/>
  <c r="Q764" i="3" s="1"/>
  <c r="R764" i="3" s="1"/>
  <c r="S764" i="3" s="1"/>
  <c r="T764" i="3" s="1"/>
  <c r="AE764" i="3"/>
  <c r="AD764" i="3"/>
  <c r="AA764" i="3"/>
  <c r="W763" i="3"/>
  <c r="U763" i="3" l="1"/>
  <c r="D764" i="3" s="1"/>
  <c r="AG764" i="3"/>
  <c r="AH764" i="3"/>
  <c r="Y762" i="3"/>
  <c r="E764" i="3" l="1"/>
  <c r="H764" i="3" s="1"/>
  <c r="K764" i="3" s="1"/>
  <c r="G764" i="3"/>
  <c r="F764" i="3" l="1"/>
  <c r="V764" i="3"/>
  <c r="A765" i="3"/>
  <c r="B765" i="3" s="1"/>
  <c r="I764" i="3"/>
  <c r="J764" i="3"/>
  <c r="M764" i="3"/>
  <c r="N764" i="3" s="1"/>
  <c r="L764" i="3" l="1"/>
  <c r="AC765" i="3"/>
  <c r="Z765" i="3"/>
  <c r="AD765" i="3"/>
  <c r="P765" i="3"/>
  <c r="Q765" i="3" s="1"/>
  <c r="R765" i="3" s="1"/>
  <c r="S765" i="3" s="1"/>
  <c r="T765" i="3" s="1"/>
  <c r="AE765" i="3"/>
  <c r="AA765" i="3"/>
  <c r="W764" i="3"/>
  <c r="AG765" i="3" l="1"/>
  <c r="AH765" i="3"/>
  <c r="U764" i="3"/>
  <c r="D765" i="3" s="1"/>
  <c r="E765" i="3"/>
  <c r="H765" i="3" s="1"/>
  <c r="Y763" i="3"/>
  <c r="K765" i="3" l="1"/>
  <c r="F765" i="3"/>
  <c r="G765" i="3"/>
  <c r="V765" i="3" l="1"/>
  <c r="A766" i="3"/>
  <c r="B766" i="3" s="1"/>
  <c r="I765" i="3"/>
  <c r="J765" i="3"/>
  <c r="M765" i="3"/>
  <c r="N765" i="3" s="1"/>
  <c r="L765" i="3" l="1"/>
  <c r="Z766" i="3"/>
  <c r="P766" i="3"/>
  <c r="Q766" i="3" s="1"/>
  <c r="R766" i="3" s="1"/>
  <c r="S766" i="3" s="1"/>
  <c r="T766" i="3" s="1"/>
  <c r="AC766" i="3"/>
  <c r="AE766" i="3"/>
  <c r="AD766" i="3"/>
  <c r="AA766" i="3"/>
  <c r="W765" i="3"/>
  <c r="U765" i="3" l="1"/>
  <c r="E766" i="3"/>
  <c r="H766" i="3" s="1"/>
  <c r="D766" i="3"/>
  <c r="AG766" i="3"/>
  <c r="AH766" i="3"/>
  <c r="Y764" i="3"/>
  <c r="F766" i="3" l="1"/>
  <c r="G766" i="3"/>
  <c r="K766" i="3"/>
  <c r="V766" i="3" l="1"/>
  <c r="A767" i="3"/>
  <c r="B767" i="3" s="1"/>
  <c r="I766" i="3"/>
  <c r="J766" i="3"/>
  <c r="M766" i="3"/>
  <c r="N766" i="3" s="1"/>
  <c r="L766" i="3" l="1"/>
  <c r="AC767" i="3"/>
  <c r="AA767" i="3"/>
  <c r="Z767" i="3"/>
  <c r="AE767" i="3"/>
  <c r="AD767" i="3"/>
  <c r="P767" i="3"/>
  <c r="Q767" i="3" s="1"/>
  <c r="R767" i="3" s="1"/>
  <c r="S767" i="3" s="1"/>
  <c r="T767" i="3" s="1"/>
  <c r="W766" i="3"/>
  <c r="AH767" i="3" l="1"/>
  <c r="AG767" i="3"/>
  <c r="U766" i="3"/>
  <c r="D767" i="3" s="1"/>
  <c r="E767" i="3"/>
  <c r="H767" i="3" s="1"/>
  <c r="Y765" i="3"/>
  <c r="K767" i="3" l="1"/>
  <c r="F767" i="3"/>
  <c r="G767" i="3"/>
  <c r="I767" i="3" l="1"/>
  <c r="J767" i="3"/>
  <c r="M767" i="3"/>
  <c r="N767" i="3" s="1"/>
  <c r="V767" i="3"/>
  <c r="W767" i="3" s="1"/>
  <c r="A768" i="3"/>
  <c r="B768" i="3" s="1"/>
  <c r="AC768" i="3" l="1"/>
  <c r="P768" i="3"/>
  <c r="Q768" i="3" s="1"/>
  <c r="R768" i="3" s="1"/>
  <c r="S768" i="3" s="1"/>
  <c r="T768" i="3" s="1"/>
  <c r="Z768" i="3"/>
  <c r="AA768" i="3"/>
  <c r="AE768" i="3"/>
  <c r="AD768" i="3"/>
  <c r="L767" i="3"/>
  <c r="U767" i="3" l="1"/>
  <c r="D768" i="3"/>
  <c r="AH768" i="3"/>
  <c r="E768" i="3"/>
  <c r="H768" i="3" s="1"/>
  <c r="AG768" i="3"/>
  <c r="Y766" i="3"/>
  <c r="K768" i="3" l="1"/>
  <c r="F768" i="3"/>
  <c r="G768" i="3"/>
  <c r="V768" i="3" l="1"/>
  <c r="A769" i="3"/>
  <c r="B769" i="3" s="1"/>
  <c r="I768" i="3"/>
  <c r="J768" i="3"/>
  <c r="M768" i="3"/>
  <c r="N768" i="3" s="1"/>
  <c r="L768" i="3" l="1"/>
  <c r="P769" i="3"/>
  <c r="Q769" i="3" s="1"/>
  <c r="R769" i="3" s="1"/>
  <c r="S769" i="3" s="1"/>
  <c r="T769" i="3" s="1"/>
  <c r="AA769" i="3"/>
  <c r="AE769" i="3"/>
  <c r="AC769" i="3"/>
  <c r="Z769" i="3"/>
  <c r="AD769" i="3"/>
  <c r="W768" i="3"/>
  <c r="U768" i="3" l="1"/>
  <c r="AG769" i="3"/>
  <c r="D769" i="3"/>
  <c r="AH769" i="3"/>
  <c r="E769" i="3"/>
  <c r="H769" i="3" s="1"/>
  <c r="Y767" i="3"/>
  <c r="F769" i="3" l="1"/>
  <c r="G769" i="3"/>
  <c r="K769" i="3"/>
  <c r="I769" i="3" l="1"/>
  <c r="J769" i="3"/>
  <c r="M769" i="3"/>
  <c r="N769" i="3" s="1"/>
  <c r="V769" i="3"/>
  <c r="W769" i="3" s="1"/>
  <c r="A770" i="3"/>
  <c r="B770" i="3" s="1"/>
  <c r="L769" i="3" l="1"/>
  <c r="AC770" i="3"/>
  <c r="Z770" i="3"/>
  <c r="P770" i="3"/>
  <c r="Q770" i="3" s="1"/>
  <c r="R770" i="3" s="1"/>
  <c r="S770" i="3" s="1"/>
  <c r="T770" i="3" s="1"/>
  <c r="AD770" i="3"/>
  <c r="AE770" i="3"/>
  <c r="AA770" i="3"/>
  <c r="U769" i="3" l="1"/>
  <c r="E770" i="3" s="1"/>
  <c r="H770" i="3" s="1"/>
  <c r="D770" i="3"/>
  <c r="AH770" i="3"/>
  <c r="AG770" i="3"/>
  <c r="Y768" i="3"/>
  <c r="F770" i="3" l="1"/>
  <c r="G770" i="3"/>
  <c r="K770" i="3"/>
  <c r="V770" i="3" l="1"/>
  <c r="A771" i="3"/>
  <c r="B771" i="3" s="1"/>
  <c r="I770" i="3"/>
  <c r="J770" i="3"/>
  <c r="M770" i="3"/>
  <c r="N770" i="3" s="1"/>
  <c r="L770" i="3" l="1"/>
  <c r="AC771" i="3"/>
  <c r="AA771" i="3"/>
  <c r="P771" i="3"/>
  <c r="Q771" i="3" s="1"/>
  <c r="R771" i="3" s="1"/>
  <c r="S771" i="3" s="1"/>
  <c r="T771" i="3" s="1"/>
  <c r="Z771" i="3"/>
  <c r="AD771" i="3"/>
  <c r="AE771" i="3"/>
  <c r="W770" i="3"/>
  <c r="U770" i="3" l="1"/>
  <c r="AH771" i="3"/>
  <c r="E771" i="3"/>
  <c r="H771" i="3" s="1"/>
  <c r="AG771" i="3"/>
  <c r="D771" i="3"/>
  <c r="Y769" i="3"/>
  <c r="K771" i="3" l="1"/>
  <c r="F771" i="3"/>
  <c r="G771" i="3"/>
  <c r="I771" i="3" l="1"/>
  <c r="J771" i="3"/>
  <c r="M771" i="3"/>
  <c r="N771" i="3" s="1"/>
  <c r="V771" i="3"/>
  <c r="W771" i="3" s="1"/>
  <c r="A772" i="3"/>
  <c r="B772" i="3" s="1"/>
  <c r="AC772" i="3" l="1"/>
  <c r="P772" i="3"/>
  <c r="Q772" i="3" s="1"/>
  <c r="R772" i="3" s="1"/>
  <c r="S772" i="3" s="1"/>
  <c r="T772" i="3" s="1"/>
  <c r="Z772" i="3"/>
  <c r="AE772" i="3"/>
  <c r="AA772" i="3"/>
  <c r="AD772" i="3"/>
  <c r="L771" i="3"/>
  <c r="U771" i="3" l="1"/>
  <c r="E772" i="3" s="1"/>
  <c r="H772" i="3" s="1"/>
  <c r="AG772" i="3"/>
  <c r="AH772" i="3"/>
  <c r="Y770" i="3"/>
  <c r="D772" i="3" l="1"/>
  <c r="F772" i="3" s="1"/>
  <c r="K772" i="3"/>
  <c r="G772" i="3" l="1"/>
  <c r="I772" i="3"/>
  <c r="J772" i="3"/>
  <c r="M772" i="3"/>
  <c r="N772" i="3" s="1"/>
  <c r="V772" i="3"/>
  <c r="W772" i="3" s="1"/>
  <c r="A773" i="3"/>
  <c r="B773" i="3" s="1"/>
  <c r="L772" i="3" l="1"/>
  <c r="Z773" i="3"/>
  <c r="AD773" i="3"/>
  <c r="AC773" i="3"/>
  <c r="P773" i="3"/>
  <c r="Q773" i="3" s="1"/>
  <c r="R773" i="3" s="1"/>
  <c r="S773" i="3" s="1"/>
  <c r="T773" i="3" s="1"/>
  <c r="AA773" i="3"/>
  <c r="AE773" i="3"/>
  <c r="U772" i="3" l="1"/>
  <c r="D773" i="3"/>
  <c r="E773" i="3"/>
  <c r="H773" i="3" s="1"/>
  <c r="AH773" i="3"/>
  <c r="AG773" i="3"/>
  <c r="Y771" i="3"/>
  <c r="K773" i="3" l="1"/>
  <c r="F773" i="3"/>
  <c r="G773" i="3"/>
  <c r="I773" i="3" l="1"/>
  <c r="J773" i="3"/>
  <c r="M773" i="3"/>
  <c r="N773" i="3" s="1"/>
  <c r="V773" i="3"/>
  <c r="W773" i="3" s="1"/>
  <c r="A774" i="3"/>
  <c r="B774" i="3" s="1"/>
  <c r="Z774" i="3" l="1"/>
  <c r="P774" i="3"/>
  <c r="Q774" i="3" s="1"/>
  <c r="R774" i="3" s="1"/>
  <c r="S774" i="3" s="1"/>
  <c r="T774" i="3" s="1"/>
  <c r="AD774" i="3"/>
  <c r="AC774" i="3"/>
  <c r="AA774" i="3"/>
  <c r="AE774" i="3"/>
  <c r="L773" i="3"/>
  <c r="AG774" i="3" l="1"/>
  <c r="AH774" i="3"/>
  <c r="U773" i="3"/>
  <c r="E774" i="3" s="1"/>
  <c r="H774" i="3" s="1"/>
  <c r="Y772" i="3"/>
  <c r="K774" i="3" l="1"/>
  <c r="D774" i="3"/>
  <c r="F774" i="3" l="1"/>
  <c r="G774" i="3"/>
  <c r="V774" i="3"/>
  <c r="A775" i="3"/>
  <c r="B775" i="3" s="1"/>
  <c r="I774" i="3" l="1"/>
  <c r="W774" i="3" s="1"/>
  <c r="J774" i="3"/>
  <c r="M774" i="3"/>
  <c r="N774" i="3" s="1"/>
  <c r="P775" i="3"/>
  <c r="Q775" i="3" s="1"/>
  <c r="R775" i="3" s="1"/>
  <c r="S775" i="3" s="1"/>
  <c r="T775" i="3" s="1"/>
  <c r="Z775" i="3"/>
  <c r="AD775" i="3"/>
  <c r="AC775" i="3"/>
  <c r="AA775" i="3"/>
  <c r="AE775" i="3"/>
  <c r="L774" i="3" l="1"/>
  <c r="U774" i="3" l="1"/>
  <c r="D775" i="3" s="1"/>
  <c r="AG775" i="3"/>
  <c r="E775" i="3"/>
  <c r="H775" i="3" s="1"/>
  <c r="AH775" i="3"/>
  <c r="Y773" i="3"/>
  <c r="K775" i="3" l="1"/>
  <c r="F775" i="3"/>
  <c r="G775" i="3"/>
  <c r="I775" i="3" l="1"/>
  <c r="J775" i="3"/>
  <c r="M775" i="3"/>
  <c r="N775" i="3" s="1"/>
  <c r="V775" i="3"/>
  <c r="W775" i="3" s="1"/>
  <c r="A776" i="3"/>
  <c r="B776" i="3" s="1"/>
  <c r="AD776" i="3" l="1"/>
  <c r="AA776" i="3"/>
  <c r="AC776" i="3"/>
  <c r="Z776" i="3"/>
  <c r="P776" i="3"/>
  <c r="Q776" i="3" s="1"/>
  <c r="R776" i="3" s="1"/>
  <c r="S776" i="3" s="1"/>
  <c r="T776" i="3" s="1"/>
  <c r="AE776" i="3"/>
  <c r="L775" i="3"/>
  <c r="U775" i="3" l="1"/>
  <c r="AG776" i="3"/>
  <c r="AH776" i="3"/>
  <c r="D776" i="3"/>
  <c r="E776" i="3"/>
  <c r="H776" i="3" s="1"/>
  <c r="Y774" i="3"/>
  <c r="F776" i="3" l="1"/>
  <c r="G776" i="3"/>
  <c r="K776" i="3"/>
  <c r="V776" i="3" l="1"/>
  <c r="A777" i="3"/>
  <c r="B777" i="3" s="1"/>
  <c r="I776" i="3"/>
  <c r="J776" i="3"/>
  <c r="M776" i="3"/>
  <c r="N776" i="3" s="1"/>
  <c r="L776" i="3" l="1"/>
  <c r="AC777" i="3"/>
  <c r="Z777" i="3"/>
  <c r="P777" i="3"/>
  <c r="Q777" i="3" s="1"/>
  <c r="R777" i="3" s="1"/>
  <c r="S777" i="3" s="1"/>
  <c r="T777" i="3" s="1"/>
  <c r="AD777" i="3"/>
  <c r="AE777" i="3"/>
  <c r="AA777" i="3"/>
  <c r="W776" i="3"/>
  <c r="U776" i="3" l="1"/>
  <c r="E777" i="3"/>
  <c r="H777" i="3" s="1"/>
  <c r="D777" i="3"/>
  <c r="AG777" i="3"/>
  <c r="AH777" i="3"/>
  <c r="Y775" i="3"/>
  <c r="F777" i="3" l="1"/>
  <c r="G777" i="3"/>
  <c r="K777" i="3"/>
  <c r="V777" i="3" l="1"/>
  <c r="A778" i="3"/>
  <c r="B778" i="3" s="1"/>
  <c r="I777" i="3"/>
  <c r="J777" i="3"/>
  <c r="M777" i="3"/>
  <c r="N777" i="3" s="1"/>
  <c r="L777" i="3" l="1"/>
  <c r="AA778" i="3"/>
  <c r="AC778" i="3"/>
  <c r="P778" i="3"/>
  <c r="Q778" i="3" s="1"/>
  <c r="R778" i="3" s="1"/>
  <c r="S778" i="3" s="1"/>
  <c r="T778" i="3" s="1"/>
  <c r="AE778" i="3"/>
  <c r="AD778" i="3"/>
  <c r="Z778" i="3"/>
  <c r="W777" i="3"/>
  <c r="U777" i="3" l="1"/>
  <c r="E778" i="3"/>
  <c r="H778" i="3" s="1"/>
  <c r="AG778" i="3"/>
  <c r="D778" i="3"/>
  <c r="AH778" i="3"/>
  <c r="Y776" i="3"/>
  <c r="F778" i="3" l="1"/>
  <c r="G778" i="3"/>
  <c r="K778" i="3"/>
  <c r="I778" i="3" l="1"/>
  <c r="J778" i="3"/>
  <c r="M778" i="3"/>
  <c r="N778" i="3" s="1"/>
  <c r="V778" i="3"/>
  <c r="W778" i="3" s="1"/>
  <c r="A779" i="3"/>
  <c r="B779" i="3" s="1"/>
  <c r="Z779" i="3" l="1"/>
  <c r="AA779" i="3"/>
  <c r="AC779" i="3"/>
  <c r="AD779" i="3"/>
  <c r="P779" i="3"/>
  <c r="Q779" i="3" s="1"/>
  <c r="R779" i="3" s="1"/>
  <c r="S779" i="3" s="1"/>
  <c r="T779" i="3" s="1"/>
  <c r="AE779" i="3"/>
  <c r="L778" i="3"/>
  <c r="U778" i="3" l="1"/>
  <c r="E779" i="3"/>
  <c r="H779" i="3" s="1"/>
  <c r="AG779" i="3"/>
  <c r="AH779" i="3"/>
  <c r="D779" i="3"/>
  <c r="Y777" i="3"/>
  <c r="F779" i="3" l="1"/>
  <c r="G779" i="3"/>
  <c r="K779" i="3"/>
  <c r="I779" i="3" l="1"/>
  <c r="J779" i="3"/>
  <c r="M779" i="3"/>
  <c r="N779" i="3" s="1"/>
  <c r="V779" i="3"/>
  <c r="W779" i="3" s="1"/>
  <c r="A780" i="3"/>
  <c r="B780" i="3" s="1"/>
  <c r="P780" i="3" l="1"/>
  <c r="Q780" i="3" s="1"/>
  <c r="R780" i="3" s="1"/>
  <c r="S780" i="3" s="1"/>
  <c r="T780" i="3" s="1"/>
  <c r="AD780" i="3"/>
  <c r="Z780" i="3"/>
  <c r="AC780" i="3"/>
  <c r="AA780" i="3"/>
  <c r="AE780" i="3"/>
  <c r="L779" i="3"/>
  <c r="U779" i="3" l="1"/>
  <c r="AH780" i="3"/>
  <c r="E780" i="3"/>
  <c r="H780" i="3" s="1"/>
  <c r="AG780" i="3"/>
  <c r="D780" i="3"/>
  <c r="Y778" i="3"/>
  <c r="F780" i="3" l="1"/>
  <c r="G780" i="3"/>
  <c r="K780" i="3"/>
  <c r="I780" i="3" l="1"/>
  <c r="J780" i="3"/>
  <c r="M780" i="3"/>
  <c r="N780" i="3" s="1"/>
  <c r="V780" i="3"/>
  <c r="W780" i="3" s="1"/>
  <c r="A781" i="3"/>
  <c r="B781" i="3" s="1"/>
  <c r="L780" i="3" l="1"/>
  <c r="P781" i="3"/>
  <c r="Q781" i="3" s="1"/>
  <c r="R781" i="3" s="1"/>
  <c r="S781" i="3" s="1"/>
  <c r="T781" i="3" s="1"/>
  <c r="Z781" i="3"/>
  <c r="AE781" i="3"/>
  <c r="AD781" i="3"/>
  <c r="AC781" i="3"/>
  <c r="AA781" i="3"/>
  <c r="U780" i="3" l="1"/>
  <c r="AG781" i="3"/>
  <c r="D781" i="3"/>
  <c r="E781" i="3"/>
  <c r="H781" i="3" s="1"/>
  <c r="AH781" i="3"/>
  <c r="Y779" i="3"/>
  <c r="K781" i="3" l="1"/>
  <c r="F781" i="3"/>
  <c r="G781" i="3"/>
  <c r="I781" i="3" l="1"/>
  <c r="J781" i="3"/>
  <c r="M781" i="3"/>
  <c r="N781" i="3" s="1"/>
  <c r="V781" i="3"/>
  <c r="W781" i="3" s="1"/>
  <c r="A782" i="3"/>
  <c r="B782" i="3" s="1"/>
  <c r="L781" i="3" l="1"/>
  <c r="P782" i="3"/>
  <c r="Q782" i="3" s="1"/>
  <c r="R782" i="3" s="1"/>
  <c r="S782" i="3" s="1"/>
  <c r="T782" i="3" s="1"/>
  <c r="AD782" i="3"/>
  <c r="AA782" i="3"/>
  <c r="Z782" i="3"/>
  <c r="AC782" i="3"/>
  <c r="AE782" i="3"/>
  <c r="U781" i="3" l="1"/>
  <c r="D782" i="3" s="1"/>
  <c r="AH782" i="3"/>
  <c r="E782" i="3"/>
  <c r="H782" i="3" s="1"/>
  <c r="AG782" i="3"/>
  <c r="Y780" i="3"/>
  <c r="K782" i="3" l="1"/>
  <c r="F782" i="3"/>
  <c r="G782" i="3"/>
  <c r="V782" i="3" l="1"/>
  <c r="A783" i="3"/>
  <c r="B783" i="3" s="1"/>
  <c r="I782" i="3"/>
  <c r="J782" i="3"/>
  <c r="M782" i="3"/>
  <c r="N782" i="3" s="1"/>
  <c r="P783" i="3" l="1"/>
  <c r="Q783" i="3" s="1"/>
  <c r="R783" i="3" s="1"/>
  <c r="S783" i="3" s="1"/>
  <c r="T783" i="3" s="1"/>
  <c r="AD783" i="3"/>
  <c r="Z783" i="3"/>
  <c r="AE783" i="3"/>
  <c r="AA783" i="3"/>
  <c r="AC783" i="3"/>
  <c r="L782" i="3"/>
  <c r="W782" i="3"/>
  <c r="U782" i="3" l="1"/>
  <c r="AG783" i="3"/>
  <c r="E783" i="3"/>
  <c r="H783" i="3" s="1"/>
  <c r="AH783" i="3"/>
  <c r="D783" i="3"/>
  <c r="Y781" i="3"/>
  <c r="F783" i="3" l="1"/>
  <c r="G783" i="3"/>
  <c r="K783" i="3"/>
  <c r="V783" i="3" l="1"/>
  <c r="A784" i="3"/>
  <c r="B784" i="3" s="1"/>
  <c r="I783" i="3"/>
  <c r="J783" i="3"/>
  <c r="M783" i="3"/>
  <c r="N783" i="3" s="1"/>
  <c r="L783" i="3" l="1"/>
  <c r="P784" i="3"/>
  <c r="Q784" i="3" s="1"/>
  <c r="R784" i="3" s="1"/>
  <c r="S784" i="3" s="1"/>
  <c r="T784" i="3" s="1"/>
  <c r="AC784" i="3"/>
  <c r="Z784" i="3"/>
  <c r="AA784" i="3"/>
  <c r="AD784" i="3"/>
  <c r="AE784" i="3"/>
  <c r="W783" i="3"/>
  <c r="U783" i="3" l="1"/>
  <c r="E784" i="3" s="1"/>
  <c r="H784" i="3" s="1"/>
  <c r="AH784" i="3"/>
  <c r="AG784" i="3"/>
  <c r="Y782" i="3"/>
  <c r="D784" i="3" l="1"/>
  <c r="F784" i="3" s="1"/>
  <c r="K784" i="3"/>
  <c r="G784" i="3" l="1"/>
  <c r="I784" i="3"/>
  <c r="J784" i="3"/>
  <c r="M784" i="3"/>
  <c r="N784" i="3" s="1"/>
  <c r="V784" i="3"/>
  <c r="W784" i="3" s="1"/>
  <c r="A785" i="3"/>
  <c r="B785" i="3" s="1"/>
  <c r="P785" i="3" l="1"/>
  <c r="Q785" i="3" s="1"/>
  <c r="R785" i="3" s="1"/>
  <c r="S785" i="3" s="1"/>
  <c r="T785" i="3" s="1"/>
  <c r="AD785" i="3"/>
  <c r="Z785" i="3"/>
  <c r="AE785" i="3"/>
  <c r="AA785" i="3"/>
  <c r="AC785" i="3"/>
  <c r="L784" i="3"/>
  <c r="U784" i="3" l="1"/>
  <c r="E785" i="3" s="1"/>
  <c r="H785" i="3" s="1"/>
  <c r="D785" i="3"/>
  <c r="AH785" i="3"/>
  <c r="AG785" i="3"/>
  <c r="Y783" i="3"/>
  <c r="F785" i="3" l="1"/>
  <c r="G785" i="3"/>
  <c r="K785" i="3"/>
  <c r="V785" i="3" l="1"/>
  <c r="A786" i="3"/>
  <c r="B786" i="3" s="1"/>
  <c r="I785" i="3"/>
  <c r="J785" i="3"/>
  <c r="M785" i="3"/>
  <c r="N785" i="3" s="1"/>
  <c r="Z786" i="3" l="1"/>
  <c r="AC786" i="3"/>
  <c r="P786" i="3"/>
  <c r="Q786" i="3" s="1"/>
  <c r="R786" i="3" s="1"/>
  <c r="S786" i="3" s="1"/>
  <c r="T786" i="3" s="1"/>
  <c r="AD786" i="3"/>
  <c r="AA786" i="3"/>
  <c r="AE786" i="3"/>
  <c r="L785" i="3"/>
  <c r="W785" i="3"/>
  <c r="U785" i="3" l="1"/>
  <c r="E786" i="3" s="1"/>
  <c r="H786" i="3" s="1"/>
  <c r="AG786" i="3"/>
  <c r="AH786" i="3"/>
  <c r="Y784" i="3"/>
  <c r="D786" i="3" l="1"/>
  <c r="F786" i="3" s="1"/>
  <c r="K786" i="3"/>
  <c r="G786" i="3" l="1"/>
  <c r="V786" i="3"/>
  <c r="A787" i="3"/>
  <c r="B787" i="3" s="1"/>
  <c r="I786" i="3"/>
  <c r="J786" i="3"/>
  <c r="M786" i="3"/>
  <c r="N786" i="3" s="1"/>
  <c r="L786" i="3" l="1"/>
  <c r="Z787" i="3"/>
  <c r="AD787" i="3"/>
  <c r="AC787" i="3"/>
  <c r="AA787" i="3"/>
  <c r="AE787" i="3"/>
  <c r="P787" i="3"/>
  <c r="Q787" i="3" s="1"/>
  <c r="R787" i="3" s="1"/>
  <c r="S787" i="3" s="1"/>
  <c r="T787" i="3" s="1"/>
  <c r="W786" i="3"/>
  <c r="U786" i="3" l="1"/>
  <c r="D787" i="3" s="1"/>
  <c r="AH787" i="3"/>
  <c r="E787" i="3"/>
  <c r="H787" i="3" s="1"/>
  <c r="AG787" i="3"/>
  <c r="Y785" i="3"/>
  <c r="K787" i="3" l="1"/>
  <c r="F787" i="3"/>
  <c r="G787" i="3"/>
  <c r="I787" i="3" l="1"/>
  <c r="J787" i="3"/>
  <c r="M787" i="3"/>
  <c r="N787" i="3" s="1"/>
  <c r="V787" i="3"/>
  <c r="W787" i="3" s="1"/>
  <c r="A788" i="3"/>
  <c r="B788" i="3" s="1"/>
  <c r="P788" i="3" l="1"/>
  <c r="Q788" i="3" s="1"/>
  <c r="R788" i="3" s="1"/>
  <c r="S788" i="3" s="1"/>
  <c r="T788" i="3" s="1"/>
  <c r="Z788" i="3"/>
  <c r="AA788" i="3"/>
  <c r="AD788" i="3"/>
  <c r="AC788" i="3"/>
  <c r="AE788" i="3"/>
  <c r="L787" i="3"/>
  <c r="U787" i="3" l="1"/>
  <c r="D788" i="3" s="1"/>
  <c r="AH788" i="3"/>
  <c r="AG788" i="3"/>
  <c r="Y786" i="3"/>
  <c r="E788" i="3" l="1"/>
  <c r="H788" i="3" s="1"/>
  <c r="K788" i="3" s="1"/>
  <c r="G788" i="3"/>
  <c r="F788" i="3" l="1"/>
  <c r="I788" i="3"/>
  <c r="J788" i="3"/>
  <c r="M788" i="3"/>
  <c r="N788" i="3" s="1"/>
  <c r="V788" i="3"/>
  <c r="W788" i="3" s="1"/>
  <c r="A789" i="3"/>
  <c r="B789" i="3" s="1"/>
  <c r="AC789" i="3" l="1"/>
  <c r="Z789" i="3"/>
  <c r="AA789" i="3"/>
  <c r="AE789" i="3"/>
  <c r="AD789" i="3"/>
  <c r="P789" i="3"/>
  <c r="Q789" i="3" s="1"/>
  <c r="R789" i="3" s="1"/>
  <c r="S789" i="3" s="1"/>
  <c r="T789" i="3" s="1"/>
  <c r="L788" i="3"/>
  <c r="U788" i="3" l="1"/>
  <c r="D789" i="3"/>
  <c r="E789" i="3"/>
  <c r="H789" i="3" s="1"/>
  <c r="AG789" i="3"/>
  <c r="AH789" i="3"/>
  <c r="Y787" i="3"/>
  <c r="K789" i="3" l="1"/>
  <c r="F789" i="3"/>
  <c r="G789" i="3"/>
  <c r="V789" i="3" l="1"/>
  <c r="A790" i="3"/>
  <c r="B790" i="3" s="1"/>
  <c r="I789" i="3"/>
  <c r="J789" i="3"/>
  <c r="M789" i="3"/>
  <c r="N789" i="3" s="1"/>
  <c r="AC790" i="3" l="1"/>
  <c r="Z790" i="3"/>
  <c r="AE790" i="3"/>
  <c r="AD790" i="3"/>
  <c r="AA790" i="3"/>
  <c r="P790" i="3"/>
  <c r="Q790" i="3" s="1"/>
  <c r="R790" i="3" s="1"/>
  <c r="S790" i="3" s="1"/>
  <c r="T790" i="3" s="1"/>
  <c r="L789" i="3"/>
  <c r="W789" i="3"/>
  <c r="U789" i="3" l="1"/>
  <c r="AH790" i="3"/>
  <c r="E790" i="3"/>
  <c r="H790" i="3" s="1"/>
  <c r="D790" i="3"/>
  <c r="AG790" i="3"/>
  <c r="Y788" i="3"/>
  <c r="F790" i="3" l="1"/>
  <c r="G790" i="3"/>
  <c r="K790" i="3"/>
  <c r="V790" i="3" l="1"/>
  <c r="A791" i="3"/>
  <c r="B791" i="3" s="1"/>
  <c r="I790" i="3"/>
  <c r="J790" i="3"/>
  <c r="M790" i="3"/>
  <c r="N790" i="3" s="1"/>
  <c r="AA791" i="3" l="1"/>
  <c r="P791" i="3"/>
  <c r="Q791" i="3" s="1"/>
  <c r="R791" i="3" s="1"/>
  <c r="S791" i="3" s="1"/>
  <c r="T791" i="3" s="1"/>
  <c r="Z791" i="3"/>
  <c r="AD791" i="3"/>
  <c r="AC791" i="3"/>
  <c r="AE791" i="3"/>
  <c r="L790" i="3"/>
  <c r="W790" i="3"/>
  <c r="U790" i="3" l="1"/>
  <c r="E791" i="3" s="1"/>
  <c r="H791" i="3" s="1"/>
  <c r="AH791" i="3"/>
  <c r="AG791" i="3"/>
  <c r="Y789" i="3"/>
  <c r="D791" i="3" l="1"/>
  <c r="F791" i="3"/>
  <c r="G791" i="3"/>
  <c r="K791" i="3"/>
  <c r="V791" i="3" l="1"/>
  <c r="A792" i="3"/>
  <c r="B792" i="3" s="1"/>
  <c r="I791" i="3"/>
  <c r="J791" i="3"/>
  <c r="M791" i="3"/>
  <c r="N791" i="3" s="1"/>
  <c r="P792" i="3" l="1"/>
  <c r="Q792" i="3" s="1"/>
  <c r="R792" i="3" s="1"/>
  <c r="S792" i="3" s="1"/>
  <c r="T792" i="3" s="1"/>
  <c r="Z792" i="3"/>
  <c r="AA792" i="3"/>
  <c r="AE792" i="3"/>
  <c r="AC792" i="3"/>
  <c r="AD792" i="3"/>
  <c r="L791" i="3"/>
  <c r="W791" i="3"/>
  <c r="U791" i="3" l="1"/>
  <c r="AH792" i="3"/>
  <c r="D792" i="3"/>
  <c r="E792" i="3"/>
  <c r="H792" i="3" s="1"/>
  <c r="AG792" i="3"/>
  <c r="Y790" i="3"/>
  <c r="K792" i="3" l="1"/>
  <c r="F792" i="3"/>
  <c r="G792" i="3"/>
  <c r="V792" i="3" l="1"/>
  <c r="A793" i="3"/>
  <c r="B793" i="3" s="1"/>
  <c r="I792" i="3"/>
  <c r="J792" i="3"/>
  <c r="M792" i="3"/>
  <c r="N792" i="3" s="1"/>
  <c r="W792" i="3" l="1"/>
  <c r="L792" i="3"/>
  <c r="AC793" i="3"/>
  <c r="AA793" i="3"/>
  <c r="P793" i="3"/>
  <c r="Q793" i="3" s="1"/>
  <c r="R793" i="3" s="1"/>
  <c r="S793" i="3" s="1"/>
  <c r="T793" i="3" s="1"/>
  <c r="Z793" i="3"/>
  <c r="AE793" i="3"/>
  <c r="AD793" i="3"/>
  <c r="U792" i="3" l="1"/>
  <c r="E793" i="3"/>
  <c r="H793" i="3" s="1"/>
  <c r="D793" i="3"/>
  <c r="AG793" i="3"/>
  <c r="AH793" i="3"/>
  <c r="Y791" i="3"/>
  <c r="F793" i="3" l="1"/>
  <c r="G793" i="3"/>
  <c r="K793" i="3"/>
  <c r="V793" i="3" l="1"/>
  <c r="A794" i="3"/>
  <c r="B794" i="3" s="1"/>
  <c r="I793" i="3"/>
  <c r="J793" i="3"/>
  <c r="M793" i="3"/>
  <c r="N793" i="3" s="1"/>
  <c r="Z794" i="3" l="1"/>
  <c r="AA794" i="3"/>
  <c r="AC794" i="3"/>
  <c r="AE794" i="3"/>
  <c r="AD794" i="3"/>
  <c r="P794" i="3"/>
  <c r="Q794" i="3" s="1"/>
  <c r="R794" i="3" s="1"/>
  <c r="S794" i="3" s="1"/>
  <c r="T794" i="3" s="1"/>
  <c r="L793" i="3"/>
  <c r="W793" i="3"/>
  <c r="U793" i="3" l="1"/>
  <c r="D794" i="3" s="1"/>
  <c r="AH794" i="3"/>
  <c r="AG794" i="3"/>
  <c r="E794" i="3"/>
  <c r="H794" i="3" s="1"/>
  <c r="Y792" i="3"/>
  <c r="K794" i="3" l="1"/>
  <c r="F794" i="3"/>
  <c r="G794" i="3"/>
  <c r="I794" i="3" l="1"/>
  <c r="J794" i="3"/>
  <c r="M794" i="3"/>
  <c r="N794" i="3" s="1"/>
  <c r="V794" i="3"/>
  <c r="W794" i="3" s="1"/>
  <c r="A795" i="3"/>
  <c r="B795" i="3" s="1"/>
  <c r="Z795" i="3" l="1"/>
  <c r="AA795" i="3"/>
  <c r="AD795" i="3"/>
  <c r="P795" i="3"/>
  <c r="Q795" i="3" s="1"/>
  <c r="R795" i="3" s="1"/>
  <c r="S795" i="3" s="1"/>
  <c r="T795" i="3" s="1"/>
  <c r="AE795" i="3"/>
  <c r="AC795" i="3"/>
  <c r="L794" i="3"/>
  <c r="U794" i="3" l="1"/>
  <c r="D795" i="3"/>
  <c r="E795" i="3"/>
  <c r="H795" i="3" s="1"/>
  <c r="AH795" i="3"/>
  <c r="AG795" i="3"/>
  <c r="Y793" i="3"/>
  <c r="K795" i="3" l="1"/>
  <c r="F795" i="3"/>
  <c r="G795" i="3"/>
  <c r="I795" i="3" l="1"/>
  <c r="J795" i="3"/>
  <c r="M795" i="3"/>
  <c r="N795" i="3" s="1"/>
  <c r="V795" i="3"/>
  <c r="A796" i="3"/>
  <c r="B796" i="3" s="1"/>
  <c r="W795" i="3" l="1"/>
  <c r="L795" i="3"/>
  <c r="AC796" i="3"/>
  <c r="AA796" i="3"/>
  <c r="P796" i="3"/>
  <c r="Q796" i="3" s="1"/>
  <c r="R796" i="3" s="1"/>
  <c r="S796" i="3" s="1"/>
  <c r="T796" i="3" s="1"/>
  <c r="Z796" i="3"/>
  <c r="AE796" i="3"/>
  <c r="AD796" i="3"/>
  <c r="U795" i="3" l="1"/>
  <c r="E796" i="3" s="1"/>
  <c r="H796" i="3" s="1"/>
  <c r="AH796" i="3"/>
  <c r="AG796" i="3"/>
  <c r="Y794" i="3"/>
  <c r="D796" i="3" l="1"/>
  <c r="F796" i="3" s="1"/>
  <c r="K796" i="3"/>
  <c r="G796" i="3" l="1"/>
  <c r="V796" i="3"/>
  <c r="A797" i="3"/>
  <c r="B797" i="3" s="1"/>
  <c r="I796" i="3"/>
  <c r="J796" i="3"/>
  <c r="M796" i="3"/>
  <c r="N796" i="3" s="1"/>
  <c r="L796" i="3" l="1"/>
  <c r="Z797" i="3"/>
  <c r="AD797" i="3"/>
  <c r="P797" i="3"/>
  <c r="Q797" i="3" s="1"/>
  <c r="R797" i="3" s="1"/>
  <c r="S797" i="3" s="1"/>
  <c r="T797" i="3" s="1"/>
  <c r="AC797" i="3"/>
  <c r="AE797" i="3"/>
  <c r="AA797" i="3"/>
  <c r="W796" i="3"/>
  <c r="AH797" i="3" l="1"/>
  <c r="AG797" i="3"/>
  <c r="U796" i="3"/>
  <c r="E797" i="3" s="1"/>
  <c r="H797" i="3" s="1"/>
  <c r="Y795" i="3"/>
  <c r="D797" i="3" l="1"/>
  <c r="G797" i="3" s="1"/>
  <c r="K797" i="3"/>
  <c r="F797" i="3" l="1"/>
  <c r="I797" i="3"/>
  <c r="J797" i="3"/>
  <c r="M797" i="3"/>
  <c r="N797" i="3" s="1"/>
  <c r="V797" i="3"/>
  <c r="W797" i="3" s="1"/>
  <c r="A798" i="3"/>
  <c r="B798" i="3" s="1"/>
  <c r="Z798" i="3" l="1"/>
  <c r="AC798" i="3"/>
  <c r="AA798" i="3"/>
  <c r="P798" i="3"/>
  <c r="Q798" i="3" s="1"/>
  <c r="R798" i="3" s="1"/>
  <c r="S798" i="3" s="1"/>
  <c r="T798" i="3" s="1"/>
  <c r="AD798" i="3"/>
  <c r="AE798" i="3"/>
  <c r="L797" i="3"/>
  <c r="U797" i="3" l="1"/>
  <c r="E798" i="3"/>
  <c r="H798" i="3" s="1"/>
  <c r="D798" i="3"/>
  <c r="AH798" i="3"/>
  <c r="AG798" i="3"/>
  <c r="Y796" i="3"/>
  <c r="K798" i="3" l="1"/>
  <c r="F798" i="3"/>
  <c r="G798" i="3"/>
  <c r="I798" i="3" l="1"/>
  <c r="J798" i="3"/>
  <c r="M798" i="3"/>
  <c r="N798" i="3" s="1"/>
  <c r="V798" i="3"/>
  <c r="W798" i="3" s="1"/>
  <c r="A799" i="3"/>
  <c r="B799" i="3" s="1"/>
  <c r="Z799" i="3" l="1"/>
  <c r="P799" i="3"/>
  <c r="Q799" i="3" s="1"/>
  <c r="R799" i="3" s="1"/>
  <c r="S799" i="3" s="1"/>
  <c r="T799" i="3" s="1"/>
  <c r="AC799" i="3"/>
  <c r="AA799" i="3"/>
  <c r="AE799" i="3"/>
  <c r="AD799" i="3"/>
  <c r="L798" i="3"/>
  <c r="U798" i="3" l="1"/>
  <c r="D799" i="3" s="1"/>
  <c r="AG799" i="3"/>
  <c r="AH799" i="3"/>
  <c r="Y797" i="3"/>
  <c r="E799" i="3" l="1"/>
  <c r="H799" i="3" s="1"/>
  <c r="K799" i="3" s="1"/>
  <c r="G799" i="3"/>
  <c r="F799" i="3" l="1"/>
  <c r="I799" i="3"/>
  <c r="J799" i="3"/>
  <c r="M799" i="3"/>
  <c r="N799" i="3" s="1"/>
  <c r="V799" i="3"/>
  <c r="W799" i="3" s="1"/>
  <c r="A800" i="3"/>
  <c r="B800" i="3" s="1"/>
  <c r="AC800" i="3" l="1"/>
  <c r="P800" i="3"/>
  <c r="Q800" i="3" s="1"/>
  <c r="R800" i="3" s="1"/>
  <c r="S800" i="3" s="1"/>
  <c r="T800" i="3" s="1"/>
  <c r="Z800" i="3"/>
  <c r="AA800" i="3"/>
  <c r="AE800" i="3"/>
  <c r="AD800" i="3"/>
  <c r="L799" i="3"/>
  <c r="U799" i="3" l="1"/>
  <c r="E800" i="3"/>
  <c r="H800" i="3" s="1"/>
  <c r="D800" i="3"/>
  <c r="AG800" i="3"/>
  <c r="AH800" i="3"/>
  <c r="Y798" i="3"/>
  <c r="F800" i="3" l="1"/>
  <c r="G800" i="3"/>
  <c r="K800" i="3"/>
  <c r="I800" i="3" l="1"/>
  <c r="J800" i="3"/>
  <c r="M800" i="3"/>
  <c r="N800" i="3" s="1"/>
  <c r="V800" i="3"/>
  <c r="W800" i="3" s="1"/>
  <c r="A801" i="3"/>
  <c r="B801" i="3" s="1"/>
  <c r="AD801" i="3" l="1"/>
  <c r="AC801" i="3"/>
  <c r="AA801" i="3"/>
  <c r="P801" i="3"/>
  <c r="Q801" i="3" s="1"/>
  <c r="R801" i="3" s="1"/>
  <c r="S801" i="3" s="1"/>
  <c r="T801" i="3" s="1"/>
  <c r="AE801" i="3"/>
  <c r="Z801" i="3"/>
  <c r="L800" i="3"/>
  <c r="AG801" i="3" l="1"/>
  <c r="AH801" i="3"/>
  <c r="U800" i="3"/>
  <c r="E801" i="3" s="1"/>
  <c r="H801" i="3" s="1"/>
  <c r="D801" i="3"/>
  <c r="Y799" i="3"/>
  <c r="F801" i="3" l="1"/>
  <c r="G801" i="3"/>
  <c r="K801" i="3"/>
  <c r="V801" i="3" l="1"/>
  <c r="A802" i="3"/>
  <c r="B802" i="3" s="1"/>
  <c r="I801" i="3"/>
  <c r="J801" i="3"/>
  <c r="M801" i="3"/>
  <c r="N801" i="3" s="1"/>
  <c r="L801" i="3" l="1"/>
  <c r="AC802" i="3"/>
  <c r="P802" i="3"/>
  <c r="Q802" i="3" s="1"/>
  <c r="R802" i="3" s="1"/>
  <c r="S802" i="3" s="1"/>
  <c r="T802" i="3" s="1"/>
  <c r="AA802" i="3"/>
  <c r="AD802" i="3"/>
  <c r="Z802" i="3"/>
  <c r="AE802" i="3"/>
  <c r="W801" i="3"/>
  <c r="U801" i="3" l="1"/>
  <c r="D802" i="3"/>
  <c r="AH802" i="3"/>
  <c r="E802" i="3"/>
  <c r="H802" i="3" s="1"/>
  <c r="AG802" i="3"/>
  <c r="Y800" i="3"/>
  <c r="K802" i="3" l="1"/>
  <c r="F802" i="3"/>
  <c r="G802" i="3"/>
  <c r="I802" i="3" l="1"/>
  <c r="J802" i="3"/>
  <c r="M802" i="3"/>
  <c r="N802" i="3" s="1"/>
  <c r="V802" i="3"/>
  <c r="W802" i="3" s="1"/>
  <c r="A803" i="3"/>
  <c r="B803" i="3" s="1"/>
  <c r="AC803" i="3" l="1"/>
  <c r="P803" i="3"/>
  <c r="Q803" i="3" s="1"/>
  <c r="R803" i="3" s="1"/>
  <c r="S803" i="3" s="1"/>
  <c r="T803" i="3" s="1"/>
  <c r="AA803" i="3"/>
  <c r="AD803" i="3"/>
  <c r="AE803" i="3"/>
  <c r="Z803" i="3"/>
  <c r="L802" i="3"/>
  <c r="U802" i="3" l="1"/>
  <c r="D803" i="3" s="1"/>
  <c r="E803" i="3"/>
  <c r="H803" i="3" s="1"/>
  <c r="AG803" i="3"/>
  <c r="AH803" i="3"/>
  <c r="Y801" i="3"/>
  <c r="K803" i="3" l="1"/>
  <c r="F803" i="3"/>
  <c r="G803" i="3"/>
  <c r="I803" i="3" l="1"/>
  <c r="J803" i="3"/>
  <c r="M803" i="3"/>
  <c r="N803" i="3" s="1"/>
  <c r="V803" i="3"/>
  <c r="W803" i="3" s="1"/>
  <c r="A804" i="3"/>
  <c r="B804" i="3" s="1"/>
  <c r="L803" i="3" l="1"/>
  <c r="AC804" i="3"/>
  <c r="Z804" i="3"/>
  <c r="P804" i="3"/>
  <c r="Q804" i="3" s="1"/>
  <c r="R804" i="3" s="1"/>
  <c r="S804" i="3" s="1"/>
  <c r="T804" i="3" s="1"/>
  <c r="AA804" i="3"/>
  <c r="AD804" i="3"/>
  <c r="AE804" i="3"/>
  <c r="U803" i="3" l="1"/>
  <c r="D804" i="3" s="1"/>
  <c r="AG804" i="3"/>
  <c r="AH804" i="3"/>
  <c r="E804" i="3"/>
  <c r="H804" i="3" s="1"/>
  <c r="Y802" i="3"/>
  <c r="K804" i="3" l="1"/>
  <c r="F804" i="3"/>
  <c r="G804" i="3"/>
  <c r="V804" i="3" l="1"/>
  <c r="A805" i="3"/>
  <c r="B805" i="3" s="1"/>
  <c r="I804" i="3"/>
  <c r="J804" i="3"/>
  <c r="M804" i="3"/>
  <c r="N804" i="3" s="1"/>
  <c r="Z805" i="3" l="1"/>
  <c r="AA805" i="3"/>
  <c r="AD805" i="3"/>
  <c r="AC805" i="3"/>
  <c r="P805" i="3"/>
  <c r="Q805" i="3" s="1"/>
  <c r="R805" i="3" s="1"/>
  <c r="S805" i="3" s="1"/>
  <c r="T805" i="3" s="1"/>
  <c r="AE805" i="3"/>
  <c r="L804" i="3"/>
  <c r="W804" i="3"/>
  <c r="U804" i="3" l="1"/>
  <c r="E805" i="3" s="1"/>
  <c r="H805" i="3" s="1"/>
  <c r="AG805" i="3"/>
  <c r="AH805" i="3"/>
  <c r="Y803" i="3"/>
  <c r="D805" i="3" l="1"/>
  <c r="F805" i="3" s="1"/>
  <c r="K805" i="3"/>
  <c r="G805" i="3" l="1"/>
  <c r="I805" i="3"/>
  <c r="J805" i="3"/>
  <c r="M805" i="3"/>
  <c r="N805" i="3" s="1"/>
  <c r="V805" i="3"/>
  <c r="W805" i="3" s="1"/>
  <c r="A806" i="3"/>
  <c r="B806" i="3" s="1"/>
  <c r="L805" i="3" l="1"/>
  <c r="AA806" i="3"/>
  <c r="AD806" i="3"/>
  <c r="P806" i="3"/>
  <c r="Q806" i="3" s="1"/>
  <c r="R806" i="3" s="1"/>
  <c r="S806" i="3" s="1"/>
  <c r="T806" i="3" s="1"/>
  <c r="AE806" i="3"/>
  <c r="Z806" i="3"/>
  <c r="AC806" i="3"/>
  <c r="U805" i="3" l="1"/>
  <c r="D806" i="3"/>
  <c r="AH806" i="3"/>
  <c r="AG806" i="3"/>
  <c r="E806" i="3"/>
  <c r="H806" i="3" s="1"/>
  <c r="Y804" i="3"/>
  <c r="F806" i="3" l="1"/>
  <c r="G806" i="3"/>
  <c r="K806" i="3"/>
  <c r="V806" i="3" l="1"/>
  <c r="A807" i="3"/>
  <c r="B807" i="3" s="1"/>
  <c r="I806" i="3"/>
  <c r="J806" i="3"/>
  <c r="M806" i="3"/>
  <c r="N806" i="3" s="1"/>
  <c r="L806" i="3" l="1"/>
  <c r="P807" i="3"/>
  <c r="Q807" i="3" s="1"/>
  <c r="R807" i="3" s="1"/>
  <c r="S807" i="3" s="1"/>
  <c r="T807" i="3" s="1"/>
  <c r="AA807" i="3"/>
  <c r="AD807" i="3"/>
  <c r="AC807" i="3"/>
  <c r="Z807" i="3"/>
  <c r="AE807" i="3"/>
  <c r="W806" i="3"/>
  <c r="U806" i="3" l="1"/>
  <c r="D807" i="3" s="1"/>
  <c r="AG807" i="3"/>
  <c r="AH807" i="3"/>
  <c r="E807" i="3"/>
  <c r="H807" i="3" s="1"/>
  <c r="Y805" i="3"/>
  <c r="F807" i="3" l="1"/>
  <c r="G807" i="3"/>
  <c r="K807" i="3"/>
  <c r="V807" i="3" l="1"/>
  <c r="A808" i="3"/>
  <c r="B808" i="3" s="1"/>
  <c r="I807" i="3"/>
  <c r="J807" i="3"/>
  <c r="M807" i="3"/>
  <c r="N807" i="3" s="1"/>
  <c r="AA808" i="3" l="1"/>
  <c r="P808" i="3"/>
  <c r="Q808" i="3" s="1"/>
  <c r="R808" i="3" s="1"/>
  <c r="S808" i="3" s="1"/>
  <c r="T808" i="3" s="1"/>
  <c r="AC808" i="3"/>
  <c r="Z808" i="3"/>
  <c r="AD808" i="3"/>
  <c r="AE808" i="3"/>
  <c r="L807" i="3"/>
  <c r="W807" i="3"/>
  <c r="U807" i="3" l="1"/>
  <c r="D808" i="3"/>
  <c r="E808" i="3"/>
  <c r="H808" i="3" s="1"/>
  <c r="AG808" i="3"/>
  <c r="AH808" i="3"/>
  <c r="Y806" i="3"/>
  <c r="K808" i="3" l="1"/>
  <c r="F808" i="3"/>
  <c r="G808" i="3"/>
  <c r="V808" i="3" l="1"/>
  <c r="A809" i="3"/>
  <c r="B809" i="3" s="1"/>
  <c r="I808" i="3"/>
  <c r="J808" i="3"/>
  <c r="M808" i="3"/>
  <c r="N808" i="3" s="1"/>
  <c r="L808" i="3" l="1"/>
  <c r="P809" i="3"/>
  <c r="Q809" i="3" s="1"/>
  <c r="R809" i="3" s="1"/>
  <c r="S809" i="3" s="1"/>
  <c r="T809" i="3" s="1"/>
  <c r="AD809" i="3"/>
  <c r="AA809" i="3"/>
  <c r="Z809" i="3"/>
  <c r="AC809" i="3"/>
  <c r="AE809" i="3"/>
  <c r="W808" i="3"/>
  <c r="U808" i="3" l="1"/>
  <c r="E809" i="3" s="1"/>
  <c r="H809" i="3" s="1"/>
  <c r="AG809" i="3"/>
  <c r="AH809" i="3"/>
  <c r="Y807" i="3"/>
  <c r="D809" i="3" l="1"/>
  <c r="F809" i="3" s="1"/>
  <c r="K809" i="3"/>
  <c r="G809" i="3" l="1"/>
  <c r="V809" i="3"/>
  <c r="A810" i="3"/>
  <c r="B810" i="3" s="1"/>
  <c r="I809" i="3"/>
  <c r="J809" i="3"/>
  <c r="M809" i="3"/>
  <c r="N809" i="3" s="1"/>
  <c r="L809" i="3" l="1"/>
  <c r="P810" i="3"/>
  <c r="Q810" i="3" s="1"/>
  <c r="R810" i="3" s="1"/>
  <c r="S810" i="3" s="1"/>
  <c r="T810" i="3" s="1"/>
  <c r="AA810" i="3"/>
  <c r="Z810" i="3"/>
  <c r="AD810" i="3"/>
  <c r="AC810" i="3"/>
  <c r="AE810" i="3"/>
  <c r="W809" i="3"/>
  <c r="AH810" i="3" l="1"/>
  <c r="AG810" i="3"/>
  <c r="U809" i="3"/>
  <c r="E810" i="3" s="1"/>
  <c r="H810" i="3" s="1"/>
  <c r="D810" i="3"/>
  <c r="Y808" i="3"/>
  <c r="F810" i="3" l="1"/>
  <c r="G810" i="3"/>
  <c r="K810" i="3"/>
  <c r="V810" i="3" l="1"/>
  <c r="A811" i="3"/>
  <c r="B811" i="3" s="1"/>
  <c r="I810" i="3"/>
  <c r="J810" i="3"/>
  <c r="M810" i="3"/>
  <c r="N810" i="3" s="1"/>
  <c r="L810" i="3" l="1"/>
  <c r="AA811" i="3"/>
  <c r="AD811" i="3"/>
  <c r="P811" i="3"/>
  <c r="Q811" i="3" s="1"/>
  <c r="R811" i="3" s="1"/>
  <c r="S811" i="3" s="1"/>
  <c r="T811" i="3" s="1"/>
  <c r="AC811" i="3"/>
  <c r="Z811" i="3"/>
  <c r="AE811" i="3"/>
  <c r="W810" i="3"/>
  <c r="U810" i="3" l="1"/>
  <c r="D811" i="3" s="1"/>
  <c r="E811" i="3"/>
  <c r="H811" i="3" s="1"/>
  <c r="AH811" i="3"/>
  <c r="AG811" i="3"/>
  <c r="Y809" i="3"/>
  <c r="K811" i="3" l="1"/>
  <c r="F811" i="3"/>
  <c r="G811" i="3"/>
  <c r="V811" i="3" l="1"/>
  <c r="A812" i="3"/>
  <c r="B812" i="3" s="1"/>
  <c r="I811" i="3"/>
  <c r="J811" i="3"/>
  <c r="M811" i="3"/>
  <c r="N811" i="3" s="1"/>
  <c r="AA812" i="3" l="1"/>
  <c r="Z812" i="3"/>
  <c r="AD812" i="3"/>
  <c r="AC812" i="3"/>
  <c r="P812" i="3"/>
  <c r="Q812" i="3" s="1"/>
  <c r="R812" i="3" s="1"/>
  <c r="S812" i="3" s="1"/>
  <c r="T812" i="3" s="1"/>
  <c r="AE812" i="3"/>
  <c r="L811" i="3"/>
  <c r="W811" i="3"/>
  <c r="AG812" i="3" l="1"/>
  <c r="U811" i="3"/>
  <c r="D812" i="3" s="1"/>
  <c r="AH812" i="3"/>
  <c r="Y810" i="3"/>
  <c r="E812" i="3" l="1"/>
  <c r="H812" i="3" s="1"/>
  <c r="K812" i="3" s="1"/>
  <c r="G812" i="3"/>
  <c r="F812" i="3" l="1"/>
  <c r="I812" i="3"/>
  <c r="J812" i="3"/>
  <c r="M812" i="3"/>
  <c r="N812" i="3" s="1"/>
  <c r="V812" i="3"/>
  <c r="W812" i="3" s="1"/>
  <c r="A813" i="3"/>
  <c r="B813" i="3" s="1"/>
  <c r="AC813" i="3" l="1"/>
  <c r="AD813" i="3"/>
  <c r="P813" i="3"/>
  <c r="Q813" i="3" s="1"/>
  <c r="R813" i="3" s="1"/>
  <c r="S813" i="3" s="1"/>
  <c r="T813" i="3" s="1"/>
  <c r="AA813" i="3"/>
  <c r="Z813" i="3"/>
  <c r="AE813" i="3"/>
  <c r="L812" i="3"/>
  <c r="U812" i="3" l="1"/>
  <c r="AH813" i="3"/>
  <c r="D813" i="3"/>
  <c r="E813" i="3"/>
  <c r="H813" i="3" s="1"/>
  <c r="AG813" i="3"/>
  <c r="Y811" i="3"/>
  <c r="K813" i="3" l="1"/>
  <c r="F813" i="3"/>
  <c r="G813" i="3"/>
  <c r="I813" i="3" l="1"/>
  <c r="J813" i="3"/>
  <c r="M813" i="3"/>
  <c r="N813" i="3" s="1"/>
  <c r="V813" i="3"/>
  <c r="W813" i="3" s="1"/>
  <c r="A814" i="3"/>
  <c r="B814" i="3" s="1"/>
  <c r="P814" i="3" l="1"/>
  <c r="Q814" i="3" s="1"/>
  <c r="R814" i="3" s="1"/>
  <c r="S814" i="3" s="1"/>
  <c r="T814" i="3" s="1"/>
  <c r="AC814" i="3"/>
  <c r="AA814" i="3"/>
  <c r="Z814" i="3"/>
  <c r="AD814" i="3"/>
  <c r="AE814" i="3"/>
  <c r="L813" i="3"/>
  <c r="U813" i="3" l="1"/>
  <c r="E814" i="3"/>
  <c r="H814" i="3" s="1"/>
  <c r="AG814" i="3"/>
  <c r="D814" i="3"/>
  <c r="AH814" i="3"/>
  <c r="Y812" i="3"/>
  <c r="F814" i="3" l="1"/>
  <c r="G814" i="3"/>
  <c r="K814" i="3"/>
  <c r="V814" i="3" l="1"/>
  <c r="A815" i="3"/>
  <c r="B815" i="3" s="1"/>
  <c r="I814" i="3"/>
  <c r="J814" i="3"/>
  <c r="M814" i="3"/>
  <c r="N814" i="3" s="1"/>
  <c r="AA815" i="3" l="1"/>
  <c r="Z815" i="3"/>
  <c r="P815" i="3"/>
  <c r="Q815" i="3" s="1"/>
  <c r="R815" i="3" s="1"/>
  <c r="S815" i="3" s="1"/>
  <c r="T815" i="3" s="1"/>
  <c r="AD815" i="3"/>
  <c r="AE815" i="3"/>
  <c r="AC815" i="3"/>
  <c r="L814" i="3"/>
  <c r="W814" i="3"/>
  <c r="U814" i="3" l="1"/>
  <c r="AG815" i="3"/>
  <c r="E815" i="3"/>
  <c r="H815" i="3" s="1"/>
  <c r="D815" i="3"/>
  <c r="AH815" i="3"/>
  <c r="Y813" i="3"/>
  <c r="K815" i="3" l="1"/>
  <c r="F815" i="3"/>
  <c r="G815" i="3"/>
  <c r="I815" i="3" l="1"/>
  <c r="J815" i="3"/>
  <c r="M815" i="3"/>
  <c r="N815" i="3" s="1"/>
  <c r="V815" i="3"/>
  <c r="W815" i="3" s="1"/>
  <c r="A816" i="3"/>
  <c r="B816" i="3" s="1"/>
  <c r="P816" i="3" l="1"/>
  <c r="Q816" i="3" s="1"/>
  <c r="R816" i="3" s="1"/>
  <c r="S816" i="3" s="1"/>
  <c r="T816" i="3" s="1"/>
  <c r="AA816" i="3"/>
  <c r="AD816" i="3"/>
  <c r="AC816" i="3"/>
  <c r="AE816" i="3"/>
  <c r="Z816" i="3"/>
  <c r="L815" i="3"/>
  <c r="U815" i="3" l="1"/>
  <c r="E816" i="3"/>
  <c r="H816" i="3" s="1"/>
  <c r="D816" i="3"/>
  <c r="AG816" i="3"/>
  <c r="AH816" i="3"/>
  <c r="Y814" i="3"/>
  <c r="F816" i="3" l="1"/>
  <c r="G816" i="3"/>
  <c r="K816" i="3"/>
  <c r="V816" i="3" l="1"/>
  <c r="A817" i="3"/>
  <c r="B817" i="3" s="1"/>
  <c r="I816" i="3"/>
  <c r="J816" i="3"/>
  <c r="M816" i="3"/>
  <c r="N816" i="3" s="1"/>
  <c r="L816" i="3" l="1"/>
  <c r="P817" i="3"/>
  <c r="Q817" i="3" s="1"/>
  <c r="R817" i="3" s="1"/>
  <c r="S817" i="3" s="1"/>
  <c r="T817" i="3" s="1"/>
  <c r="Z817" i="3"/>
  <c r="AA817" i="3"/>
  <c r="AC817" i="3"/>
  <c r="AD817" i="3"/>
  <c r="AE817" i="3"/>
  <c r="W816" i="3"/>
  <c r="U816" i="3" l="1"/>
  <c r="E817" i="3" s="1"/>
  <c r="H817" i="3" s="1"/>
  <c r="AH817" i="3"/>
  <c r="AG817" i="3"/>
  <c r="Y815" i="3"/>
  <c r="D817" i="3" l="1"/>
  <c r="G817" i="3" s="1"/>
  <c r="K817" i="3"/>
  <c r="F817" i="3" l="1"/>
  <c r="I817" i="3"/>
  <c r="J817" i="3"/>
  <c r="M817" i="3"/>
  <c r="N817" i="3" s="1"/>
  <c r="V817" i="3"/>
  <c r="W817" i="3" s="1"/>
  <c r="A818" i="3"/>
  <c r="B818" i="3" s="1"/>
  <c r="Z818" i="3" l="1"/>
  <c r="P818" i="3"/>
  <c r="Q818" i="3" s="1"/>
  <c r="R818" i="3" s="1"/>
  <c r="S818" i="3" s="1"/>
  <c r="T818" i="3" s="1"/>
  <c r="AC818" i="3"/>
  <c r="AE818" i="3"/>
  <c r="AD818" i="3"/>
  <c r="AA818" i="3"/>
  <c r="L817" i="3"/>
  <c r="U817" i="3" l="1"/>
  <c r="E818" i="3" s="1"/>
  <c r="H818" i="3" s="1"/>
  <c r="AH818" i="3"/>
  <c r="AG818" i="3"/>
  <c r="Y816" i="3"/>
  <c r="D818" i="3" l="1"/>
  <c r="F818" i="3" s="1"/>
  <c r="K818" i="3"/>
  <c r="G818" i="3" l="1"/>
  <c r="I818" i="3" s="1"/>
  <c r="V818" i="3"/>
  <c r="A819" i="3"/>
  <c r="B819" i="3" s="1"/>
  <c r="J818" i="3" l="1"/>
  <c r="L818" i="3" s="1"/>
  <c r="W818" i="3"/>
  <c r="M818" i="3"/>
  <c r="N818" i="3" s="1"/>
  <c r="AA819" i="3"/>
  <c r="Z819" i="3"/>
  <c r="P819" i="3"/>
  <c r="Q819" i="3" s="1"/>
  <c r="R819" i="3" s="1"/>
  <c r="S819" i="3" s="1"/>
  <c r="T819" i="3" s="1"/>
  <c r="AE819" i="3"/>
  <c r="AD819" i="3"/>
  <c r="AC819" i="3"/>
  <c r="U818" i="3" l="1"/>
  <c r="E819" i="3" s="1"/>
  <c r="H819" i="3" s="1"/>
  <c r="AH819" i="3"/>
  <c r="AG819" i="3"/>
  <c r="Y817" i="3"/>
  <c r="D819" i="3" l="1"/>
  <c r="F819" i="3" s="1"/>
  <c r="K819" i="3"/>
  <c r="G819" i="3" l="1"/>
  <c r="I819" i="3" s="1"/>
  <c r="V819" i="3"/>
  <c r="A820" i="3"/>
  <c r="B820" i="3" s="1"/>
  <c r="J819" i="3"/>
  <c r="M819" i="3"/>
  <c r="N819" i="3" s="1"/>
  <c r="AA820" i="3" l="1"/>
  <c r="Z820" i="3"/>
  <c r="AC820" i="3"/>
  <c r="AD820" i="3"/>
  <c r="P820" i="3"/>
  <c r="Q820" i="3" s="1"/>
  <c r="R820" i="3" s="1"/>
  <c r="S820" i="3" s="1"/>
  <c r="T820" i="3" s="1"/>
  <c r="AE820" i="3"/>
  <c r="L819" i="3"/>
  <c r="W819" i="3"/>
  <c r="U819" i="3" l="1"/>
  <c r="E820" i="3" s="1"/>
  <c r="H820" i="3" s="1"/>
  <c r="AG820" i="3"/>
  <c r="AH820" i="3"/>
  <c r="D820" i="3"/>
  <c r="Y818" i="3"/>
  <c r="F820" i="3" l="1"/>
  <c r="G820" i="3"/>
  <c r="K820" i="3"/>
  <c r="V820" i="3" l="1"/>
  <c r="A821" i="3"/>
  <c r="B821" i="3" s="1"/>
  <c r="I820" i="3"/>
  <c r="J820" i="3"/>
  <c r="M820" i="3"/>
  <c r="N820" i="3" s="1"/>
  <c r="L820" i="3" l="1"/>
  <c r="P821" i="3"/>
  <c r="Q821" i="3" s="1"/>
  <c r="R821" i="3" s="1"/>
  <c r="S821" i="3" s="1"/>
  <c r="T821" i="3" s="1"/>
  <c r="AC821" i="3"/>
  <c r="AA821" i="3"/>
  <c r="AE821" i="3"/>
  <c r="AD821" i="3"/>
  <c r="Z821" i="3"/>
  <c r="W820" i="3"/>
  <c r="U820" i="3" l="1"/>
  <c r="D821" i="3" s="1"/>
  <c r="AH821" i="3"/>
  <c r="AG821" i="3"/>
  <c r="Y819" i="3"/>
  <c r="E821" i="3" l="1"/>
  <c r="H821" i="3" s="1"/>
  <c r="K821" i="3" s="1"/>
  <c r="G821" i="3"/>
  <c r="F821" i="3" l="1"/>
  <c r="I821" i="3"/>
  <c r="J821" i="3"/>
  <c r="M821" i="3"/>
  <c r="N821" i="3" s="1"/>
  <c r="V821" i="3"/>
  <c r="A822" i="3"/>
  <c r="B822" i="3" s="1"/>
  <c r="W821" i="3" l="1"/>
  <c r="AA822" i="3"/>
  <c r="AC822" i="3"/>
  <c r="P822" i="3"/>
  <c r="Q822" i="3" s="1"/>
  <c r="R822" i="3" s="1"/>
  <c r="S822" i="3" s="1"/>
  <c r="T822" i="3" s="1"/>
  <c r="Z822" i="3"/>
  <c r="AE822" i="3"/>
  <c r="AD822" i="3"/>
  <c r="L821" i="3"/>
  <c r="U821" i="3" l="1"/>
  <c r="E822" i="3" s="1"/>
  <c r="H822" i="3" s="1"/>
  <c r="AH822" i="3"/>
  <c r="AG822" i="3"/>
  <c r="Y820" i="3"/>
  <c r="D822" i="3" l="1"/>
  <c r="G822" i="3" s="1"/>
  <c r="K822" i="3"/>
  <c r="F822" i="3" l="1"/>
  <c r="I822" i="3"/>
  <c r="J822" i="3"/>
  <c r="M822" i="3"/>
  <c r="N822" i="3" s="1"/>
  <c r="V822" i="3"/>
  <c r="W822" i="3" s="1"/>
  <c r="A823" i="3"/>
  <c r="B823" i="3" s="1"/>
  <c r="AC823" i="3" l="1"/>
  <c r="Z823" i="3"/>
  <c r="AA823" i="3"/>
  <c r="P823" i="3"/>
  <c r="Q823" i="3" s="1"/>
  <c r="R823" i="3" s="1"/>
  <c r="S823" i="3" s="1"/>
  <c r="T823" i="3" s="1"/>
  <c r="AD823" i="3"/>
  <c r="AE823" i="3"/>
  <c r="L822" i="3"/>
  <c r="U822" i="3" l="1"/>
  <c r="D823" i="3" s="1"/>
  <c r="AG823" i="3"/>
  <c r="AH823" i="3"/>
  <c r="Y821" i="3"/>
  <c r="E823" i="3" l="1"/>
  <c r="H823" i="3" s="1"/>
  <c r="K823" i="3" s="1"/>
  <c r="G823" i="3"/>
  <c r="F823" i="3" l="1"/>
  <c r="I823" i="3"/>
  <c r="J823" i="3"/>
  <c r="M823" i="3"/>
  <c r="N823" i="3" s="1"/>
  <c r="V823" i="3"/>
  <c r="W823" i="3" s="1"/>
  <c r="A824" i="3"/>
  <c r="B824" i="3" s="1"/>
  <c r="Z824" i="3" l="1"/>
  <c r="P824" i="3"/>
  <c r="Q824" i="3" s="1"/>
  <c r="R824" i="3" s="1"/>
  <c r="S824" i="3" s="1"/>
  <c r="T824" i="3" s="1"/>
  <c r="AA824" i="3"/>
  <c r="AD824" i="3"/>
  <c r="AC824" i="3"/>
  <c r="AE824" i="3"/>
  <c r="L823" i="3"/>
  <c r="U823" i="3" l="1"/>
  <c r="E824" i="3" s="1"/>
  <c r="H824" i="3" s="1"/>
  <c r="AH824" i="3"/>
  <c r="AG824" i="3"/>
  <c r="D824" i="3"/>
  <c r="Y822" i="3"/>
  <c r="F824" i="3" l="1"/>
  <c r="G824" i="3"/>
  <c r="K824" i="3"/>
  <c r="V824" i="3" l="1"/>
  <c r="A825" i="3"/>
  <c r="B825" i="3" s="1"/>
  <c r="I824" i="3"/>
  <c r="J824" i="3"/>
  <c r="M824" i="3"/>
  <c r="N824" i="3" s="1"/>
  <c r="L824" i="3" l="1"/>
  <c r="AC825" i="3"/>
  <c r="AD825" i="3"/>
  <c r="AA825" i="3"/>
  <c r="AE825" i="3"/>
  <c r="P825" i="3"/>
  <c r="Q825" i="3" s="1"/>
  <c r="R825" i="3" s="1"/>
  <c r="S825" i="3" s="1"/>
  <c r="T825" i="3" s="1"/>
  <c r="Z825" i="3"/>
  <c r="W824" i="3"/>
  <c r="U824" i="3" l="1"/>
  <c r="D825" i="3" s="1"/>
  <c r="AH825" i="3"/>
  <c r="AG825" i="3"/>
  <c r="Y823" i="3"/>
  <c r="E825" i="3" l="1"/>
  <c r="H825" i="3" s="1"/>
  <c r="K825" i="3" s="1"/>
  <c r="G825" i="3"/>
  <c r="F825" i="3" l="1"/>
  <c r="I825" i="3"/>
  <c r="J825" i="3"/>
  <c r="M825" i="3"/>
  <c r="N825" i="3" s="1"/>
  <c r="V825" i="3"/>
  <c r="W825" i="3" s="1"/>
  <c r="A826" i="3"/>
  <c r="B826" i="3" s="1"/>
  <c r="P826" i="3" l="1"/>
  <c r="Q826" i="3" s="1"/>
  <c r="R826" i="3" s="1"/>
  <c r="S826" i="3" s="1"/>
  <c r="T826" i="3" s="1"/>
  <c r="Z826" i="3"/>
  <c r="AE826" i="3"/>
  <c r="AA826" i="3"/>
  <c r="AC826" i="3"/>
  <c r="AD826" i="3"/>
  <c r="L825" i="3"/>
  <c r="U825" i="3" l="1"/>
  <c r="E826" i="3"/>
  <c r="H826" i="3" s="1"/>
  <c r="D826" i="3"/>
  <c r="AG826" i="3"/>
  <c r="AH826" i="3"/>
  <c r="Y824" i="3"/>
  <c r="F826" i="3" l="1"/>
  <c r="G826" i="3"/>
  <c r="K826" i="3"/>
  <c r="I826" i="3" l="1"/>
  <c r="J826" i="3"/>
  <c r="M826" i="3"/>
  <c r="N826" i="3" s="1"/>
  <c r="V826" i="3"/>
  <c r="W826" i="3" s="1"/>
  <c r="A827" i="3"/>
  <c r="B827" i="3" s="1"/>
  <c r="L826" i="3" l="1"/>
  <c r="Z827" i="3"/>
  <c r="AD827" i="3"/>
  <c r="AC827" i="3"/>
  <c r="AA827" i="3"/>
  <c r="AE827" i="3"/>
  <c r="P827" i="3"/>
  <c r="Q827" i="3" s="1"/>
  <c r="R827" i="3" s="1"/>
  <c r="S827" i="3" s="1"/>
  <c r="T827" i="3" s="1"/>
  <c r="U826" i="3" l="1"/>
  <c r="D827" i="3"/>
  <c r="E827" i="3"/>
  <c r="H827" i="3" s="1"/>
  <c r="AG827" i="3"/>
  <c r="AH827" i="3"/>
  <c r="Y825" i="3"/>
  <c r="K827" i="3" l="1"/>
  <c r="F827" i="3"/>
  <c r="G827" i="3"/>
  <c r="I827" i="3" l="1"/>
  <c r="J827" i="3"/>
  <c r="M827" i="3"/>
  <c r="N827" i="3" s="1"/>
  <c r="V827" i="3"/>
  <c r="A828" i="3"/>
  <c r="B828" i="3" s="1"/>
  <c r="W827" i="3" l="1"/>
  <c r="P828" i="3"/>
  <c r="Q828" i="3" s="1"/>
  <c r="R828" i="3" s="1"/>
  <c r="S828" i="3" s="1"/>
  <c r="T828" i="3" s="1"/>
  <c r="Z828" i="3"/>
  <c r="AE828" i="3"/>
  <c r="AC828" i="3"/>
  <c r="AA828" i="3"/>
  <c r="AD828" i="3"/>
  <c r="L827" i="3"/>
  <c r="U827" i="3" l="1"/>
  <c r="D828" i="3"/>
  <c r="AG828" i="3"/>
  <c r="AH828" i="3"/>
  <c r="E828" i="3"/>
  <c r="H828" i="3" s="1"/>
  <c r="Y826" i="3"/>
  <c r="F828" i="3" l="1"/>
  <c r="G828" i="3"/>
  <c r="K828" i="3"/>
  <c r="V828" i="3" l="1"/>
  <c r="A829" i="3"/>
  <c r="B829" i="3" s="1"/>
  <c r="I828" i="3"/>
  <c r="J828" i="3"/>
  <c r="M828" i="3"/>
  <c r="N828" i="3" s="1"/>
  <c r="L828" i="3" l="1"/>
  <c r="AA829" i="3"/>
  <c r="Z829" i="3"/>
  <c r="AC829" i="3"/>
  <c r="P829" i="3"/>
  <c r="Q829" i="3" s="1"/>
  <c r="R829" i="3" s="1"/>
  <c r="S829" i="3" s="1"/>
  <c r="T829" i="3" s="1"/>
  <c r="AE829" i="3"/>
  <c r="AD829" i="3"/>
  <c r="W828" i="3"/>
  <c r="U828" i="3" l="1"/>
  <c r="D829" i="3"/>
  <c r="E829" i="3"/>
  <c r="H829" i="3" s="1"/>
  <c r="AH829" i="3"/>
  <c r="AG829" i="3"/>
  <c r="Y827" i="3"/>
  <c r="K829" i="3" l="1"/>
  <c r="F829" i="3"/>
  <c r="G829" i="3"/>
  <c r="I829" i="3" l="1"/>
  <c r="J829" i="3"/>
  <c r="M829" i="3"/>
  <c r="N829" i="3" s="1"/>
  <c r="V829" i="3"/>
  <c r="A830" i="3"/>
  <c r="B830" i="3" s="1"/>
  <c r="W829" i="3" l="1"/>
  <c r="AA830" i="3"/>
  <c r="AC830" i="3"/>
  <c r="P830" i="3"/>
  <c r="Q830" i="3" s="1"/>
  <c r="R830" i="3" s="1"/>
  <c r="S830" i="3" s="1"/>
  <c r="T830" i="3" s="1"/>
  <c r="Z830" i="3"/>
  <c r="AD830" i="3"/>
  <c r="AE830" i="3"/>
  <c r="L829" i="3"/>
  <c r="U829" i="3" l="1"/>
  <c r="D830" i="3" s="1"/>
  <c r="AG830" i="3"/>
  <c r="AH830" i="3"/>
  <c r="E830" i="3"/>
  <c r="H830" i="3" s="1"/>
  <c r="Y828" i="3"/>
  <c r="K830" i="3" l="1"/>
  <c r="F830" i="3"/>
  <c r="G830" i="3"/>
  <c r="I830" i="3" l="1"/>
  <c r="J830" i="3"/>
  <c r="M830" i="3"/>
  <c r="N830" i="3" s="1"/>
  <c r="V830" i="3"/>
  <c r="A831" i="3"/>
  <c r="B831" i="3" s="1"/>
  <c r="W830" i="3" l="1"/>
  <c r="AA831" i="3"/>
  <c r="AD831" i="3"/>
  <c r="Z831" i="3"/>
  <c r="P831" i="3"/>
  <c r="Q831" i="3" s="1"/>
  <c r="R831" i="3" s="1"/>
  <c r="S831" i="3" s="1"/>
  <c r="T831" i="3" s="1"/>
  <c r="AC831" i="3"/>
  <c r="AE831" i="3"/>
  <c r="L830" i="3"/>
  <c r="U830" i="3" l="1"/>
  <c r="D831" i="3" s="1"/>
  <c r="AG831" i="3"/>
  <c r="AH831" i="3"/>
  <c r="Y829" i="3"/>
  <c r="E831" i="3" l="1"/>
  <c r="H831" i="3" s="1"/>
  <c r="K831" i="3" s="1"/>
  <c r="G831" i="3"/>
  <c r="F831" i="3" l="1"/>
  <c r="V831" i="3"/>
  <c r="A832" i="3"/>
  <c r="B832" i="3" s="1"/>
  <c r="I831" i="3"/>
  <c r="J831" i="3"/>
  <c r="M831" i="3"/>
  <c r="N831" i="3" s="1"/>
  <c r="L831" i="3" l="1"/>
  <c r="P832" i="3"/>
  <c r="Q832" i="3" s="1"/>
  <c r="R832" i="3" s="1"/>
  <c r="S832" i="3" s="1"/>
  <c r="T832" i="3" s="1"/>
  <c r="Z832" i="3"/>
  <c r="AD832" i="3"/>
  <c r="AA832" i="3"/>
  <c r="AE832" i="3"/>
  <c r="AC832" i="3"/>
  <c r="W831" i="3"/>
  <c r="U831" i="3" l="1"/>
  <c r="D832" i="3" s="1"/>
  <c r="AG832" i="3"/>
  <c r="AH832" i="3"/>
  <c r="Y830" i="3"/>
  <c r="E832" i="3" l="1"/>
  <c r="H832" i="3" s="1"/>
  <c r="K832" i="3" s="1"/>
  <c r="G832" i="3"/>
  <c r="F832" i="3" l="1"/>
  <c r="V832" i="3"/>
  <c r="A833" i="3"/>
  <c r="B833" i="3" s="1"/>
  <c r="I832" i="3"/>
  <c r="J832" i="3"/>
  <c r="M832" i="3"/>
  <c r="N832" i="3" s="1"/>
  <c r="L832" i="3" l="1"/>
  <c r="AA833" i="3"/>
  <c r="P833" i="3"/>
  <c r="Q833" i="3" s="1"/>
  <c r="R833" i="3" s="1"/>
  <c r="S833" i="3" s="1"/>
  <c r="T833" i="3" s="1"/>
  <c r="Z833" i="3"/>
  <c r="AC833" i="3"/>
  <c r="AD833" i="3"/>
  <c r="AE833" i="3"/>
  <c r="W832" i="3"/>
  <c r="U832" i="3" l="1"/>
  <c r="D833" i="3" s="1"/>
  <c r="AG833" i="3"/>
  <c r="AH833" i="3"/>
  <c r="Y831" i="3"/>
  <c r="E833" i="3" l="1"/>
  <c r="H833" i="3" s="1"/>
  <c r="K833" i="3" s="1"/>
  <c r="G833" i="3"/>
  <c r="F833" i="3" l="1"/>
  <c r="I833" i="3"/>
  <c r="J833" i="3"/>
  <c r="M833" i="3"/>
  <c r="N833" i="3" s="1"/>
  <c r="V833" i="3"/>
  <c r="W833" i="3" s="1"/>
  <c r="A834" i="3"/>
  <c r="B834" i="3" s="1"/>
  <c r="P834" i="3" l="1"/>
  <c r="Q834" i="3" s="1"/>
  <c r="R834" i="3" s="1"/>
  <c r="S834" i="3" s="1"/>
  <c r="T834" i="3" s="1"/>
  <c r="AC834" i="3"/>
  <c r="AA834" i="3"/>
  <c r="Z834" i="3"/>
  <c r="AD834" i="3"/>
  <c r="AE834" i="3"/>
  <c r="L833" i="3"/>
  <c r="U833" i="3" l="1"/>
  <c r="E834" i="3" s="1"/>
  <c r="H834" i="3" s="1"/>
  <c r="AH834" i="3"/>
  <c r="AG834" i="3"/>
  <c r="D834" i="3"/>
  <c r="Y832" i="3"/>
  <c r="F834" i="3" l="1"/>
  <c r="G834" i="3"/>
  <c r="K834" i="3"/>
  <c r="V834" i="3" l="1"/>
  <c r="A835" i="3"/>
  <c r="B835" i="3" s="1"/>
  <c r="I834" i="3"/>
  <c r="J834" i="3"/>
  <c r="M834" i="3"/>
  <c r="N834" i="3" s="1"/>
  <c r="L834" i="3" l="1"/>
  <c r="Z835" i="3"/>
  <c r="AC835" i="3"/>
  <c r="AA835" i="3"/>
  <c r="AD835" i="3"/>
  <c r="AE835" i="3"/>
  <c r="P835" i="3"/>
  <c r="Q835" i="3" s="1"/>
  <c r="R835" i="3" s="1"/>
  <c r="S835" i="3" s="1"/>
  <c r="T835" i="3" s="1"/>
  <c r="W834" i="3"/>
  <c r="U834" i="3" l="1"/>
  <c r="E835" i="3" s="1"/>
  <c r="H835" i="3" s="1"/>
  <c r="AH835" i="3"/>
  <c r="AG835" i="3"/>
  <c r="Y833" i="3"/>
  <c r="D835" i="3" l="1"/>
  <c r="F835" i="3" s="1"/>
  <c r="K835" i="3"/>
  <c r="G835" i="3" l="1"/>
  <c r="I835" i="3" s="1"/>
  <c r="V835" i="3"/>
  <c r="A836" i="3"/>
  <c r="B836" i="3" s="1"/>
  <c r="J835" i="3" l="1"/>
  <c r="L835" i="3" s="1"/>
  <c r="M835" i="3"/>
  <c r="N835" i="3" s="1"/>
  <c r="AA836" i="3"/>
  <c r="AD836" i="3"/>
  <c r="AE836" i="3"/>
  <c r="Z836" i="3"/>
  <c r="AC836" i="3"/>
  <c r="P836" i="3"/>
  <c r="Q836" i="3" s="1"/>
  <c r="R836" i="3" s="1"/>
  <c r="S836" i="3" s="1"/>
  <c r="T836" i="3" s="1"/>
  <c r="W835" i="3"/>
  <c r="AG836" i="3" l="1"/>
  <c r="U835" i="3"/>
  <c r="D836" i="3" s="1"/>
  <c r="AH836" i="3"/>
  <c r="Y834" i="3"/>
  <c r="E836" i="3" l="1"/>
  <c r="H836" i="3" s="1"/>
  <c r="K836" i="3" s="1"/>
  <c r="G836" i="3"/>
  <c r="F836" i="3" l="1"/>
  <c r="I836" i="3"/>
  <c r="J836" i="3"/>
  <c r="M836" i="3"/>
  <c r="N836" i="3" s="1"/>
  <c r="V836" i="3"/>
  <c r="A837" i="3"/>
  <c r="B837" i="3" s="1"/>
  <c r="W836" i="3" l="1"/>
  <c r="AC837" i="3"/>
  <c r="P837" i="3"/>
  <c r="Q837" i="3" s="1"/>
  <c r="R837" i="3" s="1"/>
  <c r="S837" i="3" s="1"/>
  <c r="T837" i="3" s="1"/>
  <c r="AD837" i="3"/>
  <c r="Z837" i="3"/>
  <c r="AE837" i="3"/>
  <c r="AA837" i="3"/>
  <c r="L836" i="3"/>
  <c r="U836" i="3" l="1"/>
  <c r="E837" i="3" s="1"/>
  <c r="H837" i="3" s="1"/>
  <c r="AH837" i="3"/>
  <c r="AG837" i="3"/>
  <c r="Y835" i="3"/>
  <c r="D837" i="3" l="1"/>
  <c r="F837" i="3" s="1"/>
  <c r="K837" i="3"/>
  <c r="G837" i="3" l="1"/>
  <c r="I837" i="3" s="1"/>
  <c r="V837" i="3"/>
  <c r="A838" i="3"/>
  <c r="B838" i="3" s="1"/>
  <c r="M837" i="3" l="1"/>
  <c r="N837" i="3" s="1"/>
  <c r="J837" i="3"/>
  <c r="W837" i="3"/>
  <c r="L837" i="3"/>
  <c r="Z838" i="3"/>
  <c r="AC838" i="3"/>
  <c r="P838" i="3"/>
  <c r="Q838" i="3" s="1"/>
  <c r="R838" i="3" s="1"/>
  <c r="S838" i="3" s="1"/>
  <c r="T838" i="3" s="1"/>
  <c r="AE838" i="3"/>
  <c r="AD838" i="3"/>
  <c r="AA838" i="3"/>
  <c r="U837" i="3" l="1"/>
  <c r="D838" i="3" s="1"/>
  <c r="AG838" i="3"/>
  <c r="AH838" i="3"/>
  <c r="Y836" i="3"/>
  <c r="E838" i="3" l="1"/>
  <c r="H838" i="3" s="1"/>
  <c r="K838" i="3" s="1"/>
  <c r="G838" i="3"/>
  <c r="F838" i="3" l="1"/>
  <c r="V838" i="3"/>
  <c r="A839" i="3"/>
  <c r="B839" i="3" s="1"/>
  <c r="I838" i="3"/>
  <c r="J838" i="3"/>
  <c r="M838" i="3"/>
  <c r="N838" i="3" s="1"/>
  <c r="L838" i="3" l="1"/>
  <c r="AD839" i="3"/>
  <c r="Z839" i="3"/>
  <c r="AC839" i="3"/>
  <c r="AA839" i="3"/>
  <c r="P839" i="3"/>
  <c r="Q839" i="3" s="1"/>
  <c r="R839" i="3" s="1"/>
  <c r="S839" i="3" s="1"/>
  <c r="T839" i="3" s="1"/>
  <c r="AE839" i="3"/>
  <c r="W838" i="3"/>
  <c r="U838" i="3" l="1"/>
  <c r="E839" i="3"/>
  <c r="H839" i="3" s="1"/>
  <c r="AG839" i="3"/>
  <c r="D839" i="3"/>
  <c r="AH839" i="3"/>
  <c r="Y837" i="3"/>
  <c r="F839" i="3" l="1"/>
  <c r="G839" i="3"/>
  <c r="K839" i="3"/>
  <c r="V839" i="3" l="1"/>
  <c r="A840" i="3"/>
  <c r="B840" i="3" s="1"/>
  <c r="I839" i="3"/>
  <c r="J839" i="3"/>
  <c r="M839" i="3"/>
  <c r="N839" i="3" s="1"/>
  <c r="L839" i="3" l="1"/>
  <c r="AC840" i="3"/>
  <c r="AA840" i="3"/>
  <c r="Z840" i="3"/>
  <c r="AD840" i="3"/>
  <c r="AE840" i="3"/>
  <c r="P840" i="3"/>
  <c r="Q840" i="3" s="1"/>
  <c r="R840" i="3" s="1"/>
  <c r="S840" i="3" s="1"/>
  <c r="T840" i="3" s="1"/>
  <c r="W839" i="3"/>
  <c r="U839" i="3" l="1"/>
  <c r="AG840" i="3"/>
  <c r="E840" i="3"/>
  <c r="H840" i="3" s="1"/>
  <c r="AH840" i="3"/>
  <c r="D840" i="3"/>
  <c r="Y838" i="3"/>
  <c r="F840" i="3" l="1"/>
  <c r="G840" i="3"/>
  <c r="K840" i="3"/>
  <c r="V840" i="3" l="1"/>
  <c r="A841" i="3"/>
  <c r="B841" i="3" s="1"/>
  <c r="I840" i="3"/>
  <c r="J840" i="3"/>
  <c r="M840" i="3"/>
  <c r="N840" i="3" s="1"/>
  <c r="L840" i="3" l="1"/>
  <c r="Z841" i="3"/>
  <c r="P841" i="3"/>
  <c r="Q841" i="3" s="1"/>
  <c r="R841" i="3" s="1"/>
  <c r="S841" i="3" s="1"/>
  <c r="T841" i="3" s="1"/>
  <c r="AC841" i="3"/>
  <c r="AA841" i="3"/>
  <c r="AE841" i="3"/>
  <c r="AD841" i="3"/>
  <c r="W840" i="3"/>
  <c r="U840" i="3" l="1"/>
  <c r="D841" i="3" s="1"/>
  <c r="AG841" i="3"/>
  <c r="E841" i="3"/>
  <c r="H841" i="3" s="1"/>
  <c r="AH841" i="3"/>
  <c r="Y839" i="3"/>
  <c r="K841" i="3" l="1"/>
  <c r="F841" i="3"/>
  <c r="G841" i="3"/>
  <c r="V841" i="3" l="1"/>
  <c r="A842" i="3"/>
  <c r="B842" i="3" s="1"/>
  <c r="I841" i="3"/>
  <c r="J841" i="3"/>
  <c r="M841" i="3"/>
  <c r="N841" i="3" s="1"/>
  <c r="L841" i="3" l="1"/>
  <c r="Z842" i="3"/>
  <c r="AA842" i="3"/>
  <c r="P842" i="3"/>
  <c r="Q842" i="3" s="1"/>
  <c r="R842" i="3" s="1"/>
  <c r="S842" i="3" s="1"/>
  <c r="T842" i="3" s="1"/>
  <c r="AD842" i="3"/>
  <c r="AE842" i="3"/>
  <c r="AC842" i="3"/>
  <c r="W841" i="3"/>
  <c r="U841" i="3" l="1"/>
  <c r="D842" i="3" s="1"/>
  <c r="AH842" i="3"/>
  <c r="AG842" i="3"/>
  <c r="E842" i="3"/>
  <c r="H842" i="3" s="1"/>
  <c r="Y840" i="3"/>
  <c r="K842" i="3" l="1"/>
  <c r="F842" i="3"/>
  <c r="G842" i="3"/>
  <c r="I842" i="3" l="1"/>
  <c r="J842" i="3"/>
  <c r="M842" i="3"/>
  <c r="N842" i="3" s="1"/>
  <c r="V842" i="3"/>
  <c r="W842" i="3" s="1"/>
  <c r="A843" i="3"/>
  <c r="B843" i="3" s="1"/>
  <c r="P843" i="3" l="1"/>
  <c r="Q843" i="3" s="1"/>
  <c r="R843" i="3" s="1"/>
  <c r="S843" i="3" s="1"/>
  <c r="T843" i="3" s="1"/>
  <c r="AD843" i="3"/>
  <c r="AA843" i="3"/>
  <c r="Z843" i="3"/>
  <c r="AE843" i="3"/>
  <c r="AC843" i="3"/>
  <c r="L842" i="3"/>
  <c r="U842" i="3" l="1"/>
  <c r="D843" i="3" s="1"/>
  <c r="AH843" i="3"/>
  <c r="AG843" i="3"/>
  <c r="E843" i="3"/>
  <c r="H843" i="3" s="1"/>
  <c r="Y841" i="3"/>
  <c r="K843" i="3" l="1"/>
  <c r="F843" i="3"/>
  <c r="G843" i="3"/>
  <c r="I843" i="3" l="1"/>
  <c r="J843" i="3"/>
  <c r="M843" i="3"/>
  <c r="N843" i="3" s="1"/>
  <c r="V843" i="3"/>
  <c r="A844" i="3"/>
  <c r="B844" i="3" s="1"/>
  <c r="W843" i="3" l="1"/>
  <c r="AC844" i="3"/>
  <c r="P844" i="3"/>
  <c r="Q844" i="3" s="1"/>
  <c r="R844" i="3" s="1"/>
  <c r="S844" i="3" s="1"/>
  <c r="T844" i="3" s="1"/>
  <c r="Z844" i="3"/>
  <c r="AE844" i="3"/>
  <c r="AD844" i="3"/>
  <c r="AA844" i="3"/>
  <c r="L843" i="3"/>
  <c r="U843" i="3" l="1"/>
  <c r="D844" i="3" s="1"/>
  <c r="AG844" i="3"/>
  <c r="AH844" i="3"/>
  <c r="E844" i="3"/>
  <c r="H844" i="3" s="1"/>
  <c r="Y842" i="3"/>
  <c r="K844" i="3" l="1"/>
  <c r="F844" i="3"/>
  <c r="G844" i="3"/>
  <c r="I844" i="3" l="1"/>
  <c r="J844" i="3"/>
  <c r="M844" i="3"/>
  <c r="N844" i="3" s="1"/>
  <c r="V844" i="3"/>
  <c r="A845" i="3"/>
  <c r="B845" i="3" s="1"/>
  <c r="W844" i="3" l="1"/>
  <c r="L844" i="3"/>
  <c r="AD845" i="3"/>
  <c r="Z845" i="3"/>
  <c r="AA845" i="3"/>
  <c r="AC845" i="3"/>
  <c r="P845" i="3"/>
  <c r="Q845" i="3" s="1"/>
  <c r="R845" i="3" s="1"/>
  <c r="S845" i="3" s="1"/>
  <c r="T845" i="3" s="1"/>
  <c r="AE845" i="3"/>
  <c r="AH845" i="3" l="1"/>
  <c r="U844" i="3"/>
  <c r="D845" i="3" s="1"/>
  <c r="AG845" i="3"/>
  <c r="Y843" i="3"/>
  <c r="E845" i="3" l="1"/>
  <c r="H845" i="3" s="1"/>
  <c r="K845" i="3" s="1"/>
  <c r="G845" i="3"/>
  <c r="F845" i="3" l="1"/>
  <c r="I845" i="3"/>
  <c r="J845" i="3"/>
  <c r="M845" i="3"/>
  <c r="N845" i="3" s="1"/>
  <c r="V845" i="3"/>
  <c r="W845" i="3" s="1"/>
  <c r="A846" i="3"/>
  <c r="B846" i="3" s="1"/>
  <c r="L845" i="3" l="1"/>
  <c r="AC846" i="3"/>
  <c r="AA846" i="3"/>
  <c r="Z846" i="3"/>
  <c r="AD846" i="3"/>
  <c r="AE846" i="3"/>
  <c r="P846" i="3"/>
  <c r="Q846" i="3" s="1"/>
  <c r="R846" i="3" s="1"/>
  <c r="S846" i="3" s="1"/>
  <c r="T846" i="3" s="1"/>
  <c r="U845" i="3" l="1"/>
  <c r="D846" i="3"/>
  <c r="E846" i="3"/>
  <c r="H846" i="3" s="1"/>
  <c r="AG846" i="3"/>
  <c r="AH846" i="3"/>
  <c r="Y844" i="3"/>
  <c r="K846" i="3" l="1"/>
  <c r="F846" i="3"/>
  <c r="G846" i="3"/>
  <c r="I846" i="3" l="1"/>
  <c r="J846" i="3"/>
  <c r="M846" i="3"/>
  <c r="N846" i="3" s="1"/>
  <c r="V846" i="3"/>
  <c r="W846" i="3" s="1"/>
  <c r="A847" i="3"/>
  <c r="B847" i="3" s="1"/>
  <c r="L846" i="3" l="1"/>
  <c r="P847" i="3"/>
  <c r="Q847" i="3" s="1"/>
  <c r="R847" i="3" s="1"/>
  <c r="S847" i="3" s="1"/>
  <c r="T847" i="3" s="1"/>
  <c r="AD847" i="3"/>
  <c r="Z847" i="3"/>
  <c r="AC847" i="3"/>
  <c r="AE847" i="3"/>
  <c r="AA847" i="3"/>
  <c r="U846" i="3" l="1"/>
  <c r="D847" i="3" s="1"/>
  <c r="AH847" i="3"/>
  <c r="AG847" i="3"/>
  <c r="Y845" i="3"/>
  <c r="E847" i="3" l="1"/>
  <c r="H847" i="3" s="1"/>
  <c r="K847" i="3" s="1"/>
  <c r="G847" i="3"/>
  <c r="F847" i="3" l="1"/>
  <c r="V847" i="3"/>
  <c r="A848" i="3"/>
  <c r="B848" i="3" s="1"/>
  <c r="I847" i="3"/>
  <c r="J847" i="3"/>
  <c r="M847" i="3"/>
  <c r="N847" i="3" s="1"/>
  <c r="AA848" i="3" l="1"/>
  <c r="AC848" i="3"/>
  <c r="Z848" i="3"/>
  <c r="AE848" i="3"/>
  <c r="AD848" i="3"/>
  <c r="P848" i="3"/>
  <c r="Q848" i="3" s="1"/>
  <c r="R848" i="3" s="1"/>
  <c r="S848" i="3" s="1"/>
  <c r="T848" i="3" s="1"/>
  <c r="L847" i="3"/>
  <c r="W847" i="3"/>
  <c r="U847" i="3" l="1"/>
  <c r="D848" i="3" s="1"/>
  <c r="AH848" i="3"/>
  <c r="AG848" i="3"/>
  <c r="Y846" i="3"/>
  <c r="E848" i="3" l="1"/>
  <c r="H848" i="3" s="1"/>
  <c r="K848" i="3" s="1"/>
  <c r="G848" i="3"/>
  <c r="F848" i="3" l="1"/>
  <c r="I848" i="3"/>
  <c r="J848" i="3"/>
  <c r="M848" i="3"/>
  <c r="N848" i="3" s="1"/>
  <c r="V848" i="3"/>
  <c r="W848" i="3" s="1"/>
  <c r="A849" i="3"/>
  <c r="B849" i="3" s="1"/>
  <c r="Z849" i="3" l="1"/>
  <c r="AA849" i="3"/>
  <c r="AD849" i="3"/>
  <c r="AC849" i="3"/>
  <c r="AE849" i="3"/>
  <c r="P849" i="3"/>
  <c r="Q849" i="3" s="1"/>
  <c r="R849" i="3" s="1"/>
  <c r="S849" i="3" s="1"/>
  <c r="T849" i="3" s="1"/>
  <c r="L848" i="3"/>
  <c r="U848" i="3" l="1"/>
  <c r="E849" i="3"/>
  <c r="H849" i="3" s="1"/>
  <c r="D849" i="3"/>
  <c r="AH849" i="3"/>
  <c r="AG849" i="3"/>
  <c r="Y847" i="3"/>
  <c r="F849" i="3" l="1"/>
  <c r="G849" i="3"/>
  <c r="K849" i="3"/>
  <c r="I849" i="3" l="1"/>
  <c r="J849" i="3"/>
  <c r="M849" i="3"/>
  <c r="N849" i="3" s="1"/>
  <c r="V849" i="3"/>
  <c r="A850" i="3"/>
  <c r="B850" i="3" s="1"/>
  <c r="W849" i="3" l="1"/>
  <c r="AA850" i="3"/>
  <c r="Z850" i="3"/>
  <c r="AC850" i="3"/>
  <c r="P850" i="3"/>
  <c r="Q850" i="3" s="1"/>
  <c r="R850" i="3" s="1"/>
  <c r="S850" i="3" s="1"/>
  <c r="T850" i="3" s="1"/>
  <c r="AE850" i="3"/>
  <c r="AD850" i="3"/>
  <c r="L849" i="3"/>
  <c r="U849" i="3" l="1"/>
  <c r="E850" i="3" s="1"/>
  <c r="H850" i="3" s="1"/>
  <c r="AH850" i="3"/>
  <c r="AG850" i="3"/>
  <c r="Y848" i="3"/>
  <c r="D850" i="3" l="1"/>
  <c r="F850" i="3" s="1"/>
  <c r="K850" i="3"/>
  <c r="G850" i="3" l="1"/>
  <c r="I850" i="3" s="1"/>
  <c r="V850" i="3"/>
  <c r="A851" i="3"/>
  <c r="B851" i="3" s="1"/>
  <c r="M850" i="3" l="1"/>
  <c r="N850" i="3" s="1"/>
  <c r="J850" i="3"/>
  <c r="L850" i="3" s="1"/>
  <c r="AD851" i="3"/>
  <c r="Z851" i="3"/>
  <c r="AC851" i="3"/>
  <c r="AA851" i="3"/>
  <c r="AE851" i="3"/>
  <c r="P851" i="3"/>
  <c r="Q851" i="3" s="1"/>
  <c r="R851" i="3" s="1"/>
  <c r="S851" i="3" s="1"/>
  <c r="T851" i="3" s="1"/>
  <c r="W850" i="3"/>
  <c r="U850" i="3" l="1"/>
  <c r="E851" i="3" s="1"/>
  <c r="H851" i="3" s="1"/>
  <c r="AG851" i="3"/>
  <c r="AH851" i="3"/>
  <c r="Y849" i="3"/>
  <c r="D851" i="3" l="1"/>
  <c r="F851" i="3" s="1"/>
  <c r="K851" i="3"/>
  <c r="G851" i="3" l="1"/>
  <c r="I851" i="3" s="1"/>
  <c r="V851" i="3"/>
  <c r="A852" i="3"/>
  <c r="B852" i="3" s="1"/>
  <c r="M851" i="3" l="1"/>
  <c r="N851" i="3" s="1"/>
  <c r="J851" i="3"/>
  <c r="L851" i="3" s="1"/>
  <c r="AC852" i="3"/>
  <c r="Z852" i="3"/>
  <c r="AE852" i="3"/>
  <c r="P852" i="3"/>
  <c r="Q852" i="3" s="1"/>
  <c r="R852" i="3" s="1"/>
  <c r="S852" i="3" s="1"/>
  <c r="T852" i="3" s="1"/>
  <c r="AA852" i="3"/>
  <c r="AD852" i="3"/>
  <c r="W851" i="3"/>
  <c r="U851" i="3" l="1"/>
  <c r="D852" i="3" s="1"/>
  <c r="AH852" i="3"/>
  <c r="AG852" i="3"/>
  <c r="Y850" i="3"/>
  <c r="E852" i="3" l="1"/>
  <c r="H852" i="3" s="1"/>
  <c r="K852" i="3" s="1"/>
  <c r="G852" i="3"/>
  <c r="F852" i="3" l="1"/>
  <c r="I852" i="3"/>
  <c r="J852" i="3"/>
  <c r="M852" i="3"/>
  <c r="N852" i="3" s="1"/>
  <c r="V852" i="3"/>
  <c r="W852" i="3" s="1"/>
  <c r="A853" i="3"/>
  <c r="B853" i="3" s="1"/>
  <c r="L852" i="3" l="1"/>
  <c r="Z853" i="3"/>
  <c r="AA853" i="3"/>
  <c r="AC853" i="3"/>
  <c r="AD853" i="3"/>
  <c r="AE853" i="3"/>
  <c r="P853" i="3"/>
  <c r="Q853" i="3" s="1"/>
  <c r="R853" i="3" s="1"/>
  <c r="S853" i="3" s="1"/>
  <c r="T853" i="3" s="1"/>
  <c r="U852" i="3" l="1"/>
  <c r="E853" i="3" s="1"/>
  <c r="H853" i="3" s="1"/>
  <c r="AH853" i="3"/>
  <c r="D853" i="3"/>
  <c r="AG853" i="3"/>
  <c r="Y851" i="3"/>
  <c r="F853" i="3" l="1"/>
  <c r="G853" i="3"/>
  <c r="K853" i="3"/>
  <c r="V853" i="3" l="1"/>
  <c r="A854" i="3"/>
  <c r="B854" i="3" s="1"/>
  <c r="I853" i="3"/>
  <c r="J853" i="3"/>
  <c r="M853" i="3"/>
  <c r="N853" i="3" s="1"/>
  <c r="L853" i="3" l="1"/>
  <c r="Z854" i="3"/>
  <c r="AA854" i="3"/>
  <c r="P854" i="3"/>
  <c r="Q854" i="3" s="1"/>
  <c r="R854" i="3" s="1"/>
  <c r="S854" i="3" s="1"/>
  <c r="T854" i="3" s="1"/>
  <c r="AE854" i="3"/>
  <c r="AD854" i="3"/>
  <c r="AC854" i="3"/>
  <c r="W853" i="3"/>
  <c r="U853" i="3" l="1"/>
  <c r="E854" i="3" s="1"/>
  <c r="H854" i="3" s="1"/>
  <c r="AH854" i="3"/>
  <c r="D854" i="3"/>
  <c r="AG854" i="3"/>
  <c r="Y852" i="3"/>
  <c r="F854" i="3" l="1"/>
  <c r="G854" i="3"/>
  <c r="K854" i="3"/>
  <c r="V854" i="3" l="1"/>
  <c r="A855" i="3"/>
  <c r="B855" i="3" s="1"/>
  <c r="I854" i="3"/>
  <c r="J854" i="3"/>
  <c r="M854" i="3"/>
  <c r="N854" i="3" s="1"/>
  <c r="L854" i="3" l="1"/>
  <c r="AD855" i="3"/>
  <c r="P855" i="3"/>
  <c r="Q855" i="3" s="1"/>
  <c r="R855" i="3" s="1"/>
  <c r="S855" i="3" s="1"/>
  <c r="T855" i="3" s="1"/>
  <c r="Z855" i="3"/>
  <c r="AC855" i="3"/>
  <c r="AE855" i="3"/>
  <c r="AA855" i="3"/>
  <c r="W854" i="3"/>
  <c r="U854" i="3" l="1"/>
  <c r="E855" i="3"/>
  <c r="H855" i="3" s="1"/>
  <c r="D855" i="3"/>
  <c r="AH855" i="3"/>
  <c r="AG855" i="3"/>
  <c r="Y853" i="3"/>
  <c r="F855" i="3" l="1"/>
  <c r="G855" i="3"/>
  <c r="K855" i="3"/>
  <c r="V855" i="3" l="1"/>
  <c r="A856" i="3"/>
  <c r="B856" i="3" s="1"/>
  <c r="I855" i="3"/>
  <c r="J855" i="3"/>
  <c r="M855" i="3"/>
  <c r="N855" i="3" s="1"/>
  <c r="AA856" i="3" l="1"/>
  <c r="Z856" i="3"/>
  <c r="AD856" i="3"/>
  <c r="AE856" i="3"/>
  <c r="P856" i="3"/>
  <c r="Q856" i="3" s="1"/>
  <c r="R856" i="3" s="1"/>
  <c r="S856" i="3" s="1"/>
  <c r="T856" i="3" s="1"/>
  <c r="AC856" i="3"/>
  <c r="L855" i="3"/>
  <c r="W855" i="3"/>
  <c r="U855" i="3" l="1"/>
  <c r="D856" i="3" s="1"/>
  <c r="AH856" i="3"/>
  <c r="AG856" i="3"/>
  <c r="E856" i="3"/>
  <c r="H856" i="3" s="1"/>
  <c r="Y854" i="3"/>
  <c r="K856" i="3" l="1"/>
  <c r="F856" i="3"/>
  <c r="G856" i="3"/>
  <c r="I856" i="3" l="1"/>
  <c r="J856" i="3"/>
  <c r="M856" i="3"/>
  <c r="N856" i="3" s="1"/>
  <c r="V856" i="3"/>
  <c r="W856" i="3" s="1"/>
  <c r="A857" i="3"/>
  <c r="B857" i="3" s="1"/>
  <c r="L856" i="3" l="1"/>
  <c r="AA857" i="3"/>
  <c r="P857" i="3"/>
  <c r="Q857" i="3" s="1"/>
  <c r="R857" i="3" s="1"/>
  <c r="S857" i="3" s="1"/>
  <c r="T857" i="3" s="1"/>
  <c r="Z857" i="3"/>
  <c r="AD857" i="3"/>
  <c r="AC857" i="3"/>
  <c r="AE857" i="3"/>
  <c r="U856" i="3" l="1"/>
  <c r="E857" i="3"/>
  <c r="H857" i="3" s="1"/>
  <c r="AG857" i="3"/>
  <c r="D857" i="3"/>
  <c r="AH857" i="3"/>
  <c r="Y855" i="3"/>
  <c r="F857" i="3" l="1"/>
  <c r="G857" i="3"/>
  <c r="K857" i="3"/>
  <c r="I857" i="3" l="1"/>
  <c r="J857" i="3"/>
  <c r="M857" i="3"/>
  <c r="N857" i="3" s="1"/>
  <c r="V857" i="3"/>
  <c r="A858" i="3"/>
  <c r="B858" i="3" s="1"/>
  <c r="W857" i="3" l="1"/>
  <c r="AA858" i="3"/>
  <c r="Z858" i="3"/>
  <c r="P858" i="3"/>
  <c r="Q858" i="3" s="1"/>
  <c r="R858" i="3" s="1"/>
  <c r="S858" i="3" s="1"/>
  <c r="T858" i="3" s="1"/>
  <c r="AE858" i="3"/>
  <c r="AD858" i="3"/>
  <c r="AC858" i="3"/>
  <c r="L857" i="3"/>
  <c r="U857" i="3" l="1"/>
  <c r="D858" i="3" s="1"/>
  <c r="AG858" i="3"/>
  <c r="AH858" i="3"/>
  <c r="Y856" i="3"/>
  <c r="E858" i="3" l="1"/>
  <c r="H858" i="3" s="1"/>
  <c r="K858" i="3" s="1"/>
  <c r="G858" i="3"/>
  <c r="F858" i="3" l="1"/>
  <c r="I858" i="3"/>
  <c r="J858" i="3"/>
  <c r="M858" i="3"/>
  <c r="N858" i="3" s="1"/>
  <c r="V858" i="3"/>
  <c r="W858" i="3" s="1"/>
  <c r="A859" i="3"/>
  <c r="B859" i="3" s="1"/>
  <c r="AD859" i="3" l="1"/>
  <c r="AC859" i="3"/>
  <c r="P859" i="3"/>
  <c r="Q859" i="3" s="1"/>
  <c r="R859" i="3" s="1"/>
  <c r="S859" i="3" s="1"/>
  <c r="T859" i="3" s="1"/>
  <c r="Z859" i="3"/>
  <c r="AE859" i="3"/>
  <c r="AA859" i="3"/>
  <c r="L858" i="3"/>
  <c r="U858" i="3" l="1"/>
  <c r="D859" i="3" s="1"/>
  <c r="AH859" i="3"/>
  <c r="AG859" i="3"/>
  <c r="Y857" i="3"/>
  <c r="E859" i="3" l="1"/>
  <c r="H859" i="3" s="1"/>
  <c r="K859" i="3" s="1"/>
  <c r="G859" i="3"/>
  <c r="F859" i="3" l="1"/>
  <c r="V859" i="3"/>
  <c r="A860" i="3"/>
  <c r="B860" i="3" s="1"/>
  <c r="I859" i="3"/>
  <c r="J859" i="3"/>
  <c r="M859" i="3"/>
  <c r="N859" i="3" s="1"/>
  <c r="AC860" i="3" l="1"/>
  <c r="P860" i="3"/>
  <c r="Q860" i="3" s="1"/>
  <c r="R860" i="3" s="1"/>
  <c r="S860" i="3" s="1"/>
  <c r="T860" i="3" s="1"/>
  <c r="AA860" i="3"/>
  <c r="Z860" i="3"/>
  <c r="AE860" i="3"/>
  <c r="AD860" i="3"/>
  <c r="L859" i="3"/>
  <c r="W859" i="3"/>
  <c r="U859" i="3" l="1"/>
  <c r="E860" i="3" s="1"/>
  <c r="H860" i="3" s="1"/>
  <c r="D860" i="3"/>
  <c r="AG860" i="3"/>
  <c r="AH860" i="3"/>
  <c r="Y858" i="3"/>
  <c r="F860" i="3" l="1"/>
  <c r="G860" i="3"/>
  <c r="K860" i="3"/>
  <c r="V860" i="3" l="1"/>
  <c r="A861" i="3"/>
  <c r="B861" i="3" s="1"/>
  <c r="I860" i="3"/>
  <c r="J860" i="3"/>
  <c r="M860" i="3"/>
  <c r="N860" i="3" s="1"/>
  <c r="Z861" i="3" l="1"/>
  <c r="AC861" i="3"/>
  <c r="AD861" i="3"/>
  <c r="AA861" i="3"/>
  <c r="AE861" i="3"/>
  <c r="P861" i="3"/>
  <c r="Q861" i="3" s="1"/>
  <c r="R861" i="3" s="1"/>
  <c r="S861" i="3" s="1"/>
  <c r="T861" i="3" s="1"/>
  <c r="L860" i="3"/>
  <c r="W860" i="3"/>
  <c r="U860" i="3" l="1"/>
  <c r="D861" i="3" s="1"/>
  <c r="AH861" i="3"/>
  <c r="AG861" i="3"/>
  <c r="Y859" i="3"/>
  <c r="E861" i="3" l="1"/>
  <c r="H861" i="3" s="1"/>
  <c r="K861" i="3" s="1"/>
  <c r="G861" i="3"/>
  <c r="F861" i="3" l="1"/>
  <c r="V861" i="3"/>
  <c r="A862" i="3"/>
  <c r="B862" i="3" s="1"/>
  <c r="I861" i="3"/>
  <c r="J861" i="3"/>
  <c r="M861" i="3"/>
  <c r="N861" i="3" s="1"/>
  <c r="L861" i="3" l="1"/>
  <c r="AC862" i="3"/>
  <c r="AD862" i="3"/>
  <c r="Z862" i="3"/>
  <c r="P862" i="3"/>
  <c r="Q862" i="3" s="1"/>
  <c r="R862" i="3" s="1"/>
  <c r="S862" i="3" s="1"/>
  <c r="T862" i="3" s="1"/>
  <c r="AE862" i="3"/>
  <c r="AA862" i="3"/>
  <c r="W861" i="3"/>
  <c r="AH862" i="3" l="1"/>
  <c r="U861" i="3"/>
  <c r="D862" i="3" s="1"/>
  <c r="AG862" i="3"/>
  <c r="E862" i="3"/>
  <c r="H862" i="3" s="1"/>
  <c r="Y860" i="3"/>
  <c r="K862" i="3" l="1"/>
  <c r="F862" i="3"/>
  <c r="G862" i="3"/>
  <c r="I862" i="3" l="1"/>
  <c r="J862" i="3"/>
  <c r="M862" i="3"/>
  <c r="N862" i="3" s="1"/>
  <c r="V862" i="3"/>
  <c r="W862" i="3" s="1"/>
  <c r="A863" i="3"/>
  <c r="B863" i="3" s="1"/>
  <c r="AC863" i="3" l="1"/>
  <c r="P863" i="3"/>
  <c r="Q863" i="3" s="1"/>
  <c r="R863" i="3" s="1"/>
  <c r="S863" i="3" s="1"/>
  <c r="T863" i="3" s="1"/>
  <c r="Z863" i="3"/>
  <c r="AD863" i="3"/>
  <c r="AE863" i="3"/>
  <c r="AA863" i="3"/>
  <c r="L862" i="3"/>
  <c r="U862" i="3" l="1"/>
  <c r="E863" i="3" s="1"/>
  <c r="H863" i="3" s="1"/>
  <c r="AH863" i="3"/>
  <c r="AG863" i="3"/>
  <c r="Y861" i="3"/>
  <c r="D863" i="3" l="1"/>
  <c r="F863" i="3" s="1"/>
  <c r="K863" i="3"/>
  <c r="G863" i="3" l="1"/>
  <c r="V863" i="3"/>
  <c r="A864" i="3"/>
  <c r="B864" i="3" s="1"/>
  <c r="I863" i="3"/>
  <c r="J863" i="3"/>
  <c r="M863" i="3"/>
  <c r="N863" i="3" s="1"/>
  <c r="L863" i="3" l="1"/>
  <c r="AA864" i="3"/>
  <c r="P864" i="3"/>
  <c r="Q864" i="3" s="1"/>
  <c r="R864" i="3" s="1"/>
  <c r="S864" i="3" s="1"/>
  <c r="T864" i="3" s="1"/>
  <c r="Z864" i="3"/>
  <c r="AD864" i="3"/>
  <c r="AC864" i="3"/>
  <c r="AE864" i="3"/>
  <c r="W863" i="3"/>
  <c r="U863" i="3" l="1"/>
  <c r="E864" i="3"/>
  <c r="H864" i="3" s="1"/>
  <c r="D864" i="3"/>
  <c r="AG864" i="3"/>
  <c r="AH864" i="3"/>
  <c r="Y862" i="3"/>
  <c r="F864" i="3" l="1"/>
  <c r="G864" i="3"/>
  <c r="K864" i="3"/>
  <c r="V864" i="3" l="1"/>
  <c r="A865" i="3"/>
  <c r="B865" i="3" s="1"/>
  <c r="I864" i="3"/>
  <c r="J864" i="3"/>
  <c r="M864" i="3"/>
  <c r="N864" i="3" s="1"/>
  <c r="AD865" i="3" l="1"/>
  <c r="P865" i="3"/>
  <c r="Q865" i="3" s="1"/>
  <c r="R865" i="3" s="1"/>
  <c r="S865" i="3" s="1"/>
  <c r="T865" i="3" s="1"/>
  <c r="AC865" i="3"/>
  <c r="Z865" i="3"/>
  <c r="AA865" i="3"/>
  <c r="AE865" i="3"/>
  <c r="L864" i="3"/>
  <c r="W864" i="3"/>
  <c r="U864" i="3" l="1"/>
  <c r="E865" i="3"/>
  <c r="H865" i="3" s="1"/>
  <c r="D865" i="3"/>
  <c r="AH865" i="3"/>
  <c r="AG865" i="3"/>
  <c r="Y863" i="3"/>
  <c r="F865" i="3" l="1"/>
  <c r="G865" i="3"/>
  <c r="K865" i="3"/>
  <c r="V865" i="3" l="1"/>
  <c r="A866" i="3"/>
  <c r="B866" i="3" s="1"/>
  <c r="I865" i="3"/>
  <c r="J865" i="3"/>
  <c r="M865" i="3"/>
  <c r="N865" i="3" s="1"/>
  <c r="L865" i="3" l="1"/>
  <c r="P866" i="3"/>
  <c r="Q866" i="3" s="1"/>
  <c r="R866" i="3" s="1"/>
  <c r="S866" i="3" s="1"/>
  <c r="T866" i="3" s="1"/>
  <c r="AC866" i="3"/>
  <c r="AD866" i="3"/>
  <c r="Z866" i="3"/>
  <c r="AA866" i="3"/>
  <c r="AE866" i="3"/>
  <c r="W865" i="3"/>
  <c r="U865" i="3" l="1"/>
  <c r="E866" i="3" s="1"/>
  <c r="H866" i="3" s="1"/>
  <c r="AG866" i="3"/>
  <c r="AH866" i="3"/>
  <c r="D866" i="3"/>
  <c r="Y864" i="3"/>
  <c r="F866" i="3" l="1"/>
  <c r="G866" i="3"/>
  <c r="K866" i="3"/>
  <c r="V866" i="3" l="1"/>
  <c r="A867" i="3"/>
  <c r="B867" i="3" s="1"/>
  <c r="I866" i="3"/>
  <c r="J866" i="3"/>
  <c r="M866" i="3"/>
  <c r="N866" i="3" s="1"/>
  <c r="L866" i="3" l="1"/>
  <c r="P867" i="3"/>
  <c r="Q867" i="3" s="1"/>
  <c r="R867" i="3" s="1"/>
  <c r="S867" i="3" s="1"/>
  <c r="T867" i="3" s="1"/>
  <c r="AC867" i="3"/>
  <c r="Z867" i="3"/>
  <c r="AA867" i="3"/>
  <c r="AE867" i="3"/>
  <c r="AD867" i="3"/>
  <c r="W866" i="3"/>
  <c r="U866" i="3" l="1"/>
  <c r="E867" i="3" s="1"/>
  <c r="H867" i="3" s="1"/>
  <c r="AG867" i="3"/>
  <c r="AH867" i="3"/>
  <c r="D867" i="3"/>
  <c r="Y865" i="3"/>
  <c r="F867" i="3" l="1"/>
  <c r="G867" i="3"/>
  <c r="K867" i="3"/>
  <c r="I867" i="3" l="1"/>
  <c r="J867" i="3"/>
  <c r="M867" i="3"/>
  <c r="N867" i="3" s="1"/>
  <c r="V867" i="3"/>
  <c r="W867" i="3" s="1"/>
  <c r="A868" i="3"/>
  <c r="B868" i="3" s="1"/>
  <c r="L867" i="3" l="1"/>
  <c r="Z868" i="3"/>
  <c r="AA868" i="3"/>
  <c r="AC868" i="3"/>
  <c r="AD868" i="3"/>
  <c r="P868" i="3"/>
  <c r="Q868" i="3" s="1"/>
  <c r="R868" i="3" s="1"/>
  <c r="S868" i="3" s="1"/>
  <c r="T868" i="3" s="1"/>
  <c r="AE868" i="3"/>
  <c r="U867" i="3" l="1"/>
  <c r="E868" i="3"/>
  <c r="H868" i="3" s="1"/>
  <c r="AH868" i="3"/>
  <c r="D868" i="3"/>
  <c r="AG868" i="3"/>
  <c r="Y866" i="3"/>
  <c r="F868" i="3" l="1"/>
  <c r="G868" i="3"/>
  <c r="K868" i="3"/>
  <c r="I868" i="3" l="1"/>
  <c r="J868" i="3"/>
  <c r="M868" i="3"/>
  <c r="N868" i="3" s="1"/>
  <c r="V868" i="3"/>
  <c r="W868" i="3" s="1"/>
  <c r="A869" i="3"/>
  <c r="B869" i="3" s="1"/>
  <c r="AA869" i="3" l="1"/>
  <c r="AD869" i="3"/>
  <c r="AC869" i="3"/>
  <c r="Z869" i="3"/>
  <c r="AE869" i="3"/>
  <c r="P869" i="3"/>
  <c r="Q869" i="3" s="1"/>
  <c r="R869" i="3" s="1"/>
  <c r="S869" i="3" s="1"/>
  <c r="T869" i="3" s="1"/>
  <c r="L868" i="3"/>
  <c r="U868" i="3" l="1"/>
  <c r="E869" i="3" s="1"/>
  <c r="H869" i="3" s="1"/>
  <c r="AG869" i="3"/>
  <c r="AH869" i="3"/>
  <c r="Y867" i="3"/>
  <c r="D869" i="3" l="1"/>
  <c r="G869" i="3" s="1"/>
  <c r="K869" i="3"/>
  <c r="F869" i="3" l="1"/>
  <c r="I869" i="3"/>
  <c r="J869" i="3"/>
  <c r="M869" i="3"/>
  <c r="N869" i="3" s="1"/>
  <c r="V869" i="3"/>
  <c r="W869" i="3" s="1"/>
  <c r="A870" i="3"/>
  <c r="B870" i="3" s="1"/>
  <c r="AD870" i="3" l="1"/>
  <c r="AA870" i="3"/>
  <c r="AC870" i="3"/>
  <c r="P870" i="3"/>
  <c r="Q870" i="3" s="1"/>
  <c r="R870" i="3" s="1"/>
  <c r="S870" i="3" s="1"/>
  <c r="T870" i="3" s="1"/>
  <c r="AE870" i="3"/>
  <c r="Z870" i="3"/>
  <c r="L869" i="3"/>
  <c r="U869" i="3" l="1"/>
  <c r="E870" i="3" s="1"/>
  <c r="H870" i="3" s="1"/>
  <c r="AH870" i="3"/>
  <c r="AG870" i="3"/>
  <c r="D870" i="3"/>
  <c r="Y868" i="3"/>
  <c r="F870" i="3" l="1"/>
  <c r="G870" i="3"/>
  <c r="K870" i="3"/>
  <c r="V870" i="3" l="1"/>
  <c r="A871" i="3"/>
  <c r="B871" i="3" s="1"/>
  <c r="I870" i="3"/>
  <c r="J870" i="3"/>
  <c r="M870" i="3"/>
  <c r="N870" i="3" s="1"/>
  <c r="L870" i="3" l="1"/>
  <c r="Z871" i="3"/>
  <c r="AD871" i="3"/>
  <c r="AA871" i="3"/>
  <c r="AC871" i="3"/>
  <c r="P871" i="3"/>
  <c r="Q871" i="3" s="1"/>
  <c r="R871" i="3" s="1"/>
  <c r="S871" i="3" s="1"/>
  <c r="T871" i="3" s="1"/>
  <c r="AE871" i="3"/>
  <c r="W870" i="3"/>
  <c r="U870" i="3" l="1"/>
  <c r="E871" i="3" s="1"/>
  <c r="H871" i="3" s="1"/>
  <c r="AG871" i="3"/>
  <c r="AH871" i="3"/>
  <c r="Y869" i="3"/>
  <c r="K871" i="3" l="1"/>
  <c r="D871" i="3"/>
  <c r="F871" i="3" l="1"/>
  <c r="G871" i="3"/>
  <c r="V871" i="3"/>
  <c r="A872" i="3"/>
  <c r="B872" i="3" s="1"/>
  <c r="Z872" i="3" l="1"/>
  <c r="AC872" i="3"/>
  <c r="P872" i="3"/>
  <c r="Q872" i="3" s="1"/>
  <c r="R872" i="3" s="1"/>
  <c r="S872" i="3" s="1"/>
  <c r="T872" i="3" s="1"/>
  <c r="AA872" i="3"/>
  <c r="AD872" i="3"/>
  <c r="AE872" i="3"/>
  <c r="I871" i="3"/>
  <c r="W871" i="3" s="1"/>
  <c r="J871" i="3"/>
  <c r="M871" i="3"/>
  <c r="N871" i="3" s="1"/>
  <c r="L871" i="3" l="1"/>
  <c r="AG872" i="3" l="1"/>
  <c r="AH872" i="3"/>
  <c r="U871" i="3"/>
  <c r="E872" i="3" s="1"/>
  <c r="H872" i="3" s="1"/>
  <c r="Y870" i="3"/>
  <c r="D872" i="3" l="1"/>
  <c r="F872" i="3" s="1"/>
  <c r="K872" i="3"/>
  <c r="G872" i="3" l="1"/>
  <c r="I872" i="3" s="1"/>
  <c r="V872" i="3"/>
  <c r="A873" i="3"/>
  <c r="B873" i="3" s="1"/>
  <c r="J872" i="3" l="1"/>
  <c r="M872" i="3"/>
  <c r="N872" i="3" s="1"/>
  <c r="L872" i="3"/>
  <c r="AD873" i="3"/>
  <c r="Z873" i="3"/>
  <c r="P873" i="3"/>
  <c r="Q873" i="3" s="1"/>
  <c r="R873" i="3" s="1"/>
  <c r="S873" i="3" s="1"/>
  <c r="T873" i="3" s="1"/>
  <c r="AE873" i="3"/>
  <c r="AC873" i="3"/>
  <c r="AA873" i="3"/>
  <c r="W872" i="3"/>
  <c r="U872" i="3" l="1"/>
  <c r="AG873" i="3"/>
  <c r="E873" i="3"/>
  <c r="H873" i="3" s="1"/>
  <c r="D873" i="3"/>
  <c r="AH873" i="3"/>
  <c r="Y871" i="3"/>
  <c r="F873" i="3" l="1"/>
  <c r="G873" i="3"/>
  <c r="K873" i="3"/>
  <c r="V873" i="3" l="1"/>
  <c r="A874" i="3"/>
  <c r="B874" i="3" s="1"/>
  <c r="I873" i="3"/>
  <c r="J873" i="3"/>
  <c r="M873" i="3"/>
  <c r="N873" i="3" s="1"/>
  <c r="L873" i="3" l="1"/>
  <c r="P874" i="3"/>
  <c r="Q874" i="3" s="1"/>
  <c r="R874" i="3" s="1"/>
  <c r="S874" i="3" s="1"/>
  <c r="T874" i="3" s="1"/>
  <c r="Z874" i="3"/>
  <c r="AC874" i="3"/>
  <c r="AE874" i="3"/>
  <c r="AA874" i="3"/>
  <c r="AD874" i="3"/>
  <c r="W873" i="3"/>
  <c r="U873" i="3" l="1"/>
  <c r="E874" i="3"/>
  <c r="H874" i="3" s="1"/>
  <c r="D874" i="3"/>
  <c r="AG874" i="3"/>
  <c r="AH874" i="3"/>
  <c r="Y872" i="3"/>
  <c r="K874" i="3" l="1"/>
  <c r="F874" i="3"/>
  <c r="G874" i="3"/>
  <c r="I874" i="3" l="1"/>
  <c r="J874" i="3"/>
  <c r="M874" i="3"/>
  <c r="N874" i="3" s="1"/>
  <c r="V874" i="3"/>
  <c r="W874" i="3" s="1"/>
  <c r="A875" i="3"/>
  <c r="B875" i="3" s="1"/>
  <c r="L874" i="3" l="1"/>
  <c r="AD875" i="3"/>
  <c r="AA875" i="3"/>
  <c r="AC875" i="3"/>
  <c r="P875" i="3"/>
  <c r="Q875" i="3" s="1"/>
  <c r="R875" i="3" s="1"/>
  <c r="S875" i="3" s="1"/>
  <c r="T875" i="3" s="1"/>
  <c r="AE875" i="3"/>
  <c r="Z875" i="3"/>
  <c r="U874" i="3" l="1"/>
  <c r="D875" i="3" s="1"/>
  <c r="AH875" i="3"/>
  <c r="AG875" i="3"/>
  <c r="Y873" i="3"/>
  <c r="E875" i="3" l="1"/>
  <c r="H875" i="3" s="1"/>
  <c r="K875" i="3" s="1"/>
  <c r="G875" i="3"/>
  <c r="F875" i="3" l="1"/>
  <c r="I875" i="3"/>
  <c r="J875" i="3"/>
  <c r="M875" i="3"/>
  <c r="N875" i="3" s="1"/>
  <c r="V875" i="3"/>
  <c r="W875" i="3" s="1"/>
  <c r="A876" i="3"/>
  <c r="B876" i="3" s="1"/>
  <c r="AA876" i="3" l="1"/>
  <c r="AD876" i="3"/>
  <c r="P876" i="3"/>
  <c r="Q876" i="3" s="1"/>
  <c r="R876" i="3" s="1"/>
  <c r="S876" i="3" s="1"/>
  <c r="T876" i="3" s="1"/>
  <c r="AC876" i="3"/>
  <c r="AE876" i="3"/>
  <c r="Z876" i="3"/>
  <c r="L875" i="3"/>
  <c r="U875" i="3" l="1"/>
  <c r="D876" i="3" s="1"/>
  <c r="AH876" i="3"/>
  <c r="AG876" i="3"/>
  <c r="Y874" i="3"/>
  <c r="E876" i="3" l="1"/>
  <c r="H876" i="3" s="1"/>
  <c r="G876" i="3"/>
  <c r="F876" i="3" l="1"/>
  <c r="I876" i="3"/>
  <c r="J876" i="3"/>
  <c r="M876" i="3"/>
  <c r="N876" i="3" s="1"/>
  <c r="K876" i="3"/>
  <c r="V876" i="3" l="1"/>
  <c r="W876" i="3" s="1"/>
  <c r="A877" i="3"/>
  <c r="B877" i="3" s="1"/>
  <c r="L876" i="3"/>
  <c r="P877" i="3" l="1"/>
  <c r="Q877" i="3" s="1"/>
  <c r="R877" i="3" s="1"/>
  <c r="S877" i="3" s="1"/>
  <c r="T877" i="3" s="1"/>
  <c r="AC877" i="3"/>
  <c r="AA877" i="3"/>
  <c r="AE877" i="3"/>
  <c r="Z877" i="3"/>
  <c r="AD877" i="3"/>
  <c r="U876" i="3"/>
  <c r="Y875" i="3"/>
  <c r="D877" i="3" l="1"/>
  <c r="E877" i="3"/>
  <c r="H877" i="3" s="1"/>
  <c r="AG877" i="3"/>
  <c r="AH877" i="3"/>
  <c r="K877" i="3" l="1"/>
  <c r="F877" i="3"/>
  <c r="G877" i="3"/>
  <c r="I877" i="3" l="1"/>
  <c r="J877" i="3"/>
  <c r="M877" i="3"/>
  <c r="N877" i="3" s="1"/>
  <c r="V877" i="3"/>
  <c r="W877" i="3" s="1"/>
  <c r="A878" i="3"/>
  <c r="B878" i="3" s="1"/>
  <c r="P878" i="3" l="1"/>
  <c r="Q878" i="3" s="1"/>
  <c r="R878" i="3" s="1"/>
  <c r="S878" i="3" s="1"/>
  <c r="T878" i="3" s="1"/>
  <c r="AA878" i="3"/>
  <c r="AC878" i="3"/>
  <c r="AD878" i="3"/>
  <c r="Z878" i="3"/>
  <c r="AE878" i="3"/>
  <c r="L877" i="3"/>
  <c r="U877" i="3" l="1"/>
  <c r="D878" i="3"/>
  <c r="AG878" i="3"/>
  <c r="AH878" i="3"/>
  <c r="E878" i="3"/>
  <c r="H878" i="3" s="1"/>
  <c r="Y876" i="3"/>
  <c r="K878" i="3" l="1"/>
  <c r="F878" i="3"/>
  <c r="G878" i="3"/>
  <c r="V878" i="3" l="1"/>
  <c r="A879" i="3"/>
  <c r="B879" i="3" s="1"/>
  <c r="I878" i="3"/>
  <c r="J878" i="3"/>
  <c r="M878" i="3"/>
  <c r="N878" i="3" s="1"/>
  <c r="L878" i="3" l="1"/>
  <c r="AC879" i="3"/>
  <c r="P879" i="3"/>
  <c r="Q879" i="3" s="1"/>
  <c r="R879" i="3" s="1"/>
  <c r="S879" i="3" s="1"/>
  <c r="T879" i="3" s="1"/>
  <c r="Z879" i="3"/>
  <c r="AD879" i="3"/>
  <c r="AE879" i="3"/>
  <c r="AA879" i="3"/>
  <c r="W878" i="3"/>
  <c r="U878" i="3" l="1"/>
  <c r="D879" i="3" s="1"/>
  <c r="AH879" i="3"/>
  <c r="AG879" i="3"/>
  <c r="E879" i="3"/>
  <c r="H879" i="3" s="1"/>
  <c r="Y877" i="3"/>
  <c r="K879" i="3" l="1"/>
  <c r="F879" i="3"/>
  <c r="G879" i="3"/>
  <c r="V879" i="3" l="1"/>
  <c r="A880" i="3"/>
  <c r="B880" i="3" s="1"/>
  <c r="I879" i="3"/>
  <c r="J879" i="3"/>
  <c r="M879" i="3"/>
  <c r="N879" i="3" s="1"/>
  <c r="L879" i="3" l="1"/>
  <c r="AD880" i="3"/>
  <c r="Z880" i="3"/>
  <c r="AC880" i="3"/>
  <c r="P880" i="3"/>
  <c r="Q880" i="3" s="1"/>
  <c r="R880" i="3" s="1"/>
  <c r="S880" i="3" s="1"/>
  <c r="T880" i="3" s="1"/>
  <c r="AA880" i="3"/>
  <c r="AE880" i="3"/>
  <c r="W879" i="3"/>
  <c r="U879" i="3" l="1"/>
  <c r="D880" i="3" s="1"/>
  <c r="AH880" i="3"/>
  <c r="AG880" i="3"/>
  <c r="Y878" i="3"/>
  <c r="E880" i="3" l="1"/>
  <c r="H880" i="3" s="1"/>
  <c r="K880" i="3" s="1"/>
  <c r="G880" i="3"/>
  <c r="F880" i="3" l="1"/>
  <c r="I880" i="3"/>
  <c r="J880" i="3"/>
  <c r="M880" i="3"/>
  <c r="N880" i="3" s="1"/>
  <c r="V880" i="3"/>
  <c r="W880" i="3" s="1"/>
  <c r="A881" i="3"/>
  <c r="B881" i="3" s="1"/>
  <c r="L880" i="3" l="1"/>
  <c r="Z881" i="3"/>
  <c r="AD881" i="3"/>
  <c r="AA881" i="3"/>
  <c r="P881" i="3"/>
  <c r="Q881" i="3" s="1"/>
  <c r="R881" i="3" s="1"/>
  <c r="S881" i="3" s="1"/>
  <c r="T881" i="3" s="1"/>
  <c r="AE881" i="3"/>
  <c r="AC881" i="3"/>
  <c r="U880" i="3" l="1"/>
  <c r="E881" i="3" s="1"/>
  <c r="H881" i="3" s="1"/>
  <c r="AG881" i="3"/>
  <c r="AH881" i="3"/>
  <c r="Y879" i="3"/>
  <c r="D881" i="3" l="1"/>
  <c r="F881" i="3" s="1"/>
  <c r="K881" i="3"/>
  <c r="G881" i="3" l="1"/>
  <c r="I881" i="3" s="1"/>
  <c r="V881" i="3"/>
  <c r="A882" i="3"/>
  <c r="B882" i="3" s="1"/>
  <c r="M881" i="3" l="1"/>
  <c r="N881" i="3" s="1"/>
  <c r="J881" i="3"/>
  <c r="L881" i="3" s="1"/>
  <c r="AC882" i="3"/>
  <c r="P882" i="3"/>
  <c r="Q882" i="3" s="1"/>
  <c r="R882" i="3" s="1"/>
  <c r="S882" i="3" s="1"/>
  <c r="T882" i="3" s="1"/>
  <c r="AA882" i="3"/>
  <c r="Z882" i="3"/>
  <c r="AE882" i="3"/>
  <c r="AD882" i="3"/>
  <c r="W881" i="3"/>
  <c r="U881" i="3" l="1"/>
  <c r="D882" i="3" s="1"/>
  <c r="AH882" i="3"/>
  <c r="E882" i="3"/>
  <c r="H882" i="3" s="1"/>
  <c r="AG882" i="3"/>
  <c r="Y880" i="3"/>
  <c r="K882" i="3" l="1"/>
  <c r="F882" i="3"/>
  <c r="G882" i="3"/>
  <c r="I882" i="3" l="1"/>
  <c r="J882" i="3"/>
  <c r="M882" i="3"/>
  <c r="N882" i="3" s="1"/>
  <c r="V882" i="3"/>
  <c r="A883" i="3"/>
  <c r="B883" i="3" s="1"/>
  <c r="W882" i="3" l="1"/>
  <c r="L882" i="3"/>
  <c r="AC883" i="3"/>
  <c r="P883" i="3"/>
  <c r="Q883" i="3" s="1"/>
  <c r="R883" i="3" s="1"/>
  <c r="S883" i="3" s="1"/>
  <c r="T883" i="3" s="1"/>
  <c r="Z883" i="3"/>
  <c r="AD883" i="3"/>
  <c r="AA883" i="3"/>
  <c r="AE883" i="3"/>
  <c r="U882" i="3" l="1"/>
  <c r="E883" i="3"/>
  <c r="H883" i="3" s="1"/>
  <c r="D883" i="3"/>
  <c r="AH883" i="3"/>
  <c r="AG883" i="3"/>
  <c r="Y881" i="3"/>
  <c r="F883" i="3" l="1"/>
  <c r="G883" i="3"/>
  <c r="K883" i="3"/>
  <c r="V883" i="3" l="1"/>
  <c r="A884" i="3"/>
  <c r="B884" i="3" s="1"/>
  <c r="I883" i="3"/>
  <c r="J883" i="3"/>
  <c r="M883" i="3"/>
  <c r="N883" i="3" s="1"/>
  <c r="L883" i="3" l="1"/>
  <c r="Z884" i="3"/>
  <c r="P884" i="3"/>
  <c r="Q884" i="3" s="1"/>
  <c r="R884" i="3" s="1"/>
  <c r="S884" i="3" s="1"/>
  <c r="T884" i="3" s="1"/>
  <c r="AE884" i="3"/>
  <c r="AD884" i="3"/>
  <c r="AA884" i="3"/>
  <c r="AC884" i="3"/>
  <c r="W883" i="3"/>
  <c r="AG884" i="3" l="1"/>
  <c r="U883" i="3"/>
  <c r="D884" i="3" s="1"/>
  <c r="AH884" i="3"/>
  <c r="E884" i="3"/>
  <c r="H884" i="3" s="1"/>
  <c r="Y882" i="3"/>
  <c r="F884" i="3" l="1"/>
  <c r="G884" i="3"/>
  <c r="K884" i="3"/>
  <c r="V884" i="3" l="1"/>
  <c r="A885" i="3"/>
  <c r="B885" i="3" s="1"/>
  <c r="I884" i="3"/>
  <c r="J884" i="3"/>
  <c r="M884" i="3"/>
  <c r="N884" i="3" s="1"/>
  <c r="P885" i="3" l="1"/>
  <c r="Q885" i="3" s="1"/>
  <c r="R885" i="3" s="1"/>
  <c r="S885" i="3" s="1"/>
  <c r="T885" i="3" s="1"/>
  <c r="Z885" i="3"/>
  <c r="AC885" i="3"/>
  <c r="AD885" i="3"/>
  <c r="AA885" i="3"/>
  <c r="AE885" i="3"/>
  <c r="L884" i="3"/>
  <c r="W884" i="3"/>
  <c r="U884" i="3" l="1"/>
  <c r="D885" i="3"/>
  <c r="E885" i="3"/>
  <c r="H885" i="3" s="1"/>
  <c r="AG885" i="3"/>
  <c r="AH885" i="3"/>
  <c r="Y883" i="3"/>
  <c r="K885" i="3" l="1"/>
  <c r="F885" i="3"/>
  <c r="G885" i="3"/>
  <c r="I885" i="3" l="1"/>
  <c r="J885" i="3"/>
  <c r="M885" i="3"/>
  <c r="N885" i="3" s="1"/>
  <c r="V885" i="3"/>
  <c r="W885" i="3" s="1"/>
  <c r="A886" i="3"/>
  <c r="B886" i="3" s="1"/>
  <c r="AC886" i="3" l="1"/>
  <c r="AD886" i="3"/>
  <c r="P886" i="3"/>
  <c r="Q886" i="3" s="1"/>
  <c r="R886" i="3" s="1"/>
  <c r="S886" i="3" s="1"/>
  <c r="T886" i="3" s="1"/>
  <c r="AA886" i="3"/>
  <c r="AE886" i="3"/>
  <c r="Z886" i="3"/>
  <c r="L885" i="3"/>
  <c r="U885" i="3" l="1"/>
  <c r="E886" i="3"/>
  <c r="H886" i="3" s="1"/>
  <c r="AH886" i="3"/>
  <c r="AG886" i="3"/>
  <c r="D886" i="3"/>
  <c r="Y884" i="3"/>
  <c r="F886" i="3" l="1"/>
  <c r="G886" i="3"/>
  <c r="K886" i="3"/>
  <c r="V886" i="3" l="1"/>
  <c r="A887" i="3"/>
  <c r="B887" i="3" s="1"/>
  <c r="I886" i="3"/>
  <c r="J886" i="3"/>
  <c r="M886" i="3"/>
  <c r="N886" i="3" s="1"/>
  <c r="L886" i="3" l="1"/>
  <c r="AD887" i="3"/>
  <c r="P887" i="3"/>
  <c r="Q887" i="3" s="1"/>
  <c r="R887" i="3" s="1"/>
  <c r="S887" i="3" s="1"/>
  <c r="T887" i="3" s="1"/>
  <c r="AA887" i="3"/>
  <c r="Z887" i="3"/>
  <c r="AE887" i="3"/>
  <c r="AC887" i="3"/>
  <c r="W886" i="3"/>
  <c r="AG887" i="3" l="1"/>
  <c r="AH887" i="3"/>
  <c r="U886" i="3"/>
  <c r="D887" i="3" s="1"/>
  <c r="E887" i="3"/>
  <c r="H887" i="3" s="1"/>
  <c r="Y885" i="3"/>
  <c r="K887" i="3" l="1"/>
  <c r="F887" i="3"/>
  <c r="G887" i="3"/>
  <c r="I887" i="3" l="1"/>
  <c r="J887" i="3"/>
  <c r="M887" i="3"/>
  <c r="N887" i="3" s="1"/>
  <c r="V887" i="3"/>
  <c r="W887" i="3" s="1"/>
  <c r="A888" i="3"/>
  <c r="B888" i="3" s="1"/>
  <c r="AA888" i="3" l="1"/>
  <c r="Z888" i="3"/>
  <c r="P888" i="3"/>
  <c r="Q888" i="3" s="1"/>
  <c r="R888" i="3" s="1"/>
  <c r="S888" i="3" s="1"/>
  <c r="T888" i="3" s="1"/>
  <c r="AC888" i="3"/>
  <c r="AE888" i="3"/>
  <c r="AD888" i="3"/>
  <c r="L887" i="3"/>
  <c r="U887" i="3" l="1"/>
  <c r="E888" i="3"/>
  <c r="H888" i="3" s="1"/>
  <c r="D888" i="3"/>
  <c r="AG888" i="3"/>
  <c r="AH888" i="3"/>
  <c r="Y886" i="3"/>
  <c r="F888" i="3" l="1"/>
  <c r="G888" i="3"/>
  <c r="K888" i="3"/>
  <c r="V888" i="3" l="1"/>
  <c r="A889" i="3"/>
  <c r="B889" i="3" s="1"/>
  <c r="I888" i="3"/>
  <c r="J888" i="3"/>
  <c r="M888" i="3"/>
  <c r="N888" i="3" s="1"/>
  <c r="AD889" i="3" l="1"/>
  <c r="P889" i="3"/>
  <c r="Q889" i="3" s="1"/>
  <c r="R889" i="3" s="1"/>
  <c r="S889" i="3" s="1"/>
  <c r="T889" i="3" s="1"/>
  <c r="Z889" i="3"/>
  <c r="AC889" i="3"/>
  <c r="AE889" i="3"/>
  <c r="AA889" i="3"/>
  <c r="L888" i="3"/>
  <c r="W888" i="3"/>
  <c r="U888" i="3" l="1"/>
  <c r="AH889" i="3"/>
  <c r="D889" i="3"/>
  <c r="E889" i="3"/>
  <c r="H889" i="3" s="1"/>
  <c r="AG889" i="3"/>
  <c r="Y887" i="3"/>
  <c r="K889" i="3" l="1"/>
  <c r="F889" i="3"/>
  <c r="G889" i="3"/>
  <c r="I889" i="3" l="1"/>
  <c r="J889" i="3"/>
  <c r="M889" i="3"/>
  <c r="N889" i="3" s="1"/>
  <c r="V889" i="3"/>
  <c r="A890" i="3"/>
  <c r="B890" i="3" s="1"/>
  <c r="W889" i="3" l="1"/>
  <c r="P890" i="3"/>
  <c r="Q890" i="3" s="1"/>
  <c r="R890" i="3" s="1"/>
  <c r="S890" i="3" s="1"/>
  <c r="T890" i="3" s="1"/>
  <c r="AC890" i="3"/>
  <c r="AA890" i="3"/>
  <c r="Z890" i="3"/>
  <c r="AE890" i="3"/>
  <c r="AD890" i="3"/>
  <c r="L889" i="3"/>
  <c r="U889" i="3" l="1"/>
  <c r="E890" i="3" s="1"/>
  <c r="H890" i="3" s="1"/>
  <c r="AG890" i="3"/>
  <c r="AH890" i="3"/>
  <c r="Y888" i="3"/>
  <c r="D890" i="3" l="1"/>
  <c r="F890" i="3" s="1"/>
  <c r="K890" i="3"/>
  <c r="G890" i="3" l="1"/>
  <c r="V890" i="3"/>
  <c r="A891" i="3"/>
  <c r="B891" i="3" s="1"/>
  <c r="I890" i="3"/>
  <c r="J890" i="3"/>
  <c r="M890" i="3"/>
  <c r="N890" i="3" s="1"/>
  <c r="AC891" i="3" l="1"/>
  <c r="AA891" i="3"/>
  <c r="Z891" i="3"/>
  <c r="AD891" i="3"/>
  <c r="AE891" i="3"/>
  <c r="P891" i="3"/>
  <c r="Q891" i="3" s="1"/>
  <c r="R891" i="3" s="1"/>
  <c r="S891" i="3" s="1"/>
  <c r="T891" i="3" s="1"/>
  <c r="L890" i="3"/>
  <c r="W890" i="3"/>
  <c r="U890" i="3" l="1"/>
  <c r="D891" i="3" s="1"/>
  <c r="AH891" i="3"/>
  <c r="AG891" i="3"/>
  <c r="E891" i="3"/>
  <c r="H891" i="3" s="1"/>
  <c r="Y889" i="3"/>
  <c r="K891" i="3" l="1"/>
  <c r="F891" i="3"/>
  <c r="G891" i="3"/>
  <c r="I891" i="3" l="1"/>
  <c r="J891" i="3"/>
  <c r="M891" i="3"/>
  <c r="N891" i="3" s="1"/>
  <c r="V891" i="3"/>
  <c r="A892" i="3"/>
  <c r="B892" i="3" s="1"/>
  <c r="W891" i="3" l="1"/>
  <c r="AD892" i="3"/>
  <c r="AA892" i="3"/>
  <c r="P892" i="3"/>
  <c r="Q892" i="3" s="1"/>
  <c r="R892" i="3" s="1"/>
  <c r="S892" i="3" s="1"/>
  <c r="T892" i="3" s="1"/>
  <c r="AE892" i="3"/>
  <c r="Z892" i="3"/>
  <c r="AC892" i="3"/>
  <c r="L891" i="3"/>
  <c r="U891" i="3" l="1"/>
  <c r="AH892" i="3"/>
  <c r="D892" i="3"/>
  <c r="E892" i="3"/>
  <c r="H892" i="3" s="1"/>
  <c r="AG892" i="3"/>
  <c r="Y890" i="3"/>
  <c r="K892" i="3" l="1"/>
  <c r="F892" i="3"/>
  <c r="G892" i="3"/>
  <c r="I892" i="3" l="1"/>
  <c r="J892" i="3"/>
  <c r="M892" i="3"/>
  <c r="N892" i="3" s="1"/>
  <c r="V892" i="3"/>
  <c r="W892" i="3" s="1"/>
  <c r="A893" i="3"/>
  <c r="B893" i="3" s="1"/>
  <c r="AC893" i="3" l="1"/>
  <c r="AD893" i="3"/>
  <c r="Z893" i="3"/>
  <c r="P893" i="3"/>
  <c r="Q893" i="3" s="1"/>
  <c r="R893" i="3" s="1"/>
  <c r="S893" i="3" s="1"/>
  <c r="T893" i="3" s="1"/>
  <c r="AE893" i="3"/>
  <c r="AA893" i="3"/>
  <c r="L892" i="3"/>
  <c r="U892" i="3" l="1"/>
  <c r="AH893" i="3"/>
  <c r="AG893" i="3"/>
  <c r="E893" i="3"/>
  <c r="H893" i="3" s="1"/>
  <c r="D893" i="3"/>
  <c r="Y891" i="3"/>
  <c r="K893" i="3" l="1"/>
  <c r="F893" i="3"/>
  <c r="G893" i="3"/>
  <c r="I893" i="3" l="1"/>
  <c r="J893" i="3"/>
  <c r="M893" i="3"/>
  <c r="N893" i="3" s="1"/>
  <c r="V893" i="3"/>
  <c r="W893" i="3" s="1"/>
  <c r="A894" i="3"/>
  <c r="B894" i="3" s="1"/>
  <c r="AC894" i="3" l="1"/>
  <c r="P894" i="3"/>
  <c r="Q894" i="3" s="1"/>
  <c r="R894" i="3" s="1"/>
  <c r="S894" i="3" s="1"/>
  <c r="T894" i="3" s="1"/>
  <c r="AA894" i="3"/>
  <c r="AD894" i="3"/>
  <c r="Z894" i="3"/>
  <c r="AE894" i="3"/>
  <c r="L893" i="3"/>
  <c r="U893" i="3" l="1"/>
  <c r="E894" i="3" s="1"/>
  <c r="H894" i="3" s="1"/>
  <c r="AG894" i="3"/>
  <c r="AH894" i="3"/>
  <c r="D894" i="3"/>
  <c r="Y892" i="3"/>
  <c r="K894" i="3" l="1"/>
  <c r="F894" i="3"/>
  <c r="G894" i="3"/>
  <c r="V894" i="3" l="1"/>
  <c r="A895" i="3"/>
  <c r="B895" i="3" s="1"/>
  <c r="I894" i="3"/>
  <c r="J894" i="3"/>
  <c r="M894" i="3"/>
  <c r="N894" i="3" s="1"/>
  <c r="AD895" i="3" l="1"/>
  <c r="P895" i="3"/>
  <c r="Q895" i="3" s="1"/>
  <c r="R895" i="3" s="1"/>
  <c r="S895" i="3" s="1"/>
  <c r="T895" i="3" s="1"/>
  <c r="Z895" i="3"/>
  <c r="AA895" i="3"/>
  <c r="AE895" i="3"/>
  <c r="AC895" i="3"/>
  <c r="L894" i="3"/>
  <c r="W894" i="3"/>
  <c r="U894" i="3" l="1"/>
  <c r="E895" i="3" s="1"/>
  <c r="H895" i="3" s="1"/>
  <c r="D895" i="3"/>
  <c r="AH895" i="3"/>
  <c r="AG895" i="3"/>
  <c r="Y893" i="3"/>
  <c r="F895" i="3" l="1"/>
  <c r="G895" i="3"/>
  <c r="K895" i="3"/>
  <c r="V895" i="3" l="1"/>
  <c r="A896" i="3"/>
  <c r="B896" i="3" s="1"/>
  <c r="I895" i="3"/>
  <c r="J895" i="3"/>
  <c r="M895" i="3"/>
  <c r="N895" i="3" s="1"/>
  <c r="AC896" i="3" l="1"/>
  <c r="AD896" i="3"/>
  <c r="Z896" i="3"/>
  <c r="P896" i="3"/>
  <c r="Q896" i="3" s="1"/>
  <c r="R896" i="3" s="1"/>
  <c r="S896" i="3" s="1"/>
  <c r="T896" i="3" s="1"/>
  <c r="AE896" i="3"/>
  <c r="AA896" i="3"/>
  <c r="L895" i="3"/>
  <c r="W895" i="3"/>
  <c r="AG896" i="3" l="1"/>
  <c r="AH896" i="3"/>
  <c r="U895" i="3"/>
  <c r="E896" i="3" s="1"/>
  <c r="H896" i="3" s="1"/>
  <c r="Y894" i="3"/>
  <c r="D896" i="3" l="1"/>
  <c r="F896" i="3" s="1"/>
  <c r="K896" i="3"/>
  <c r="G896" i="3" l="1"/>
  <c r="V896" i="3"/>
  <c r="A897" i="3"/>
  <c r="B897" i="3" s="1"/>
  <c r="I896" i="3"/>
  <c r="J896" i="3"/>
  <c r="M896" i="3"/>
  <c r="N896" i="3" s="1"/>
  <c r="P897" i="3" l="1"/>
  <c r="Q897" i="3" s="1"/>
  <c r="R897" i="3" s="1"/>
  <c r="S897" i="3" s="1"/>
  <c r="T897" i="3" s="1"/>
  <c r="AC897" i="3"/>
  <c r="AA897" i="3"/>
  <c r="AD897" i="3"/>
  <c r="Z897" i="3"/>
  <c r="AE897" i="3"/>
  <c r="L896" i="3"/>
  <c r="W896" i="3"/>
  <c r="U896" i="3" l="1"/>
  <c r="D897" i="3" s="1"/>
  <c r="AG897" i="3"/>
  <c r="AH897" i="3"/>
  <c r="Y895" i="3"/>
  <c r="E897" i="3" l="1"/>
  <c r="H897" i="3" s="1"/>
  <c r="K897" i="3" s="1"/>
  <c r="G897" i="3"/>
  <c r="F897" i="3" l="1"/>
  <c r="V897" i="3"/>
  <c r="A898" i="3"/>
  <c r="B898" i="3" s="1"/>
  <c r="I897" i="3"/>
  <c r="J897" i="3"/>
  <c r="M897" i="3"/>
  <c r="N897" i="3" s="1"/>
  <c r="L897" i="3" l="1"/>
  <c r="AA898" i="3"/>
  <c r="AC898" i="3"/>
  <c r="P898" i="3"/>
  <c r="Q898" i="3" s="1"/>
  <c r="R898" i="3" s="1"/>
  <c r="S898" i="3" s="1"/>
  <c r="T898" i="3" s="1"/>
  <c r="AE898" i="3"/>
  <c r="AD898" i="3"/>
  <c r="Z898" i="3"/>
  <c r="W897" i="3"/>
  <c r="U897" i="3" l="1"/>
  <c r="E898" i="3" s="1"/>
  <c r="H898" i="3" s="1"/>
  <c r="AH898" i="3"/>
  <c r="D898" i="3"/>
  <c r="AG898" i="3"/>
  <c r="Y896" i="3"/>
  <c r="F898" i="3" l="1"/>
  <c r="G898" i="3"/>
  <c r="K898" i="3"/>
  <c r="V898" i="3" l="1"/>
  <c r="A899" i="3"/>
  <c r="B899" i="3" s="1"/>
  <c r="I898" i="3"/>
  <c r="J898" i="3"/>
  <c r="M898" i="3"/>
  <c r="N898" i="3" s="1"/>
  <c r="W898" i="3" l="1"/>
  <c r="Z899" i="3"/>
  <c r="AD899" i="3"/>
  <c r="P899" i="3"/>
  <c r="Q899" i="3" s="1"/>
  <c r="R899" i="3" s="1"/>
  <c r="S899" i="3" s="1"/>
  <c r="T899" i="3" s="1"/>
  <c r="AC899" i="3"/>
  <c r="AE899" i="3"/>
  <c r="AA899" i="3"/>
  <c r="L898" i="3"/>
  <c r="U898" i="3" l="1"/>
  <c r="D899" i="3" s="1"/>
  <c r="AG899" i="3"/>
  <c r="E899" i="3"/>
  <c r="H899" i="3" s="1"/>
  <c r="AH899" i="3"/>
  <c r="Y897" i="3"/>
  <c r="K899" i="3" l="1"/>
  <c r="F899" i="3"/>
  <c r="G899" i="3"/>
  <c r="I899" i="3" l="1"/>
  <c r="J899" i="3"/>
  <c r="M899" i="3"/>
  <c r="N899" i="3" s="1"/>
  <c r="V899" i="3"/>
  <c r="A900" i="3"/>
  <c r="B900" i="3" s="1"/>
  <c r="W899" i="3" l="1"/>
  <c r="AA900" i="3"/>
  <c r="P900" i="3"/>
  <c r="Q900" i="3" s="1"/>
  <c r="R900" i="3" s="1"/>
  <c r="S900" i="3" s="1"/>
  <c r="T900" i="3" s="1"/>
  <c r="AC900" i="3"/>
  <c r="AD900" i="3"/>
  <c r="Z900" i="3"/>
  <c r="AE900" i="3"/>
  <c r="L899" i="3"/>
  <c r="U899" i="3" l="1"/>
  <c r="D900" i="3"/>
  <c r="AH900" i="3"/>
  <c r="E900" i="3"/>
  <c r="H900" i="3" s="1"/>
  <c r="AG900" i="3"/>
  <c r="Y898" i="3"/>
  <c r="K900" i="3" l="1"/>
  <c r="F900" i="3"/>
  <c r="G900" i="3"/>
  <c r="I900" i="3" l="1"/>
  <c r="J900" i="3"/>
  <c r="M900" i="3"/>
  <c r="N900" i="3" s="1"/>
  <c r="V900" i="3"/>
  <c r="W900" i="3" s="1"/>
  <c r="A901" i="3"/>
  <c r="B901" i="3" s="1"/>
  <c r="AC901" i="3" l="1"/>
  <c r="P901" i="3"/>
  <c r="Q901" i="3" s="1"/>
  <c r="R901" i="3" s="1"/>
  <c r="S901" i="3" s="1"/>
  <c r="T901" i="3" s="1"/>
  <c r="AA901" i="3"/>
  <c r="AE901" i="3"/>
  <c r="AD901" i="3"/>
  <c r="Z901" i="3"/>
  <c r="L900" i="3"/>
  <c r="U900" i="3" l="1"/>
  <c r="D901" i="3" s="1"/>
  <c r="AG901" i="3"/>
  <c r="E901" i="3"/>
  <c r="H901" i="3" s="1"/>
  <c r="AH901" i="3"/>
  <c r="Y899" i="3"/>
  <c r="K901" i="3" l="1"/>
  <c r="F901" i="3"/>
  <c r="G901" i="3"/>
  <c r="I901" i="3" l="1"/>
  <c r="J901" i="3"/>
  <c r="M901" i="3"/>
  <c r="N901" i="3" s="1"/>
  <c r="V901" i="3"/>
  <c r="A902" i="3"/>
  <c r="B902" i="3" s="1"/>
  <c r="W901" i="3" l="1"/>
  <c r="AD902" i="3"/>
  <c r="Z902" i="3"/>
  <c r="AC902" i="3"/>
  <c r="P902" i="3"/>
  <c r="Q902" i="3" s="1"/>
  <c r="R902" i="3" s="1"/>
  <c r="S902" i="3" s="1"/>
  <c r="T902" i="3" s="1"/>
  <c r="AE902" i="3"/>
  <c r="AA902" i="3"/>
  <c r="L901" i="3"/>
  <c r="U901" i="3" l="1"/>
  <c r="D902" i="3" s="1"/>
  <c r="AG902" i="3"/>
  <c r="AH902" i="3"/>
  <c r="E902" i="3"/>
  <c r="H902" i="3" s="1"/>
  <c r="Y900" i="3"/>
  <c r="K902" i="3" l="1"/>
  <c r="F902" i="3"/>
  <c r="G902" i="3"/>
  <c r="I902" i="3" l="1"/>
  <c r="J902" i="3"/>
  <c r="M902" i="3"/>
  <c r="N902" i="3" s="1"/>
  <c r="V902" i="3"/>
  <c r="W902" i="3" s="1"/>
  <c r="A903" i="3"/>
  <c r="B903" i="3" s="1"/>
  <c r="L902" i="3" l="1"/>
  <c r="P903" i="3"/>
  <c r="Q903" i="3" s="1"/>
  <c r="R903" i="3" s="1"/>
  <c r="S903" i="3" s="1"/>
  <c r="T903" i="3" s="1"/>
  <c r="AA903" i="3"/>
  <c r="AD903" i="3"/>
  <c r="AE903" i="3"/>
  <c r="AC903" i="3"/>
  <c r="Z903" i="3"/>
  <c r="U902" i="3" l="1"/>
  <c r="D903" i="3" s="1"/>
  <c r="AG903" i="3"/>
  <c r="AH903" i="3"/>
  <c r="E903" i="3"/>
  <c r="H903" i="3" s="1"/>
  <c r="Y901" i="3"/>
  <c r="K903" i="3" l="1"/>
  <c r="F903" i="3"/>
  <c r="G903" i="3"/>
  <c r="I903" i="3" l="1"/>
  <c r="J903" i="3"/>
  <c r="M903" i="3"/>
  <c r="N903" i="3" s="1"/>
  <c r="V903" i="3"/>
  <c r="W903" i="3" s="1"/>
  <c r="A904" i="3"/>
  <c r="B904" i="3" s="1"/>
  <c r="L903" i="3" l="1"/>
  <c r="P904" i="3"/>
  <c r="Q904" i="3" s="1"/>
  <c r="R904" i="3" s="1"/>
  <c r="S904" i="3" s="1"/>
  <c r="T904" i="3" s="1"/>
  <c r="AC904" i="3"/>
  <c r="Z904" i="3"/>
  <c r="AE904" i="3"/>
  <c r="AD904" i="3"/>
  <c r="AA904" i="3"/>
  <c r="U903" i="3" l="1"/>
  <c r="D904" i="3" s="1"/>
  <c r="AG904" i="3"/>
  <c r="AH904" i="3"/>
  <c r="E904" i="3"/>
  <c r="H904" i="3" s="1"/>
  <c r="Y902" i="3"/>
  <c r="K904" i="3" l="1"/>
  <c r="F904" i="3"/>
  <c r="G904" i="3"/>
  <c r="V904" i="3" l="1"/>
  <c r="A905" i="3"/>
  <c r="B905" i="3" s="1"/>
  <c r="I904" i="3"/>
  <c r="J904" i="3"/>
  <c r="M904" i="3"/>
  <c r="N904" i="3" s="1"/>
  <c r="AC905" i="3" l="1"/>
  <c r="P905" i="3"/>
  <c r="Q905" i="3" s="1"/>
  <c r="R905" i="3" s="1"/>
  <c r="S905" i="3" s="1"/>
  <c r="T905" i="3" s="1"/>
  <c r="AA905" i="3"/>
  <c r="Z905" i="3"/>
  <c r="AE905" i="3"/>
  <c r="AD905" i="3"/>
  <c r="L904" i="3"/>
  <c r="W904" i="3"/>
  <c r="U904" i="3" l="1"/>
  <c r="D905" i="3"/>
  <c r="E905" i="3"/>
  <c r="H905" i="3" s="1"/>
  <c r="AG905" i="3"/>
  <c r="AH905" i="3"/>
  <c r="Y903" i="3"/>
  <c r="K905" i="3" l="1"/>
  <c r="F905" i="3"/>
  <c r="G905" i="3"/>
  <c r="I905" i="3" l="1"/>
  <c r="J905" i="3"/>
  <c r="M905" i="3"/>
  <c r="N905" i="3" s="1"/>
  <c r="V905" i="3"/>
  <c r="W905" i="3" s="1"/>
  <c r="A906" i="3"/>
  <c r="B906" i="3" s="1"/>
  <c r="AC906" i="3" l="1"/>
  <c r="P906" i="3"/>
  <c r="Q906" i="3" s="1"/>
  <c r="R906" i="3" s="1"/>
  <c r="S906" i="3" s="1"/>
  <c r="T906" i="3" s="1"/>
  <c r="AD906" i="3"/>
  <c r="AA906" i="3"/>
  <c r="AE906" i="3"/>
  <c r="Z906" i="3"/>
  <c r="L905" i="3"/>
  <c r="U905" i="3" l="1"/>
  <c r="D906" i="3" s="1"/>
  <c r="AG906" i="3"/>
  <c r="AH906" i="3"/>
  <c r="Y904" i="3"/>
  <c r="E906" i="3" l="1"/>
  <c r="H906" i="3" s="1"/>
  <c r="K906" i="3" s="1"/>
  <c r="G906" i="3"/>
  <c r="F906" i="3" l="1"/>
  <c r="V906" i="3"/>
  <c r="A907" i="3"/>
  <c r="B907" i="3" s="1"/>
  <c r="I906" i="3"/>
  <c r="J906" i="3"/>
  <c r="M906" i="3"/>
  <c r="N906" i="3" s="1"/>
  <c r="L906" i="3" l="1"/>
  <c r="P907" i="3"/>
  <c r="Q907" i="3" s="1"/>
  <c r="R907" i="3" s="1"/>
  <c r="S907" i="3" s="1"/>
  <c r="T907" i="3" s="1"/>
  <c r="AA907" i="3"/>
  <c r="Z907" i="3"/>
  <c r="AE907" i="3"/>
  <c r="AD907" i="3"/>
  <c r="AC907" i="3"/>
  <c r="W906" i="3"/>
  <c r="U906" i="3" l="1"/>
  <c r="E907" i="3"/>
  <c r="H907" i="3" s="1"/>
  <c r="D907" i="3"/>
  <c r="AH907" i="3"/>
  <c r="AG907" i="3"/>
  <c r="Y905" i="3"/>
  <c r="F907" i="3" l="1"/>
  <c r="G907" i="3"/>
  <c r="K907" i="3"/>
  <c r="V907" i="3" l="1"/>
  <c r="A908" i="3"/>
  <c r="B908" i="3" s="1"/>
  <c r="I907" i="3"/>
  <c r="J907" i="3"/>
  <c r="M907" i="3"/>
  <c r="N907" i="3" s="1"/>
  <c r="P908" i="3" l="1"/>
  <c r="Q908" i="3" s="1"/>
  <c r="R908" i="3" s="1"/>
  <c r="S908" i="3" s="1"/>
  <c r="T908" i="3" s="1"/>
  <c r="AA908" i="3"/>
  <c r="Z908" i="3"/>
  <c r="AC908" i="3"/>
  <c r="AE908" i="3"/>
  <c r="AD908" i="3"/>
  <c r="L907" i="3"/>
  <c r="W907" i="3"/>
  <c r="AH908" i="3" l="1"/>
  <c r="U907" i="3"/>
  <c r="E908" i="3" s="1"/>
  <c r="H908" i="3" s="1"/>
  <c r="AG908" i="3"/>
  <c r="D908" i="3"/>
  <c r="Y906" i="3"/>
  <c r="F908" i="3" l="1"/>
  <c r="G908" i="3"/>
  <c r="K908" i="3"/>
  <c r="V908" i="3" l="1"/>
  <c r="A909" i="3"/>
  <c r="B909" i="3" s="1"/>
  <c r="I908" i="3"/>
  <c r="J908" i="3"/>
  <c r="M908" i="3"/>
  <c r="N908" i="3" s="1"/>
  <c r="AA909" i="3" l="1"/>
  <c r="AD909" i="3"/>
  <c r="AC909" i="3"/>
  <c r="P909" i="3"/>
  <c r="Q909" i="3" s="1"/>
  <c r="R909" i="3" s="1"/>
  <c r="S909" i="3" s="1"/>
  <c r="T909" i="3" s="1"/>
  <c r="AE909" i="3"/>
  <c r="Z909" i="3"/>
  <c r="L908" i="3"/>
  <c r="W908" i="3"/>
  <c r="U908" i="3" l="1"/>
  <c r="AG909" i="3"/>
  <c r="D909" i="3"/>
  <c r="E909" i="3"/>
  <c r="H909" i="3" s="1"/>
  <c r="AH909" i="3"/>
  <c r="Y907" i="3"/>
  <c r="K909" i="3" l="1"/>
  <c r="F909" i="3"/>
  <c r="G909" i="3"/>
  <c r="V909" i="3" l="1"/>
  <c r="A910" i="3"/>
  <c r="B910" i="3" s="1"/>
  <c r="I909" i="3"/>
  <c r="J909" i="3"/>
  <c r="M909" i="3"/>
  <c r="N909" i="3" s="1"/>
  <c r="L909" i="3" l="1"/>
  <c r="AD910" i="3"/>
  <c r="Z910" i="3"/>
  <c r="AA910" i="3"/>
  <c r="AC910" i="3"/>
  <c r="AE910" i="3"/>
  <c r="P910" i="3"/>
  <c r="Q910" i="3" s="1"/>
  <c r="R910" i="3" s="1"/>
  <c r="S910" i="3" s="1"/>
  <c r="T910" i="3" s="1"/>
  <c r="W909" i="3"/>
  <c r="U909" i="3" l="1"/>
  <c r="D910" i="3"/>
  <c r="AG910" i="3"/>
  <c r="E910" i="3"/>
  <c r="H910" i="3" s="1"/>
  <c r="AH910" i="3"/>
  <c r="Y908" i="3"/>
  <c r="F910" i="3" l="1"/>
  <c r="G910" i="3"/>
  <c r="K910" i="3"/>
  <c r="V910" i="3" l="1"/>
  <c r="A911" i="3"/>
  <c r="B911" i="3" s="1"/>
  <c r="I910" i="3"/>
  <c r="J910" i="3"/>
  <c r="M910" i="3"/>
  <c r="N910" i="3" s="1"/>
  <c r="L910" i="3" l="1"/>
  <c r="Z911" i="3"/>
  <c r="AC911" i="3"/>
  <c r="AA911" i="3"/>
  <c r="AD911" i="3"/>
  <c r="AE911" i="3"/>
  <c r="P911" i="3"/>
  <c r="Q911" i="3" s="1"/>
  <c r="R911" i="3" s="1"/>
  <c r="S911" i="3" s="1"/>
  <c r="T911" i="3" s="1"/>
  <c r="W910" i="3"/>
  <c r="U910" i="3" l="1"/>
  <c r="E911" i="3" s="1"/>
  <c r="H911" i="3" s="1"/>
  <c r="AH911" i="3"/>
  <c r="AG911" i="3"/>
  <c r="Y909" i="3"/>
  <c r="D911" i="3" l="1"/>
  <c r="G911" i="3" s="1"/>
  <c r="K911" i="3"/>
  <c r="F911" i="3" l="1"/>
  <c r="I911" i="3"/>
  <c r="J911" i="3"/>
  <c r="M911" i="3"/>
  <c r="N911" i="3" s="1"/>
  <c r="V911" i="3"/>
  <c r="W911" i="3" s="1"/>
  <c r="A912" i="3"/>
  <c r="B912" i="3" s="1"/>
  <c r="L911" i="3" l="1"/>
  <c r="P912" i="3"/>
  <c r="Q912" i="3" s="1"/>
  <c r="R912" i="3" s="1"/>
  <c r="S912" i="3" s="1"/>
  <c r="T912" i="3" s="1"/>
  <c r="Z912" i="3"/>
  <c r="AC912" i="3"/>
  <c r="AA912" i="3"/>
  <c r="AE912" i="3"/>
  <c r="AD912" i="3"/>
  <c r="U911" i="3" l="1"/>
  <c r="D912" i="3"/>
  <c r="AG912" i="3"/>
  <c r="AH912" i="3"/>
  <c r="E912" i="3"/>
  <c r="H912" i="3" s="1"/>
  <c r="Y910" i="3"/>
  <c r="F912" i="3" l="1"/>
  <c r="G912" i="3"/>
  <c r="K912" i="3"/>
  <c r="V912" i="3" l="1"/>
  <c r="A913" i="3"/>
  <c r="B913" i="3" s="1"/>
  <c r="I912" i="3"/>
  <c r="J912" i="3"/>
  <c r="M912" i="3"/>
  <c r="N912" i="3" s="1"/>
  <c r="L912" i="3" l="1"/>
  <c r="Z913" i="3"/>
  <c r="AE913" i="3"/>
  <c r="AD913" i="3"/>
  <c r="AA913" i="3"/>
  <c r="P913" i="3"/>
  <c r="Q913" i="3" s="1"/>
  <c r="R913" i="3" s="1"/>
  <c r="S913" i="3" s="1"/>
  <c r="T913" i="3" s="1"/>
  <c r="AC913" i="3"/>
  <c r="W912" i="3"/>
  <c r="U912" i="3" l="1"/>
  <c r="D913" i="3"/>
  <c r="AG913" i="3"/>
  <c r="E913" i="3"/>
  <c r="H913" i="3" s="1"/>
  <c r="AH913" i="3"/>
  <c r="Y911" i="3"/>
  <c r="K913" i="3" l="1"/>
  <c r="F913" i="3"/>
  <c r="G913" i="3"/>
  <c r="I913" i="3" l="1"/>
  <c r="J913" i="3"/>
  <c r="M913" i="3"/>
  <c r="N913" i="3" s="1"/>
  <c r="V913" i="3"/>
  <c r="W913" i="3" s="1"/>
  <c r="A914" i="3"/>
  <c r="B914" i="3" s="1"/>
  <c r="L913" i="3" l="1"/>
  <c r="P914" i="3"/>
  <c r="Q914" i="3" s="1"/>
  <c r="R914" i="3" s="1"/>
  <c r="S914" i="3" s="1"/>
  <c r="T914" i="3" s="1"/>
  <c r="Z914" i="3"/>
  <c r="AC914" i="3"/>
  <c r="AE914" i="3"/>
  <c r="AA914" i="3"/>
  <c r="AD914" i="3"/>
  <c r="U913" i="3" l="1"/>
  <c r="E914" i="3"/>
  <c r="H914" i="3" s="1"/>
  <c r="AH914" i="3"/>
  <c r="AG914" i="3"/>
  <c r="D914" i="3"/>
  <c r="Y912" i="3"/>
  <c r="F914" i="3" l="1"/>
  <c r="G914" i="3"/>
  <c r="K914" i="3"/>
  <c r="I914" i="3" l="1"/>
  <c r="J914" i="3"/>
  <c r="M914" i="3"/>
  <c r="N914" i="3" s="1"/>
  <c r="V914" i="3"/>
  <c r="A915" i="3"/>
  <c r="B915" i="3" s="1"/>
  <c r="W914" i="3" l="1"/>
  <c r="AA915" i="3"/>
  <c r="P915" i="3"/>
  <c r="Q915" i="3" s="1"/>
  <c r="R915" i="3" s="1"/>
  <c r="S915" i="3" s="1"/>
  <c r="T915" i="3" s="1"/>
  <c r="AC915" i="3"/>
  <c r="Z915" i="3"/>
  <c r="AD915" i="3"/>
  <c r="AE915" i="3"/>
  <c r="L914" i="3"/>
  <c r="U914" i="3" l="1"/>
  <c r="E915" i="3"/>
  <c r="H915" i="3" s="1"/>
  <c r="D915" i="3"/>
  <c r="AG915" i="3"/>
  <c r="AH915" i="3"/>
  <c r="Y913" i="3"/>
  <c r="F915" i="3" l="1"/>
  <c r="G915" i="3"/>
  <c r="K915" i="3"/>
  <c r="I915" i="3" l="1"/>
  <c r="J915" i="3"/>
  <c r="M915" i="3"/>
  <c r="N915" i="3" s="1"/>
  <c r="V915" i="3"/>
  <c r="A916" i="3"/>
  <c r="B916" i="3" s="1"/>
  <c r="W915" i="3" l="1"/>
  <c r="P916" i="3"/>
  <c r="Q916" i="3" s="1"/>
  <c r="R916" i="3" s="1"/>
  <c r="S916" i="3" s="1"/>
  <c r="T916" i="3" s="1"/>
  <c r="AD916" i="3"/>
  <c r="AC916" i="3"/>
  <c r="AA916" i="3"/>
  <c r="AE916" i="3"/>
  <c r="Z916" i="3"/>
  <c r="L915" i="3"/>
  <c r="U915" i="3" l="1"/>
  <c r="D916" i="3" s="1"/>
  <c r="AG916" i="3"/>
  <c r="AH916" i="3"/>
  <c r="Y914" i="3"/>
  <c r="E916" i="3" l="1"/>
  <c r="H916" i="3" s="1"/>
  <c r="K916" i="3" s="1"/>
  <c r="G916" i="3"/>
  <c r="F916" i="3" l="1"/>
  <c r="V916" i="3"/>
  <c r="A917" i="3"/>
  <c r="B917" i="3" s="1"/>
  <c r="I916" i="3"/>
  <c r="J916" i="3"/>
  <c r="M916" i="3"/>
  <c r="N916" i="3" s="1"/>
  <c r="L916" i="3" l="1"/>
  <c r="P917" i="3"/>
  <c r="Q917" i="3" s="1"/>
  <c r="R917" i="3" s="1"/>
  <c r="S917" i="3" s="1"/>
  <c r="T917" i="3" s="1"/>
  <c r="AA917" i="3"/>
  <c r="AE917" i="3"/>
  <c r="AD917" i="3"/>
  <c r="Z917" i="3"/>
  <c r="AC917" i="3"/>
  <c r="W916" i="3"/>
  <c r="U916" i="3" l="1"/>
  <c r="E917" i="3" s="1"/>
  <c r="H917" i="3" s="1"/>
  <c r="AH917" i="3"/>
  <c r="AG917" i="3"/>
  <c r="Y915" i="3"/>
  <c r="D917" i="3" l="1"/>
  <c r="F917" i="3" s="1"/>
  <c r="K917" i="3"/>
  <c r="G917" i="3" l="1"/>
  <c r="I917" i="3"/>
  <c r="J917" i="3"/>
  <c r="M917" i="3"/>
  <c r="N917" i="3" s="1"/>
  <c r="V917" i="3"/>
  <c r="W917" i="3" s="1"/>
  <c r="A918" i="3"/>
  <c r="B918" i="3" s="1"/>
  <c r="L917" i="3" l="1"/>
  <c r="Z918" i="3"/>
  <c r="AA918" i="3"/>
  <c r="P918" i="3"/>
  <c r="Q918" i="3" s="1"/>
  <c r="R918" i="3" s="1"/>
  <c r="S918" i="3" s="1"/>
  <c r="T918" i="3" s="1"/>
  <c r="AE918" i="3"/>
  <c r="AC918" i="3"/>
  <c r="AD918" i="3"/>
  <c r="U917" i="3" l="1"/>
  <c r="E918" i="3"/>
  <c r="H918" i="3" s="1"/>
  <c r="AH918" i="3"/>
  <c r="AG918" i="3"/>
  <c r="D918" i="3"/>
  <c r="Y916" i="3"/>
  <c r="K918" i="3" l="1"/>
  <c r="F918" i="3"/>
  <c r="G918" i="3"/>
  <c r="I918" i="3" l="1"/>
  <c r="J918" i="3"/>
  <c r="M918" i="3"/>
  <c r="N918" i="3" s="1"/>
  <c r="V918" i="3"/>
  <c r="W918" i="3" s="1"/>
  <c r="A919" i="3"/>
  <c r="B919" i="3" s="1"/>
  <c r="AA919" i="3" l="1"/>
  <c r="AC919" i="3"/>
  <c r="Z919" i="3"/>
  <c r="AD919" i="3"/>
  <c r="AE919" i="3"/>
  <c r="P919" i="3"/>
  <c r="Q919" i="3" s="1"/>
  <c r="R919" i="3" s="1"/>
  <c r="S919" i="3" s="1"/>
  <c r="T919" i="3" s="1"/>
  <c r="L918" i="3"/>
  <c r="U918" i="3" l="1"/>
  <c r="E919" i="3" s="1"/>
  <c r="H919" i="3" s="1"/>
  <c r="AH919" i="3"/>
  <c r="D919" i="3"/>
  <c r="AG919" i="3"/>
  <c r="Y917" i="3"/>
  <c r="F919" i="3" l="1"/>
  <c r="G919" i="3"/>
  <c r="K919" i="3"/>
  <c r="V919" i="3" l="1"/>
  <c r="A920" i="3"/>
  <c r="B920" i="3" s="1"/>
  <c r="I919" i="3"/>
  <c r="J919" i="3"/>
  <c r="M919" i="3"/>
  <c r="N919" i="3" s="1"/>
  <c r="L919" i="3" l="1"/>
  <c r="AA920" i="3"/>
  <c r="P920" i="3"/>
  <c r="Q920" i="3" s="1"/>
  <c r="R920" i="3" s="1"/>
  <c r="S920" i="3" s="1"/>
  <c r="T920" i="3" s="1"/>
  <c r="AD920" i="3"/>
  <c r="Z920" i="3"/>
  <c r="AC920" i="3"/>
  <c r="AE920" i="3"/>
  <c r="W919" i="3"/>
  <c r="AH920" i="3" l="1"/>
  <c r="U919" i="3"/>
  <c r="E920" i="3" s="1"/>
  <c r="H920" i="3" s="1"/>
  <c r="AG920" i="3"/>
  <c r="D920" i="3"/>
  <c r="Y918" i="3"/>
  <c r="F920" i="3" l="1"/>
  <c r="G920" i="3"/>
  <c r="K920" i="3"/>
  <c r="I920" i="3" l="1"/>
  <c r="J920" i="3"/>
  <c r="M920" i="3"/>
  <c r="N920" i="3" s="1"/>
  <c r="V920" i="3"/>
  <c r="W920" i="3" s="1"/>
  <c r="A921" i="3"/>
  <c r="B921" i="3" s="1"/>
  <c r="AD921" i="3" l="1"/>
  <c r="Z921" i="3"/>
  <c r="AC921" i="3"/>
  <c r="AA921" i="3"/>
  <c r="P921" i="3"/>
  <c r="Q921" i="3" s="1"/>
  <c r="R921" i="3" s="1"/>
  <c r="S921" i="3" s="1"/>
  <c r="T921" i="3" s="1"/>
  <c r="AE921" i="3"/>
  <c r="L920" i="3"/>
  <c r="U920" i="3" l="1"/>
  <c r="E921" i="3" s="1"/>
  <c r="H921" i="3" s="1"/>
  <c r="AH921" i="3"/>
  <c r="AG921" i="3"/>
  <c r="Y919" i="3"/>
  <c r="D921" i="3" l="1"/>
  <c r="F921" i="3" s="1"/>
  <c r="K921" i="3"/>
  <c r="G921" i="3" l="1"/>
  <c r="V921" i="3"/>
  <c r="A922" i="3"/>
  <c r="B922" i="3" s="1"/>
  <c r="I921" i="3"/>
  <c r="J921" i="3"/>
  <c r="M921" i="3"/>
  <c r="N921" i="3" s="1"/>
  <c r="L921" i="3" l="1"/>
  <c r="Z922" i="3"/>
  <c r="P922" i="3"/>
  <c r="Q922" i="3" s="1"/>
  <c r="R922" i="3" s="1"/>
  <c r="S922" i="3" s="1"/>
  <c r="T922" i="3" s="1"/>
  <c r="AD922" i="3"/>
  <c r="AE922" i="3"/>
  <c r="AC922" i="3"/>
  <c r="AA922" i="3"/>
  <c r="W921" i="3"/>
  <c r="U921" i="3" l="1"/>
  <c r="E922" i="3"/>
  <c r="H922" i="3" s="1"/>
  <c r="AH922" i="3"/>
  <c r="D922" i="3"/>
  <c r="AG922" i="3"/>
  <c r="Y920" i="3"/>
  <c r="F922" i="3" l="1"/>
  <c r="G922" i="3"/>
  <c r="K922" i="3"/>
  <c r="V922" i="3" l="1"/>
  <c r="A923" i="3"/>
  <c r="B923" i="3" s="1"/>
  <c r="I922" i="3"/>
  <c r="J922" i="3"/>
  <c r="M922" i="3"/>
  <c r="N922" i="3" s="1"/>
  <c r="L922" i="3" l="1"/>
  <c r="AA923" i="3"/>
  <c r="AD923" i="3"/>
  <c r="AC923" i="3"/>
  <c r="Z923" i="3"/>
  <c r="P923" i="3"/>
  <c r="Q923" i="3" s="1"/>
  <c r="R923" i="3" s="1"/>
  <c r="S923" i="3" s="1"/>
  <c r="T923" i="3" s="1"/>
  <c r="AE923" i="3"/>
  <c r="W922" i="3"/>
  <c r="AH923" i="3" l="1"/>
  <c r="AG923" i="3"/>
  <c r="U922" i="3"/>
  <c r="D923" i="3" s="1"/>
  <c r="Y921" i="3"/>
  <c r="E923" i="3" l="1"/>
  <c r="H923" i="3" s="1"/>
  <c r="K923" i="3" s="1"/>
  <c r="G923" i="3"/>
  <c r="F923" i="3" l="1"/>
  <c r="I923" i="3"/>
  <c r="J923" i="3"/>
  <c r="M923" i="3"/>
  <c r="N923" i="3" s="1"/>
  <c r="V923" i="3"/>
  <c r="W923" i="3" s="1"/>
  <c r="A924" i="3"/>
  <c r="B924" i="3" s="1"/>
  <c r="AA924" i="3" l="1"/>
  <c r="Z924" i="3"/>
  <c r="P924" i="3"/>
  <c r="Q924" i="3" s="1"/>
  <c r="R924" i="3" s="1"/>
  <c r="S924" i="3" s="1"/>
  <c r="T924" i="3" s="1"/>
  <c r="AD924" i="3"/>
  <c r="AC924" i="3"/>
  <c r="AE924" i="3"/>
  <c r="L923" i="3"/>
  <c r="U923" i="3" l="1"/>
  <c r="D924" i="3"/>
  <c r="E924" i="3"/>
  <c r="H924" i="3" s="1"/>
  <c r="AH924" i="3"/>
  <c r="AG924" i="3"/>
  <c r="Y922" i="3"/>
  <c r="K924" i="3" l="1"/>
  <c r="F924" i="3"/>
  <c r="G924" i="3"/>
  <c r="I924" i="3" l="1"/>
  <c r="J924" i="3"/>
  <c r="M924" i="3"/>
  <c r="N924" i="3" s="1"/>
  <c r="V924" i="3"/>
  <c r="W924" i="3" s="1"/>
  <c r="A925" i="3"/>
  <c r="B925" i="3" s="1"/>
  <c r="L924" i="3" l="1"/>
  <c r="AA925" i="3"/>
  <c r="AC925" i="3"/>
  <c r="Z925" i="3"/>
  <c r="AE925" i="3"/>
  <c r="AD925" i="3"/>
  <c r="P925" i="3"/>
  <c r="Q925" i="3" s="1"/>
  <c r="R925" i="3" s="1"/>
  <c r="S925" i="3" s="1"/>
  <c r="T925" i="3" s="1"/>
  <c r="U924" i="3" l="1"/>
  <c r="E925" i="3" s="1"/>
  <c r="H925" i="3" s="1"/>
  <c r="AH925" i="3"/>
  <c r="AG925" i="3"/>
  <c r="Y923" i="3"/>
  <c r="D925" i="3" l="1"/>
  <c r="F925" i="3" s="1"/>
  <c r="K925" i="3"/>
  <c r="G925" i="3" l="1"/>
  <c r="V925" i="3"/>
  <c r="A926" i="3"/>
  <c r="B926" i="3" s="1"/>
  <c r="I925" i="3"/>
  <c r="J925" i="3"/>
  <c r="M925" i="3"/>
  <c r="N925" i="3" s="1"/>
  <c r="L925" i="3" l="1"/>
  <c r="AC926" i="3"/>
  <c r="AD926" i="3"/>
  <c r="AA926" i="3"/>
  <c r="Z926" i="3"/>
  <c r="P926" i="3"/>
  <c r="Q926" i="3" s="1"/>
  <c r="R926" i="3" s="1"/>
  <c r="S926" i="3" s="1"/>
  <c r="T926" i="3" s="1"/>
  <c r="AE926" i="3"/>
  <c r="W925" i="3"/>
  <c r="U925" i="3" l="1"/>
  <c r="E926" i="3"/>
  <c r="H926" i="3" s="1"/>
  <c r="D926" i="3"/>
  <c r="AG926" i="3"/>
  <c r="AH926" i="3"/>
  <c r="Y924" i="3"/>
  <c r="F926" i="3" l="1"/>
  <c r="G926" i="3"/>
  <c r="K926" i="3"/>
  <c r="V926" i="3" l="1"/>
  <c r="A927" i="3"/>
  <c r="B927" i="3" s="1"/>
  <c r="I926" i="3"/>
  <c r="J926" i="3"/>
  <c r="M926" i="3"/>
  <c r="N926" i="3" s="1"/>
  <c r="Z927" i="3" l="1"/>
  <c r="AD927" i="3"/>
  <c r="AA927" i="3"/>
  <c r="AC927" i="3"/>
  <c r="P927" i="3"/>
  <c r="Q927" i="3" s="1"/>
  <c r="R927" i="3" s="1"/>
  <c r="S927" i="3" s="1"/>
  <c r="T927" i="3" s="1"/>
  <c r="AE927" i="3"/>
  <c r="L926" i="3"/>
  <c r="W926" i="3"/>
  <c r="U926" i="3" l="1"/>
  <c r="D927" i="3" s="1"/>
  <c r="AG927" i="3"/>
  <c r="AH927" i="3"/>
  <c r="E927" i="3"/>
  <c r="H927" i="3" s="1"/>
  <c r="Y925" i="3"/>
  <c r="K927" i="3" l="1"/>
  <c r="F927" i="3"/>
  <c r="G927" i="3"/>
  <c r="I927" i="3" l="1"/>
  <c r="J927" i="3"/>
  <c r="M927" i="3"/>
  <c r="N927" i="3" s="1"/>
  <c r="V927" i="3"/>
  <c r="W927" i="3" s="1"/>
  <c r="A928" i="3"/>
  <c r="B928" i="3" s="1"/>
  <c r="AC928" i="3" l="1"/>
  <c r="AA928" i="3"/>
  <c r="Z928" i="3"/>
  <c r="AE928" i="3"/>
  <c r="AD928" i="3"/>
  <c r="P928" i="3"/>
  <c r="Q928" i="3" s="1"/>
  <c r="R928" i="3" s="1"/>
  <c r="S928" i="3" s="1"/>
  <c r="T928" i="3" s="1"/>
  <c r="L927" i="3"/>
  <c r="U927" i="3" l="1"/>
  <c r="E928" i="3"/>
  <c r="H928" i="3" s="1"/>
  <c r="AG928" i="3"/>
  <c r="D928" i="3"/>
  <c r="AH928" i="3"/>
  <c r="Y926" i="3"/>
  <c r="F928" i="3" l="1"/>
  <c r="G928" i="3"/>
  <c r="K928" i="3"/>
  <c r="V928" i="3" l="1"/>
  <c r="A929" i="3"/>
  <c r="B929" i="3" s="1"/>
  <c r="I928" i="3"/>
  <c r="J928" i="3"/>
  <c r="M928" i="3"/>
  <c r="N928" i="3" s="1"/>
  <c r="Z929" i="3" l="1"/>
  <c r="AA929" i="3"/>
  <c r="AD929" i="3"/>
  <c r="AC929" i="3"/>
  <c r="P929" i="3"/>
  <c r="Q929" i="3" s="1"/>
  <c r="R929" i="3" s="1"/>
  <c r="S929" i="3" s="1"/>
  <c r="T929" i="3" s="1"/>
  <c r="AE929" i="3"/>
  <c r="L928" i="3"/>
  <c r="W928" i="3"/>
  <c r="U928" i="3" l="1"/>
  <c r="E929" i="3"/>
  <c r="H929" i="3" s="1"/>
  <c r="AH929" i="3"/>
  <c r="D929" i="3"/>
  <c r="AG929" i="3"/>
  <c r="Y927" i="3"/>
  <c r="F929" i="3" l="1"/>
  <c r="G929" i="3"/>
  <c r="K929" i="3"/>
  <c r="I929" i="3" l="1"/>
  <c r="J929" i="3"/>
  <c r="M929" i="3"/>
  <c r="N929" i="3" s="1"/>
  <c r="V929" i="3"/>
  <c r="W929" i="3" s="1"/>
  <c r="A930" i="3"/>
  <c r="B930" i="3" s="1"/>
  <c r="L929" i="3" l="1"/>
  <c r="AD930" i="3"/>
  <c r="P930" i="3"/>
  <c r="Q930" i="3" s="1"/>
  <c r="R930" i="3" s="1"/>
  <c r="S930" i="3" s="1"/>
  <c r="T930" i="3" s="1"/>
  <c r="AC930" i="3"/>
  <c r="AE930" i="3"/>
  <c r="AA930" i="3"/>
  <c r="Z930" i="3"/>
  <c r="U929" i="3" l="1"/>
  <c r="D930" i="3" s="1"/>
  <c r="AH930" i="3"/>
  <c r="E930" i="3"/>
  <c r="H930" i="3" s="1"/>
  <c r="AG930" i="3"/>
  <c r="Y928" i="3"/>
  <c r="K930" i="3" l="1"/>
  <c r="F930" i="3"/>
  <c r="G930" i="3"/>
  <c r="I930" i="3" l="1"/>
  <c r="J930" i="3"/>
  <c r="M930" i="3"/>
  <c r="N930" i="3" s="1"/>
  <c r="V930" i="3"/>
  <c r="W930" i="3" s="1"/>
  <c r="A931" i="3"/>
  <c r="B931" i="3" s="1"/>
  <c r="L930" i="3" l="1"/>
  <c r="AD931" i="3"/>
  <c r="AC931" i="3"/>
  <c r="Z931" i="3"/>
  <c r="AE931" i="3"/>
  <c r="AA931" i="3"/>
  <c r="P931" i="3"/>
  <c r="Q931" i="3" s="1"/>
  <c r="R931" i="3" s="1"/>
  <c r="S931" i="3" s="1"/>
  <c r="T931" i="3" s="1"/>
  <c r="U930" i="3" l="1"/>
  <c r="E931" i="3" s="1"/>
  <c r="H931" i="3" s="1"/>
  <c r="AG931" i="3"/>
  <c r="AH931" i="3"/>
  <c r="Y929" i="3"/>
  <c r="D931" i="3" l="1"/>
  <c r="F931" i="3" s="1"/>
  <c r="K931" i="3"/>
  <c r="G931" i="3" l="1"/>
  <c r="I931" i="3" s="1"/>
  <c r="M931" i="3"/>
  <c r="N931" i="3" s="1"/>
  <c r="V931" i="3"/>
  <c r="A932" i="3"/>
  <c r="B932" i="3" s="1"/>
  <c r="J931" i="3" l="1"/>
  <c r="L931" i="3" s="1"/>
  <c r="W931" i="3"/>
  <c r="AA932" i="3"/>
  <c r="P932" i="3"/>
  <c r="Q932" i="3" s="1"/>
  <c r="R932" i="3" s="1"/>
  <c r="S932" i="3" s="1"/>
  <c r="T932" i="3" s="1"/>
  <c r="AC932" i="3"/>
  <c r="Z932" i="3"/>
  <c r="AE932" i="3"/>
  <c r="AD932" i="3"/>
  <c r="U931" i="3" l="1"/>
  <c r="E932" i="3" s="1"/>
  <c r="H932" i="3" s="1"/>
  <c r="AG932" i="3"/>
  <c r="AH932" i="3"/>
  <c r="Y930" i="3"/>
  <c r="D932" i="3" l="1"/>
  <c r="F932" i="3" s="1"/>
  <c r="K932" i="3"/>
  <c r="G932" i="3" l="1"/>
  <c r="I932" i="3" s="1"/>
  <c r="V932" i="3"/>
  <c r="A933" i="3"/>
  <c r="B933" i="3" s="1"/>
  <c r="M932" i="3" l="1"/>
  <c r="N932" i="3" s="1"/>
  <c r="J932" i="3"/>
  <c r="W932" i="3"/>
  <c r="L932" i="3"/>
  <c r="Z933" i="3"/>
  <c r="P933" i="3"/>
  <c r="Q933" i="3" s="1"/>
  <c r="R933" i="3" s="1"/>
  <c r="S933" i="3" s="1"/>
  <c r="T933" i="3" s="1"/>
  <c r="AE933" i="3"/>
  <c r="AA933" i="3"/>
  <c r="AC933" i="3"/>
  <c r="AD933" i="3"/>
  <c r="U932" i="3" l="1"/>
  <c r="D933" i="3" s="1"/>
  <c r="AH933" i="3"/>
  <c r="AG933" i="3"/>
  <c r="E933" i="3"/>
  <c r="H933" i="3" s="1"/>
  <c r="Y931" i="3"/>
  <c r="K933" i="3" l="1"/>
  <c r="F933" i="3"/>
  <c r="G933" i="3"/>
  <c r="V933" i="3" l="1"/>
  <c r="A934" i="3"/>
  <c r="B934" i="3" s="1"/>
  <c r="I933" i="3"/>
  <c r="J933" i="3"/>
  <c r="M933" i="3"/>
  <c r="N933" i="3" s="1"/>
  <c r="AC934" i="3" l="1"/>
  <c r="Z934" i="3"/>
  <c r="P934" i="3"/>
  <c r="Q934" i="3" s="1"/>
  <c r="R934" i="3" s="1"/>
  <c r="S934" i="3" s="1"/>
  <c r="T934" i="3" s="1"/>
  <c r="AE934" i="3"/>
  <c r="AD934" i="3"/>
  <c r="AA934" i="3"/>
  <c r="L933" i="3"/>
  <c r="W933" i="3"/>
  <c r="U933" i="3" l="1"/>
  <c r="E934" i="3" s="1"/>
  <c r="H934" i="3" s="1"/>
  <c r="AG934" i="3"/>
  <c r="AH934" i="3"/>
  <c r="Y932" i="3"/>
  <c r="D934" i="3" l="1"/>
  <c r="G934" i="3" s="1"/>
  <c r="K934" i="3"/>
  <c r="F934" i="3" l="1"/>
  <c r="I934" i="3"/>
  <c r="J934" i="3"/>
  <c r="M934" i="3"/>
  <c r="N934" i="3" s="1"/>
  <c r="V934" i="3"/>
  <c r="A935" i="3"/>
  <c r="B935" i="3" s="1"/>
  <c r="W934" i="3" l="1"/>
  <c r="L934" i="3"/>
  <c r="Z935" i="3"/>
  <c r="AD935" i="3"/>
  <c r="P935" i="3"/>
  <c r="Q935" i="3" s="1"/>
  <c r="R935" i="3" s="1"/>
  <c r="S935" i="3" s="1"/>
  <c r="T935" i="3" s="1"/>
  <c r="AC935" i="3"/>
  <c r="AE935" i="3"/>
  <c r="AA935" i="3"/>
  <c r="U934" i="3" l="1"/>
  <c r="E935" i="3" s="1"/>
  <c r="H935" i="3" s="1"/>
  <c r="AH935" i="3"/>
  <c r="D935" i="3"/>
  <c r="AG935" i="3"/>
  <c r="Y933" i="3"/>
  <c r="F935" i="3" l="1"/>
  <c r="G935" i="3"/>
  <c r="K935" i="3"/>
  <c r="V935" i="3" l="1"/>
  <c r="A936" i="3"/>
  <c r="B936" i="3" s="1"/>
  <c r="I935" i="3"/>
  <c r="J935" i="3"/>
  <c r="M935" i="3"/>
  <c r="N935" i="3" s="1"/>
  <c r="P936" i="3" l="1"/>
  <c r="Q936" i="3" s="1"/>
  <c r="R936" i="3" s="1"/>
  <c r="S936" i="3" s="1"/>
  <c r="T936" i="3" s="1"/>
  <c r="AD936" i="3"/>
  <c r="AC936" i="3"/>
  <c r="AA936" i="3"/>
  <c r="AE936" i="3"/>
  <c r="Z936" i="3"/>
  <c r="L935" i="3"/>
  <c r="W935" i="3"/>
  <c r="AH936" i="3" l="1"/>
  <c r="U935" i="3"/>
  <c r="E936" i="3" s="1"/>
  <c r="H936" i="3" s="1"/>
  <c r="AG936" i="3"/>
  <c r="D936" i="3"/>
  <c r="Y934" i="3"/>
  <c r="F936" i="3" l="1"/>
  <c r="G936" i="3"/>
  <c r="K936" i="3"/>
  <c r="I936" i="3" l="1"/>
  <c r="J936" i="3"/>
  <c r="M936" i="3"/>
  <c r="N936" i="3" s="1"/>
  <c r="V936" i="3"/>
  <c r="A937" i="3"/>
  <c r="B937" i="3" s="1"/>
  <c r="W936" i="3" l="1"/>
  <c r="L936" i="3"/>
  <c r="AA937" i="3"/>
  <c r="AC937" i="3"/>
  <c r="AD937" i="3"/>
  <c r="Z937" i="3"/>
  <c r="AE937" i="3"/>
  <c r="P937" i="3"/>
  <c r="Q937" i="3" s="1"/>
  <c r="R937" i="3" s="1"/>
  <c r="S937" i="3" s="1"/>
  <c r="T937" i="3" s="1"/>
  <c r="U936" i="3" l="1"/>
  <c r="E937" i="3" s="1"/>
  <c r="H937" i="3" s="1"/>
  <c r="AH937" i="3"/>
  <c r="AG937" i="3"/>
  <c r="Y935" i="3"/>
  <c r="D937" i="3" l="1"/>
  <c r="G937" i="3" s="1"/>
  <c r="K937" i="3"/>
  <c r="F937" i="3" l="1"/>
  <c r="I937" i="3"/>
  <c r="J937" i="3"/>
  <c r="M937" i="3"/>
  <c r="N937" i="3" s="1"/>
  <c r="V937" i="3"/>
  <c r="W937" i="3" s="1"/>
  <c r="A938" i="3"/>
  <c r="B938" i="3" s="1"/>
  <c r="AA938" i="3" l="1"/>
  <c r="Z938" i="3"/>
  <c r="P938" i="3"/>
  <c r="Q938" i="3" s="1"/>
  <c r="R938" i="3" s="1"/>
  <c r="S938" i="3" s="1"/>
  <c r="T938" i="3" s="1"/>
  <c r="AE938" i="3"/>
  <c r="AD938" i="3"/>
  <c r="AC938" i="3"/>
  <c r="L937" i="3"/>
  <c r="AH938" i="3" l="1"/>
  <c r="U937" i="3"/>
  <c r="E938" i="3" s="1"/>
  <c r="H938" i="3" s="1"/>
  <c r="AG938" i="3"/>
  <c r="Y936" i="3"/>
  <c r="D938" i="3" l="1"/>
  <c r="F938" i="3" s="1"/>
  <c r="K938" i="3"/>
  <c r="G938" i="3" l="1"/>
  <c r="V938" i="3"/>
  <c r="A939" i="3"/>
  <c r="B939" i="3" s="1"/>
  <c r="I938" i="3"/>
  <c r="J938" i="3"/>
  <c r="M938" i="3"/>
  <c r="N938" i="3" s="1"/>
  <c r="AA939" i="3" l="1"/>
  <c r="P939" i="3"/>
  <c r="Q939" i="3" s="1"/>
  <c r="R939" i="3" s="1"/>
  <c r="S939" i="3" s="1"/>
  <c r="T939" i="3" s="1"/>
  <c r="AC939" i="3"/>
  <c r="Z939" i="3"/>
  <c r="AD939" i="3"/>
  <c r="AE939" i="3"/>
  <c r="L938" i="3"/>
  <c r="W938" i="3"/>
  <c r="U938" i="3" l="1"/>
  <c r="E939" i="3" s="1"/>
  <c r="H939" i="3" s="1"/>
  <c r="AG939" i="3"/>
  <c r="AH939" i="3"/>
  <c r="Y937" i="3"/>
  <c r="D939" i="3" l="1"/>
  <c r="F939" i="3" s="1"/>
  <c r="K939" i="3"/>
  <c r="G939" i="3" l="1"/>
  <c r="V939" i="3"/>
  <c r="A940" i="3"/>
  <c r="B940" i="3" s="1"/>
  <c r="I939" i="3"/>
  <c r="J939" i="3"/>
  <c r="M939" i="3"/>
  <c r="N939" i="3" s="1"/>
  <c r="L939" i="3" l="1"/>
  <c r="AC940" i="3"/>
  <c r="Z940" i="3"/>
  <c r="P940" i="3"/>
  <c r="Q940" i="3" s="1"/>
  <c r="R940" i="3" s="1"/>
  <c r="S940" i="3" s="1"/>
  <c r="T940" i="3" s="1"/>
  <c r="AD940" i="3"/>
  <c r="AA940" i="3"/>
  <c r="AE940" i="3"/>
  <c r="W939" i="3"/>
  <c r="AG940" i="3" l="1"/>
  <c r="AH940" i="3"/>
  <c r="U939" i="3"/>
  <c r="D940" i="3" s="1"/>
  <c r="Y938" i="3"/>
  <c r="E940" i="3" l="1"/>
  <c r="H940" i="3" s="1"/>
  <c r="K940" i="3" s="1"/>
  <c r="G940" i="3"/>
  <c r="F940" i="3" l="1"/>
  <c r="I940" i="3"/>
  <c r="J940" i="3"/>
  <c r="M940" i="3"/>
  <c r="N940" i="3" s="1"/>
  <c r="V940" i="3"/>
  <c r="W940" i="3" s="1"/>
  <c r="A941" i="3"/>
  <c r="B941" i="3" s="1"/>
  <c r="AC941" i="3" l="1"/>
  <c r="AA941" i="3"/>
  <c r="Z941" i="3"/>
  <c r="AD941" i="3"/>
  <c r="AE941" i="3"/>
  <c r="P941" i="3"/>
  <c r="Q941" i="3" s="1"/>
  <c r="R941" i="3" s="1"/>
  <c r="S941" i="3" s="1"/>
  <c r="T941" i="3" s="1"/>
  <c r="L940" i="3"/>
  <c r="U940" i="3" l="1"/>
  <c r="E941" i="3" s="1"/>
  <c r="H941" i="3" s="1"/>
  <c r="AH941" i="3"/>
  <c r="AG941" i="3"/>
  <c r="D941" i="3"/>
  <c r="Y939" i="3"/>
  <c r="F941" i="3" l="1"/>
  <c r="G941" i="3"/>
  <c r="K941" i="3"/>
  <c r="V941" i="3" l="1"/>
  <c r="A942" i="3"/>
  <c r="B942" i="3" s="1"/>
  <c r="I941" i="3"/>
  <c r="J941" i="3"/>
  <c r="M941" i="3"/>
  <c r="N941" i="3" s="1"/>
  <c r="Z942" i="3" l="1"/>
  <c r="AD942" i="3"/>
  <c r="AC942" i="3"/>
  <c r="AA942" i="3"/>
  <c r="AE942" i="3"/>
  <c r="P942" i="3"/>
  <c r="Q942" i="3" s="1"/>
  <c r="R942" i="3" s="1"/>
  <c r="S942" i="3" s="1"/>
  <c r="T942" i="3" s="1"/>
  <c r="L941" i="3"/>
  <c r="W941" i="3"/>
  <c r="U941" i="3" l="1"/>
  <c r="E942" i="3" s="1"/>
  <c r="H942" i="3" s="1"/>
  <c r="AG942" i="3"/>
  <c r="AH942" i="3"/>
  <c r="Y940" i="3"/>
  <c r="D942" i="3" l="1"/>
  <c r="F942" i="3" s="1"/>
  <c r="K942" i="3"/>
  <c r="G942" i="3" l="1"/>
  <c r="I942" i="3" s="1"/>
  <c r="M942" i="3"/>
  <c r="N942" i="3" s="1"/>
  <c r="V942" i="3"/>
  <c r="A943" i="3"/>
  <c r="B943" i="3" s="1"/>
  <c r="J942" i="3" l="1"/>
  <c r="W942" i="3"/>
  <c r="P943" i="3"/>
  <c r="Q943" i="3" s="1"/>
  <c r="R943" i="3" s="1"/>
  <c r="S943" i="3" s="1"/>
  <c r="T943" i="3" s="1"/>
  <c r="Z943" i="3"/>
  <c r="AA943" i="3"/>
  <c r="AD943" i="3"/>
  <c r="AE943" i="3"/>
  <c r="AC943" i="3"/>
  <c r="L942" i="3"/>
  <c r="U942" i="3" l="1"/>
  <c r="E943" i="3"/>
  <c r="H943" i="3" s="1"/>
  <c r="D943" i="3"/>
  <c r="AH943" i="3"/>
  <c r="AG943" i="3"/>
  <c r="Y941" i="3"/>
  <c r="F943" i="3" l="1"/>
  <c r="G943" i="3"/>
  <c r="K943" i="3"/>
  <c r="V943" i="3" l="1"/>
  <c r="A944" i="3"/>
  <c r="B944" i="3" s="1"/>
  <c r="I943" i="3"/>
  <c r="J943" i="3"/>
  <c r="M943" i="3"/>
  <c r="N943" i="3" s="1"/>
  <c r="AA944" i="3" l="1"/>
  <c r="AC944" i="3"/>
  <c r="Z944" i="3"/>
  <c r="P944" i="3"/>
  <c r="Q944" i="3" s="1"/>
  <c r="R944" i="3" s="1"/>
  <c r="S944" i="3" s="1"/>
  <c r="T944" i="3" s="1"/>
  <c r="AE944" i="3"/>
  <c r="AD944" i="3"/>
  <c r="L943" i="3"/>
  <c r="W943" i="3"/>
  <c r="U943" i="3" l="1"/>
  <c r="D944" i="3"/>
  <c r="E944" i="3"/>
  <c r="H944" i="3" s="1"/>
  <c r="AG944" i="3"/>
  <c r="AH944" i="3"/>
  <c r="Y942" i="3"/>
  <c r="K944" i="3" l="1"/>
  <c r="F944" i="3"/>
  <c r="G944" i="3"/>
  <c r="I944" i="3" l="1"/>
  <c r="J944" i="3"/>
  <c r="M944" i="3"/>
  <c r="N944" i="3" s="1"/>
  <c r="V944" i="3"/>
  <c r="W944" i="3" s="1"/>
  <c r="A945" i="3"/>
  <c r="B945" i="3" s="1"/>
  <c r="P945" i="3" l="1"/>
  <c r="Q945" i="3" s="1"/>
  <c r="R945" i="3" s="1"/>
  <c r="S945" i="3" s="1"/>
  <c r="T945" i="3" s="1"/>
  <c r="Z945" i="3"/>
  <c r="AC945" i="3"/>
  <c r="AE945" i="3"/>
  <c r="AA945" i="3"/>
  <c r="AD945" i="3"/>
  <c r="L944" i="3"/>
  <c r="U944" i="3" l="1"/>
  <c r="D945" i="3"/>
  <c r="AH945" i="3"/>
  <c r="E945" i="3"/>
  <c r="H945" i="3" s="1"/>
  <c r="AG945" i="3"/>
  <c r="Y943" i="3"/>
  <c r="K945" i="3" l="1"/>
  <c r="F945" i="3"/>
  <c r="G945" i="3"/>
  <c r="V945" i="3" l="1"/>
  <c r="A946" i="3"/>
  <c r="B946" i="3" s="1"/>
  <c r="I945" i="3"/>
  <c r="J945" i="3"/>
  <c r="M945" i="3"/>
  <c r="N945" i="3" s="1"/>
  <c r="L945" i="3" l="1"/>
  <c r="P946" i="3"/>
  <c r="Q946" i="3" s="1"/>
  <c r="R946" i="3" s="1"/>
  <c r="S946" i="3" s="1"/>
  <c r="T946" i="3" s="1"/>
  <c r="AA946" i="3"/>
  <c r="AD946" i="3"/>
  <c r="AE946" i="3"/>
  <c r="AC946" i="3"/>
  <c r="Z946" i="3"/>
  <c r="W945" i="3"/>
  <c r="U945" i="3" l="1"/>
  <c r="E946" i="3" s="1"/>
  <c r="H946" i="3" s="1"/>
  <c r="AG946" i="3"/>
  <c r="D946" i="3"/>
  <c r="AH946" i="3"/>
  <c r="Y944" i="3"/>
  <c r="K946" i="3" l="1"/>
  <c r="F946" i="3"/>
  <c r="G946" i="3"/>
  <c r="V946" i="3" l="1"/>
  <c r="A947" i="3"/>
  <c r="B947" i="3" s="1"/>
  <c r="I946" i="3"/>
  <c r="J946" i="3"/>
  <c r="M946" i="3"/>
  <c r="N946" i="3" s="1"/>
  <c r="AA947" i="3" l="1"/>
  <c r="Z947" i="3"/>
  <c r="AC947" i="3"/>
  <c r="AE947" i="3"/>
  <c r="AD947" i="3"/>
  <c r="P947" i="3"/>
  <c r="Q947" i="3" s="1"/>
  <c r="R947" i="3" s="1"/>
  <c r="S947" i="3" s="1"/>
  <c r="T947" i="3" s="1"/>
  <c r="L946" i="3"/>
  <c r="W946" i="3"/>
  <c r="AH947" i="3" l="1"/>
  <c r="AG947" i="3"/>
  <c r="U946" i="3"/>
  <c r="E947" i="3" s="1"/>
  <c r="H947" i="3" s="1"/>
  <c r="Y945" i="3"/>
  <c r="D947" i="3" l="1"/>
  <c r="F947" i="3" s="1"/>
  <c r="K947" i="3"/>
  <c r="G947" i="3" l="1"/>
  <c r="I947" i="3"/>
  <c r="J947" i="3"/>
  <c r="M947" i="3"/>
  <c r="N947" i="3" s="1"/>
  <c r="V947" i="3"/>
  <c r="W947" i="3" s="1"/>
  <c r="A948" i="3"/>
  <c r="B948" i="3" s="1"/>
  <c r="L947" i="3" l="1"/>
  <c r="P948" i="3"/>
  <c r="Q948" i="3" s="1"/>
  <c r="R948" i="3" s="1"/>
  <c r="S948" i="3" s="1"/>
  <c r="T948" i="3" s="1"/>
  <c r="AA948" i="3"/>
  <c r="Z948" i="3"/>
  <c r="AE948" i="3"/>
  <c r="AD948" i="3"/>
  <c r="AC948" i="3"/>
  <c r="U947" i="3" l="1"/>
  <c r="E948" i="3"/>
  <c r="H948" i="3" s="1"/>
  <c r="D948" i="3"/>
  <c r="AH948" i="3"/>
  <c r="AG948" i="3"/>
  <c r="Y946" i="3"/>
  <c r="F948" i="3" l="1"/>
  <c r="G948" i="3"/>
  <c r="K948" i="3"/>
  <c r="V948" i="3" l="1"/>
  <c r="A949" i="3"/>
  <c r="B949" i="3" s="1"/>
  <c r="I948" i="3"/>
  <c r="J948" i="3"/>
  <c r="M948" i="3"/>
  <c r="N948" i="3" s="1"/>
  <c r="L948" i="3" l="1"/>
  <c r="Z949" i="3"/>
  <c r="P949" i="3"/>
  <c r="Q949" i="3" s="1"/>
  <c r="R949" i="3" s="1"/>
  <c r="S949" i="3" s="1"/>
  <c r="T949" i="3" s="1"/>
  <c r="AA949" i="3"/>
  <c r="AC949" i="3"/>
  <c r="AE949" i="3"/>
  <c r="AD949" i="3"/>
  <c r="W948" i="3"/>
  <c r="U948" i="3" l="1"/>
  <c r="AG949" i="3"/>
  <c r="D949" i="3"/>
  <c r="E949" i="3"/>
  <c r="H949" i="3" s="1"/>
  <c r="AH949" i="3"/>
  <c r="Y947" i="3"/>
  <c r="K949" i="3" l="1"/>
  <c r="F949" i="3"/>
  <c r="G949" i="3"/>
  <c r="I949" i="3" l="1"/>
  <c r="J949" i="3"/>
  <c r="M949" i="3"/>
  <c r="N949" i="3" s="1"/>
  <c r="V949" i="3"/>
  <c r="A950" i="3"/>
  <c r="B950" i="3" s="1"/>
  <c r="W949" i="3" l="1"/>
  <c r="L949" i="3"/>
  <c r="Z950" i="3"/>
  <c r="AD950" i="3"/>
  <c r="AA950" i="3"/>
  <c r="AC950" i="3"/>
  <c r="P950" i="3"/>
  <c r="Q950" i="3" s="1"/>
  <c r="R950" i="3" s="1"/>
  <c r="S950" i="3" s="1"/>
  <c r="T950" i="3" s="1"/>
  <c r="AE950" i="3"/>
  <c r="U949" i="3" l="1"/>
  <c r="AG950" i="3"/>
  <c r="D950" i="3"/>
  <c r="E950" i="3"/>
  <c r="H950" i="3" s="1"/>
  <c r="AH950" i="3"/>
  <c r="Y948" i="3"/>
  <c r="K950" i="3" l="1"/>
  <c r="F950" i="3"/>
  <c r="G950" i="3"/>
  <c r="I950" i="3" l="1"/>
  <c r="J950" i="3"/>
  <c r="M950" i="3"/>
  <c r="N950" i="3" s="1"/>
  <c r="V950" i="3"/>
  <c r="W950" i="3" s="1"/>
  <c r="A951" i="3"/>
  <c r="B951" i="3" s="1"/>
  <c r="AC951" i="3" l="1"/>
  <c r="AA951" i="3"/>
  <c r="P951" i="3"/>
  <c r="Q951" i="3" s="1"/>
  <c r="R951" i="3" s="1"/>
  <c r="S951" i="3" s="1"/>
  <c r="T951" i="3" s="1"/>
  <c r="AD951" i="3"/>
  <c r="AE951" i="3"/>
  <c r="Z951" i="3"/>
  <c r="L950" i="3"/>
  <c r="U950" i="3" l="1"/>
  <c r="AG951" i="3"/>
  <c r="D951" i="3"/>
  <c r="AH951" i="3"/>
  <c r="E951" i="3"/>
  <c r="H951" i="3" s="1"/>
  <c r="Y949" i="3"/>
  <c r="F951" i="3" l="1"/>
  <c r="G951" i="3"/>
  <c r="K951" i="3"/>
  <c r="V951" i="3" l="1"/>
  <c r="A952" i="3"/>
  <c r="B952" i="3" s="1"/>
  <c r="I951" i="3"/>
  <c r="J951" i="3"/>
  <c r="M951" i="3"/>
  <c r="N951" i="3" s="1"/>
  <c r="L951" i="3" l="1"/>
  <c r="Z952" i="3"/>
  <c r="AD952" i="3"/>
  <c r="AE952" i="3"/>
  <c r="AC952" i="3"/>
  <c r="AA952" i="3"/>
  <c r="P952" i="3"/>
  <c r="Q952" i="3" s="1"/>
  <c r="R952" i="3" s="1"/>
  <c r="S952" i="3" s="1"/>
  <c r="T952" i="3" s="1"/>
  <c r="W951" i="3"/>
  <c r="U951" i="3" l="1"/>
  <c r="D952" i="3" s="1"/>
  <c r="AH952" i="3"/>
  <c r="AG952" i="3"/>
  <c r="Y950" i="3"/>
  <c r="E952" i="3" l="1"/>
  <c r="H952" i="3" s="1"/>
  <c r="K952" i="3" s="1"/>
  <c r="G952" i="3"/>
  <c r="F952" i="3" l="1"/>
  <c r="I952" i="3"/>
  <c r="J952" i="3"/>
  <c r="M952" i="3"/>
  <c r="N952" i="3" s="1"/>
  <c r="V952" i="3"/>
  <c r="W952" i="3" s="1"/>
  <c r="A953" i="3"/>
  <c r="B953" i="3" s="1"/>
  <c r="L952" i="3" l="1"/>
  <c r="P953" i="3"/>
  <c r="Q953" i="3" s="1"/>
  <c r="R953" i="3" s="1"/>
  <c r="S953" i="3" s="1"/>
  <c r="T953" i="3" s="1"/>
  <c r="AD953" i="3"/>
  <c r="AA953" i="3"/>
  <c r="Z953" i="3"/>
  <c r="AE953" i="3"/>
  <c r="AC953" i="3"/>
  <c r="U952" i="3" l="1"/>
  <c r="E953" i="3"/>
  <c r="H953" i="3" s="1"/>
  <c r="AH953" i="3"/>
  <c r="D953" i="3"/>
  <c r="AG953" i="3"/>
  <c r="Y951" i="3"/>
  <c r="F953" i="3" l="1"/>
  <c r="G953" i="3"/>
  <c r="K953" i="3"/>
  <c r="V953" i="3" l="1"/>
  <c r="A954" i="3"/>
  <c r="B954" i="3" s="1"/>
  <c r="I953" i="3"/>
  <c r="J953" i="3"/>
  <c r="M953" i="3"/>
  <c r="N953" i="3" s="1"/>
  <c r="AA954" i="3" l="1"/>
  <c r="Z954" i="3"/>
  <c r="AE954" i="3"/>
  <c r="AD954" i="3"/>
  <c r="AC954" i="3"/>
  <c r="P954" i="3"/>
  <c r="Q954" i="3" s="1"/>
  <c r="R954" i="3" s="1"/>
  <c r="S954" i="3" s="1"/>
  <c r="T954" i="3" s="1"/>
  <c r="L953" i="3"/>
  <c r="W953" i="3"/>
  <c r="U953" i="3" l="1"/>
  <c r="AG954" i="3"/>
  <c r="AH954" i="3"/>
  <c r="D954" i="3"/>
  <c r="E954" i="3"/>
  <c r="H954" i="3" s="1"/>
  <c r="Y952" i="3"/>
  <c r="K954" i="3" l="1"/>
  <c r="F954" i="3"/>
  <c r="G954" i="3"/>
  <c r="I954" i="3" l="1"/>
  <c r="J954" i="3"/>
  <c r="M954" i="3"/>
  <c r="N954" i="3" s="1"/>
  <c r="V954" i="3"/>
  <c r="W954" i="3" s="1"/>
  <c r="A955" i="3"/>
  <c r="B955" i="3" s="1"/>
  <c r="AA955" i="3" l="1"/>
  <c r="AC955" i="3"/>
  <c r="Z955" i="3"/>
  <c r="AE955" i="3"/>
  <c r="AD955" i="3"/>
  <c r="P955" i="3"/>
  <c r="Q955" i="3" s="1"/>
  <c r="R955" i="3" s="1"/>
  <c r="S955" i="3" s="1"/>
  <c r="T955" i="3" s="1"/>
  <c r="L954" i="3"/>
  <c r="U954" i="3" l="1"/>
  <c r="AH955" i="3"/>
  <c r="D955" i="3"/>
  <c r="E955" i="3"/>
  <c r="H955" i="3" s="1"/>
  <c r="AG955" i="3"/>
  <c r="Y953" i="3"/>
  <c r="K955" i="3" l="1"/>
  <c r="F955" i="3"/>
  <c r="G955" i="3"/>
  <c r="I955" i="3" l="1"/>
  <c r="J955" i="3"/>
  <c r="M955" i="3"/>
  <c r="N955" i="3" s="1"/>
  <c r="V955" i="3"/>
  <c r="W955" i="3" s="1"/>
  <c r="A956" i="3"/>
  <c r="B956" i="3" s="1"/>
  <c r="AA956" i="3" l="1"/>
  <c r="AC956" i="3"/>
  <c r="Z956" i="3"/>
  <c r="AE956" i="3"/>
  <c r="P956" i="3"/>
  <c r="Q956" i="3" s="1"/>
  <c r="R956" i="3" s="1"/>
  <c r="S956" i="3" s="1"/>
  <c r="T956" i="3" s="1"/>
  <c r="AD956" i="3"/>
  <c r="L955" i="3"/>
  <c r="U955" i="3" l="1"/>
  <c r="AG956" i="3"/>
  <c r="E956" i="3"/>
  <c r="H956" i="3" s="1"/>
  <c r="D956" i="3"/>
  <c r="AH956" i="3"/>
  <c r="Y954" i="3"/>
  <c r="F956" i="3" l="1"/>
  <c r="G956" i="3"/>
  <c r="K956" i="3"/>
  <c r="I956" i="3" l="1"/>
  <c r="J956" i="3"/>
  <c r="M956" i="3"/>
  <c r="N956" i="3" s="1"/>
  <c r="V956" i="3"/>
  <c r="A957" i="3"/>
  <c r="B957" i="3" s="1"/>
  <c r="W956" i="3" l="1"/>
  <c r="Z957" i="3"/>
  <c r="P957" i="3"/>
  <c r="Q957" i="3" s="1"/>
  <c r="R957" i="3" s="1"/>
  <c r="S957" i="3" s="1"/>
  <c r="T957" i="3" s="1"/>
  <c r="AA957" i="3"/>
  <c r="AD957" i="3"/>
  <c r="AC957" i="3"/>
  <c r="AE957" i="3"/>
  <c r="L956" i="3"/>
  <c r="AG957" i="3" l="1"/>
  <c r="U956" i="3"/>
  <c r="E957" i="3" s="1"/>
  <c r="H957" i="3" s="1"/>
  <c r="AH957" i="3"/>
  <c r="D957" i="3"/>
  <c r="Y955" i="3"/>
  <c r="F957" i="3" l="1"/>
  <c r="G957" i="3"/>
  <c r="K957" i="3"/>
  <c r="I957" i="3" l="1"/>
  <c r="J957" i="3"/>
  <c r="M957" i="3"/>
  <c r="N957" i="3" s="1"/>
  <c r="V957" i="3"/>
  <c r="W957" i="3" s="1"/>
  <c r="A958" i="3"/>
  <c r="B958" i="3" s="1"/>
  <c r="L957" i="3" l="1"/>
  <c r="P958" i="3"/>
  <c r="Q958" i="3" s="1"/>
  <c r="R958" i="3" s="1"/>
  <c r="S958" i="3" s="1"/>
  <c r="T958" i="3" s="1"/>
  <c r="Z958" i="3"/>
  <c r="AC958" i="3"/>
  <c r="AD958" i="3"/>
  <c r="AA958" i="3"/>
  <c r="AE958" i="3"/>
  <c r="U957" i="3" l="1"/>
  <c r="AG958" i="3"/>
  <c r="D958" i="3"/>
  <c r="E958" i="3"/>
  <c r="H958" i="3" s="1"/>
  <c r="AH958" i="3"/>
  <c r="Y956" i="3"/>
  <c r="F958" i="3" l="1"/>
  <c r="G958" i="3"/>
  <c r="K958" i="3"/>
  <c r="V958" i="3" l="1"/>
  <c r="A959" i="3"/>
  <c r="B959" i="3" s="1"/>
  <c r="I958" i="3"/>
  <c r="J958" i="3"/>
  <c r="M958" i="3"/>
  <c r="N958" i="3" s="1"/>
  <c r="L958" i="3" l="1"/>
  <c r="AC959" i="3"/>
  <c r="Z959" i="3"/>
  <c r="P959" i="3"/>
  <c r="Q959" i="3" s="1"/>
  <c r="R959" i="3" s="1"/>
  <c r="S959" i="3" s="1"/>
  <c r="T959" i="3" s="1"/>
  <c r="AE959" i="3"/>
  <c r="AD959" i="3"/>
  <c r="AA959" i="3"/>
  <c r="W958" i="3"/>
  <c r="U958" i="3" l="1"/>
  <c r="AG959" i="3"/>
  <c r="E959" i="3"/>
  <c r="H959" i="3" s="1"/>
  <c r="D959" i="3"/>
  <c r="AH959" i="3"/>
  <c r="Y957" i="3"/>
  <c r="F959" i="3" l="1"/>
  <c r="G959" i="3"/>
  <c r="K959" i="3"/>
  <c r="V959" i="3" l="1"/>
  <c r="A960" i="3"/>
  <c r="B960" i="3" s="1"/>
  <c r="I959" i="3"/>
  <c r="J959" i="3"/>
  <c r="M959" i="3"/>
  <c r="N959" i="3" s="1"/>
  <c r="Z960" i="3" l="1"/>
  <c r="AA960" i="3"/>
  <c r="P960" i="3"/>
  <c r="Q960" i="3" s="1"/>
  <c r="R960" i="3" s="1"/>
  <c r="S960" i="3" s="1"/>
  <c r="T960" i="3" s="1"/>
  <c r="AD960" i="3"/>
  <c r="AC960" i="3"/>
  <c r="AE960" i="3"/>
  <c r="L959" i="3"/>
  <c r="W959" i="3"/>
  <c r="U959" i="3" l="1"/>
  <c r="E960" i="3" s="1"/>
  <c r="H960" i="3" s="1"/>
  <c r="AG960" i="3"/>
  <c r="AH960" i="3"/>
  <c r="D960" i="3"/>
  <c r="Y958" i="3"/>
  <c r="F960" i="3" l="1"/>
  <c r="G960" i="3"/>
  <c r="K960" i="3"/>
  <c r="V960" i="3" l="1"/>
  <c r="A961" i="3"/>
  <c r="B961" i="3" s="1"/>
  <c r="I960" i="3"/>
  <c r="J960" i="3"/>
  <c r="M960" i="3"/>
  <c r="N960" i="3" s="1"/>
  <c r="P961" i="3" l="1"/>
  <c r="Q961" i="3" s="1"/>
  <c r="R961" i="3" s="1"/>
  <c r="S961" i="3" s="1"/>
  <c r="T961" i="3" s="1"/>
  <c r="AA961" i="3"/>
  <c r="AC961" i="3"/>
  <c r="AD961" i="3"/>
  <c r="Z961" i="3"/>
  <c r="AE961" i="3"/>
  <c r="L960" i="3"/>
  <c r="W960" i="3"/>
  <c r="U960" i="3" l="1"/>
  <c r="D961" i="3"/>
  <c r="AH961" i="3"/>
  <c r="AG961" i="3"/>
  <c r="E961" i="3"/>
  <c r="H961" i="3" s="1"/>
  <c r="Y959" i="3"/>
  <c r="K961" i="3" l="1"/>
  <c r="F961" i="3"/>
  <c r="G961" i="3"/>
  <c r="I961" i="3" l="1"/>
  <c r="J961" i="3"/>
  <c r="M961" i="3"/>
  <c r="N961" i="3" s="1"/>
  <c r="V961" i="3"/>
  <c r="W961" i="3" s="1"/>
  <c r="A962" i="3"/>
  <c r="B962" i="3" s="1"/>
  <c r="Z962" i="3" l="1"/>
  <c r="AC962" i="3"/>
  <c r="P962" i="3"/>
  <c r="Q962" i="3" s="1"/>
  <c r="R962" i="3" s="1"/>
  <c r="S962" i="3" s="1"/>
  <c r="T962" i="3" s="1"/>
  <c r="AE962" i="3"/>
  <c r="AA962" i="3"/>
  <c r="AD962" i="3"/>
  <c r="L961" i="3"/>
  <c r="U961" i="3" l="1"/>
  <c r="AH962" i="3"/>
  <c r="D962" i="3"/>
  <c r="AG962" i="3"/>
  <c r="E962" i="3"/>
  <c r="H962" i="3" s="1"/>
  <c r="Y960" i="3"/>
  <c r="F962" i="3" l="1"/>
  <c r="G962" i="3"/>
  <c r="K962" i="3"/>
  <c r="V962" i="3" l="1"/>
  <c r="A963" i="3"/>
  <c r="B963" i="3" s="1"/>
  <c r="I962" i="3"/>
  <c r="J962" i="3"/>
  <c r="M962" i="3"/>
  <c r="N962" i="3" s="1"/>
  <c r="L962" i="3" l="1"/>
  <c r="AC963" i="3"/>
  <c r="P963" i="3"/>
  <c r="Q963" i="3" s="1"/>
  <c r="R963" i="3" s="1"/>
  <c r="S963" i="3" s="1"/>
  <c r="T963" i="3" s="1"/>
  <c r="AA963" i="3"/>
  <c r="AE963" i="3"/>
  <c r="Z963" i="3"/>
  <c r="AD963" i="3"/>
  <c r="W962" i="3"/>
  <c r="U962" i="3" l="1"/>
  <c r="E963" i="3" s="1"/>
  <c r="H963" i="3" s="1"/>
  <c r="AG963" i="3"/>
  <c r="AH963" i="3"/>
  <c r="D963" i="3"/>
  <c r="Y961" i="3"/>
  <c r="F963" i="3" l="1"/>
  <c r="G963" i="3"/>
  <c r="K963" i="3"/>
  <c r="V963" i="3" l="1"/>
  <c r="A964" i="3"/>
  <c r="B964" i="3" s="1"/>
  <c r="I963" i="3"/>
  <c r="J963" i="3"/>
  <c r="M963" i="3"/>
  <c r="N963" i="3" s="1"/>
  <c r="L963" i="3" l="1"/>
  <c r="AC964" i="3"/>
  <c r="Z964" i="3"/>
  <c r="AA964" i="3"/>
  <c r="AE964" i="3"/>
  <c r="AD964" i="3"/>
  <c r="P964" i="3"/>
  <c r="Q964" i="3" s="1"/>
  <c r="R964" i="3" s="1"/>
  <c r="S964" i="3" s="1"/>
  <c r="T964" i="3" s="1"/>
  <c r="W963" i="3"/>
  <c r="U963" i="3" l="1"/>
  <c r="D964" i="3"/>
  <c r="E964" i="3"/>
  <c r="H964" i="3" s="1"/>
  <c r="AH964" i="3"/>
  <c r="AG964" i="3"/>
  <c r="Y962" i="3"/>
  <c r="K964" i="3" l="1"/>
  <c r="F964" i="3"/>
  <c r="G964" i="3"/>
  <c r="I964" i="3" l="1"/>
  <c r="J964" i="3"/>
  <c r="M964" i="3"/>
  <c r="N964" i="3" s="1"/>
  <c r="V964" i="3"/>
  <c r="A965" i="3"/>
  <c r="B965" i="3" s="1"/>
  <c r="W964" i="3" l="1"/>
  <c r="AC965" i="3"/>
  <c r="P965" i="3"/>
  <c r="Q965" i="3" s="1"/>
  <c r="R965" i="3" s="1"/>
  <c r="S965" i="3" s="1"/>
  <c r="T965" i="3" s="1"/>
  <c r="AD965" i="3"/>
  <c r="Z965" i="3"/>
  <c r="AE965" i="3"/>
  <c r="AA965" i="3"/>
  <c r="L964" i="3"/>
  <c r="U964" i="3" l="1"/>
  <c r="E965" i="3" s="1"/>
  <c r="H965" i="3" s="1"/>
  <c r="AG965" i="3"/>
  <c r="AH965" i="3"/>
  <c r="Y963" i="3"/>
  <c r="D965" i="3" l="1"/>
  <c r="F965" i="3" s="1"/>
  <c r="K965" i="3"/>
  <c r="G965" i="3" l="1"/>
  <c r="V965" i="3"/>
  <c r="A966" i="3"/>
  <c r="B966" i="3" s="1"/>
  <c r="I965" i="3"/>
  <c r="J965" i="3"/>
  <c r="M965" i="3"/>
  <c r="N965" i="3" s="1"/>
  <c r="L965" i="3" l="1"/>
  <c r="P966" i="3"/>
  <c r="Q966" i="3" s="1"/>
  <c r="R966" i="3" s="1"/>
  <c r="S966" i="3" s="1"/>
  <c r="T966" i="3" s="1"/>
  <c r="Z966" i="3"/>
  <c r="AA966" i="3"/>
  <c r="AE966" i="3"/>
  <c r="AC966" i="3"/>
  <c r="AD966" i="3"/>
  <c r="W965" i="3"/>
  <c r="U965" i="3" l="1"/>
  <c r="E966" i="3"/>
  <c r="H966" i="3" s="1"/>
  <c r="D966" i="3"/>
  <c r="AH966" i="3"/>
  <c r="AG966" i="3"/>
  <c r="Y964" i="3"/>
  <c r="F966" i="3" l="1"/>
  <c r="G966" i="3"/>
  <c r="K966" i="3"/>
  <c r="V966" i="3" l="1"/>
  <c r="A967" i="3"/>
  <c r="B967" i="3" s="1"/>
  <c r="I966" i="3"/>
  <c r="J966" i="3"/>
  <c r="M966" i="3"/>
  <c r="N966" i="3" s="1"/>
  <c r="AA967" i="3" l="1"/>
  <c r="AD967" i="3"/>
  <c r="P967" i="3"/>
  <c r="Q967" i="3" s="1"/>
  <c r="R967" i="3" s="1"/>
  <c r="S967" i="3" s="1"/>
  <c r="T967" i="3" s="1"/>
  <c r="AE967" i="3"/>
  <c r="AC967" i="3"/>
  <c r="Z967" i="3"/>
  <c r="L966" i="3"/>
  <c r="W966" i="3"/>
  <c r="U966" i="3" l="1"/>
  <c r="E967" i="3"/>
  <c r="H967" i="3" s="1"/>
  <c r="D967" i="3"/>
  <c r="AH967" i="3"/>
  <c r="AG967" i="3"/>
  <c r="Y965" i="3"/>
  <c r="F967" i="3" l="1"/>
  <c r="G967" i="3"/>
  <c r="K967" i="3"/>
  <c r="V967" i="3" l="1"/>
  <c r="A968" i="3"/>
  <c r="B968" i="3" s="1"/>
  <c r="I967" i="3"/>
  <c r="J967" i="3"/>
  <c r="M967" i="3"/>
  <c r="N967" i="3" s="1"/>
  <c r="L967" i="3" l="1"/>
  <c r="P968" i="3"/>
  <c r="Q968" i="3" s="1"/>
  <c r="R968" i="3" s="1"/>
  <c r="S968" i="3" s="1"/>
  <c r="T968" i="3" s="1"/>
  <c r="AE968" i="3"/>
  <c r="Z968" i="3"/>
  <c r="AA968" i="3"/>
  <c r="AD968" i="3"/>
  <c r="AC968" i="3"/>
  <c r="W967" i="3"/>
  <c r="AH968" i="3" l="1"/>
  <c r="AG968" i="3"/>
  <c r="U967" i="3"/>
  <c r="E968" i="3" s="1"/>
  <c r="H968" i="3" s="1"/>
  <c r="D968" i="3"/>
  <c r="Y966" i="3"/>
  <c r="F968" i="3" l="1"/>
  <c r="G968" i="3"/>
  <c r="K968" i="3"/>
  <c r="I968" i="3" l="1"/>
  <c r="J968" i="3"/>
  <c r="M968" i="3"/>
  <c r="N968" i="3" s="1"/>
  <c r="V968" i="3"/>
  <c r="A969" i="3"/>
  <c r="B969" i="3" s="1"/>
  <c r="W968" i="3" l="1"/>
  <c r="L968" i="3"/>
  <c r="P969" i="3"/>
  <c r="Q969" i="3" s="1"/>
  <c r="R969" i="3" s="1"/>
  <c r="S969" i="3" s="1"/>
  <c r="T969" i="3" s="1"/>
  <c r="Z969" i="3"/>
  <c r="AC969" i="3"/>
  <c r="AD969" i="3"/>
  <c r="AE969" i="3"/>
  <c r="AA969" i="3"/>
  <c r="AH969" i="3" l="1"/>
  <c r="U968" i="3"/>
  <c r="D969" i="3" s="1"/>
  <c r="AG969" i="3"/>
  <c r="Y967" i="3"/>
  <c r="E969" i="3" l="1"/>
  <c r="H969" i="3" s="1"/>
  <c r="K969" i="3" s="1"/>
  <c r="G969" i="3"/>
  <c r="F969" i="3" l="1"/>
  <c r="I969" i="3"/>
  <c r="J969" i="3"/>
  <c r="M969" i="3"/>
  <c r="N969" i="3" s="1"/>
  <c r="V969" i="3"/>
  <c r="W969" i="3" s="1"/>
  <c r="A970" i="3"/>
  <c r="B970" i="3" s="1"/>
  <c r="AA970" i="3" l="1"/>
  <c r="P970" i="3"/>
  <c r="Q970" i="3" s="1"/>
  <c r="R970" i="3" s="1"/>
  <c r="S970" i="3" s="1"/>
  <c r="T970" i="3" s="1"/>
  <c r="AD970" i="3"/>
  <c r="AC970" i="3"/>
  <c r="AE970" i="3"/>
  <c r="Z970" i="3"/>
  <c r="L969" i="3"/>
  <c r="U969" i="3" l="1"/>
  <c r="D970" i="3" s="1"/>
  <c r="AH970" i="3"/>
  <c r="AG970" i="3"/>
  <c r="Y968" i="3"/>
  <c r="E970" i="3" l="1"/>
  <c r="H970" i="3" s="1"/>
  <c r="K970" i="3" s="1"/>
  <c r="G970" i="3"/>
  <c r="F970" i="3" l="1"/>
  <c r="V970" i="3"/>
  <c r="A971" i="3"/>
  <c r="B971" i="3" s="1"/>
  <c r="I970" i="3"/>
  <c r="J970" i="3"/>
  <c r="M970" i="3"/>
  <c r="N970" i="3" s="1"/>
  <c r="L970" i="3" l="1"/>
  <c r="AA971" i="3"/>
  <c r="AD971" i="3"/>
  <c r="Z971" i="3"/>
  <c r="AC971" i="3"/>
  <c r="AE971" i="3"/>
  <c r="P971" i="3"/>
  <c r="Q971" i="3" s="1"/>
  <c r="R971" i="3" s="1"/>
  <c r="S971" i="3" s="1"/>
  <c r="T971" i="3" s="1"/>
  <c r="W970" i="3"/>
  <c r="U970" i="3" l="1"/>
  <c r="E971" i="3" s="1"/>
  <c r="H971" i="3" s="1"/>
  <c r="AH971" i="3"/>
  <c r="AG971" i="3"/>
  <c r="Y969" i="3"/>
  <c r="D971" i="3" l="1"/>
  <c r="F971" i="3" s="1"/>
  <c r="K971" i="3"/>
  <c r="G971" i="3" l="1"/>
  <c r="V971" i="3"/>
  <c r="A972" i="3"/>
  <c r="B972" i="3" s="1"/>
  <c r="I971" i="3"/>
  <c r="J971" i="3"/>
  <c r="M971" i="3"/>
  <c r="N971" i="3" s="1"/>
  <c r="P972" i="3" l="1"/>
  <c r="Q972" i="3" s="1"/>
  <c r="R972" i="3" s="1"/>
  <c r="S972" i="3" s="1"/>
  <c r="T972" i="3" s="1"/>
  <c r="AA972" i="3"/>
  <c r="AD972" i="3"/>
  <c r="AE972" i="3"/>
  <c r="AC972" i="3"/>
  <c r="Z972" i="3"/>
  <c r="L971" i="3"/>
  <c r="W971" i="3"/>
  <c r="U971" i="3" l="1"/>
  <c r="D972" i="3" s="1"/>
  <c r="AG972" i="3"/>
  <c r="AH972" i="3"/>
  <c r="E972" i="3"/>
  <c r="H972" i="3" s="1"/>
  <c r="Y970" i="3"/>
  <c r="K972" i="3" l="1"/>
  <c r="F972" i="3"/>
  <c r="G972" i="3"/>
  <c r="I972" i="3" l="1"/>
  <c r="J972" i="3"/>
  <c r="M972" i="3"/>
  <c r="N972" i="3" s="1"/>
  <c r="V972" i="3"/>
  <c r="W972" i="3" s="1"/>
  <c r="A973" i="3"/>
  <c r="B973" i="3" s="1"/>
  <c r="AD973" i="3" l="1"/>
  <c r="AA973" i="3"/>
  <c r="Z973" i="3"/>
  <c r="P973" i="3"/>
  <c r="Q973" i="3" s="1"/>
  <c r="R973" i="3" s="1"/>
  <c r="S973" i="3" s="1"/>
  <c r="T973" i="3" s="1"/>
  <c r="AC973" i="3"/>
  <c r="AE973" i="3"/>
  <c r="L972" i="3"/>
  <c r="U972" i="3" l="1"/>
  <c r="E973" i="3" s="1"/>
  <c r="H973" i="3" s="1"/>
  <c r="AH973" i="3"/>
  <c r="AG973" i="3"/>
  <c r="D973" i="3"/>
  <c r="Y971" i="3"/>
  <c r="F973" i="3" l="1"/>
  <c r="G973" i="3"/>
  <c r="K973" i="3"/>
  <c r="V973" i="3" l="1"/>
  <c r="A974" i="3"/>
  <c r="B974" i="3" s="1"/>
  <c r="I973" i="3"/>
  <c r="J973" i="3"/>
  <c r="M973" i="3"/>
  <c r="N973" i="3" s="1"/>
  <c r="P974" i="3" l="1"/>
  <c r="Q974" i="3" s="1"/>
  <c r="R974" i="3" s="1"/>
  <c r="S974" i="3" s="1"/>
  <c r="T974" i="3" s="1"/>
  <c r="AC974" i="3"/>
  <c r="Z974" i="3"/>
  <c r="AE974" i="3"/>
  <c r="AA974" i="3"/>
  <c r="AD974" i="3"/>
  <c r="L973" i="3"/>
  <c r="W973" i="3"/>
  <c r="U973" i="3" l="1"/>
  <c r="E974" i="3"/>
  <c r="H974" i="3" s="1"/>
  <c r="D974" i="3"/>
  <c r="AG974" i="3"/>
  <c r="AH974" i="3"/>
  <c r="Y972" i="3"/>
  <c r="F974" i="3" l="1"/>
  <c r="G974" i="3"/>
  <c r="K974" i="3"/>
  <c r="V974" i="3" l="1"/>
  <c r="A975" i="3"/>
  <c r="B975" i="3" s="1"/>
  <c r="I974" i="3"/>
  <c r="J974" i="3"/>
  <c r="M974" i="3"/>
  <c r="N974" i="3" s="1"/>
  <c r="L974" i="3" l="1"/>
  <c r="Z975" i="3"/>
  <c r="AD975" i="3"/>
  <c r="P975" i="3"/>
  <c r="Q975" i="3" s="1"/>
  <c r="R975" i="3" s="1"/>
  <c r="S975" i="3" s="1"/>
  <c r="T975" i="3" s="1"/>
  <c r="AC975" i="3"/>
  <c r="AE975" i="3"/>
  <c r="AA975" i="3"/>
  <c r="W974" i="3"/>
  <c r="U974" i="3" l="1"/>
  <c r="D975" i="3" s="1"/>
  <c r="AH975" i="3"/>
  <c r="AG975" i="3"/>
  <c r="Y973" i="3"/>
  <c r="E975" i="3" l="1"/>
  <c r="H975" i="3" s="1"/>
  <c r="K975" i="3" s="1"/>
  <c r="G975" i="3"/>
  <c r="F975" i="3" l="1"/>
  <c r="V975" i="3"/>
  <c r="A976" i="3"/>
  <c r="B976" i="3" s="1"/>
  <c r="I975" i="3"/>
  <c r="J975" i="3"/>
  <c r="M975" i="3"/>
  <c r="N975" i="3" s="1"/>
  <c r="AC976" i="3" l="1"/>
  <c r="AD976" i="3"/>
  <c r="Z976" i="3"/>
  <c r="P976" i="3"/>
  <c r="Q976" i="3" s="1"/>
  <c r="R976" i="3" s="1"/>
  <c r="S976" i="3" s="1"/>
  <c r="T976" i="3" s="1"/>
  <c r="AE976" i="3"/>
  <c r="AA976" i="3"/>
  <c r="L975" i="3"/>
  <c r="W975" i="3"/>
  <c r="U975" i="3" l="1"/>
  <c r="AH976" i="3"/>
  <c r="E976" i="3"/>
  <c r="H976" i="3" s="1"/>
  <c r="D976" i="3"/>
  <c r="AG976" i="3"/>
  <c r="Y974" i="3"/>
  <c r="F976" i="3" l="1"/>
  <c r="G976" i="3"/>
  <c r="K976" i="3"/>
  <c r="I976" i="3" l="1"/>
  <c r="J976" i="3"/>
  <c r="M976" i="3"/>
  <c r="N976" i="3" s="1"/>
  <c r="V976" i="3"/>
  <c r="W976" i="3" s="1"/>
  <c r="A977" i="3"/>
  <c r="B977" i="3" s="1"/>
  <c r="P977" i="3" l="1"/>
  <c r="Q977" i="3" s="1"/>
  <c r="R977" i="3" s="1"/>
  <c r="S977" i="3" s="1"/>
  <c r="T977" i="3" s="1"/>
  <c r="Z977" i="3"/>
  <c r="AA977" i="3"/>
  <c r="AD977" i="3"/>
  <c r="AC977" i="3"/>
  <c r="AE977" i="3"/>
  <c r="L976" i="3"/>
  <c r="U976" i="3" l="1"/>
  <c r="E977" i="3"/>
  <c r="H977" i="3" s="1"/>
  <c r="AG977" i="3"/>
  <c r="D977" i="3"/>
  <c r="AH977" i="3"/>
  <c r="Y975" i="3"/>
  <c r="F977" i="3" l="1"/>
  <c r="G977" i="3"/>
  <c r="K977" i="3"/>
  <c r="V977" i="3" l="1"/>
  <c r="A978" i="3"/>
  <c r="B978" i="3" s="1"/>
  <c r="I977" i="3"/>
  <c r="J977" i="3"/>
  <c r="M977" i="3"/>
  <c r="N977" i="3" s="1"/>
  <c r="L977" i="3" l="1"/>
  <c r="AA978" i="3"/>
  <c r="AC978" i="3"/>
  <c r="P978" i="3"/>
  <c r="Q978" i="3" s="1"/>
  <c r="R978" i="3" s="1"/>
  <c r="S978" i="3" s="1"/>
  <c r="T978" i="3" s="1"/>
  <c r="AE978" i="3"/>
  <c r="AD978" i="3"/>
  <c r="Z978" i="3"/>
  <c r="W977" i="3"/>
  <c r="U977" i="3" l="1"/>
  <c r="D978" i="3"/>
  <c r="E978" i="3"/>
  <c r="H978" i="3" s="1"/>
  <c r="AH978" i="3"/>
  <c r="AG978" i="3"/>
  <c r="Y976" i="3"/>
  <c r="K978" i="3" l="1"/>
  <c r="F978" i="3"/>
  <c r="G978" i="3"/>
  <c r="I978" i="3" l="1"/>
  <c r="J978" i="3"/>
  <c r="M978" i="3"/>
  <c r="N978" i="3" s="1"/>
  <c r="V978" i="3"/>
  <c r="W978" i="3" s="1"/>
  <c r="A979" i="3"/>
  <c r="B979" i="3" s="1"/>
  <c r="P979" i="3" l="1"/>
  <c r="Q979" i="3" s="1"/>
  <c r="R979" i="3" s="1"/>
  <c r="S979" i="3" s="1"/>
  <c r="T979" i="3" s="1"/>
  <c r="AC979" i="3"/>
  <c r="Z979" i="3"/>
  <c r="AA979" i="3"/>
  <c r="AE979" i="3"/>
  <c r="AD979" i="3"/>
  <c r="L978" i="3"/>
  <c r="U978" i="3" l="1"/>
  <c r="D979" i="3" s="1"/>
  <c r="AH979" i="3"/>
  <c r="AG979" i="3"/>
  <c r="Y977" i="3"/>
  <c r="E979" i="3" l="1"/>
  <c r="H979" i="3" s="1"/>
  <c r="K979" i="3" s="1"/>
  <c r="G979" i="3"/>
  <c r="F979" i="3" l="1"/>
  <c r="I979" i="3"/>
  <c r="J979" i="3"/>
  <c r="M979" i="3"/>
  <c r="N979" i="3" s="1"/>
  <c r="V979" i="3"/>
  <c r="W979" i="3" s="1"/>
  <c r="A980" i="3"/>
  <c r="B980" i="3" s="1"/>
  <c r="P980" i="3" l="1"/>
  <c r="Q980" i="3" s="1"/>
  <c r="R980" i="3" s="1"/>
  <c r="S980" i="3" s="1"/>
  <c r="T980" i="3" s="1"/>
  <c r="AA980" i="3"/>
  <c r="Z980" i="3"/>
  <c r="AC980" i="3"/>
  <c r="AE980" i="3"/>
  <c r="AD980" i="3"/>
  <c r="L979" i="3"/>
  <c r="U979" i="3" l="1"/>
  <c r="D980" i="3" s="1"/>
  <c r="AG980" i="3"/>
  <c r="AH980" i="3"/>
  <c r="Y978" i="3"/>
  <c r="E980" i="3" l="1"/>
  <c r="H980" i="3" s="1"/>
  <c r="K980" i="3" s="1"/>
  <c r="G980" i="3"/>
  <c r="F980" i="3" l="1"/>
  <c r="I980" i="3"/>
  <c r="J980" i="3"/>
  <c r="M980" i="3"/>
  <c r="N980" i="3" s="1"/>
  <c r="V980" i="3"/>
  <c r="W980" i="3" s="1"/>
  <c r="A981" i="3"/>
  <c r="B981" i="3" s="1"/>
  <c r="Z981" i="3" l="1"/>
  <c r="P981" i="3"/>
  <c r="Q981" i="3" s="1"/>
  <c r="R981" i="3" s="1"/>
  <c r="S981" i="3" s="1"/>
  <c r="T981" i="3" s="1"/>
  <c r="AA981" i="3"/>
  <c r="AD981" i="3"/>
  <c r="AE981" i="3"/>
  <c r="AC981" i="3"/>
  <c r="L980" i="3"/>
  <c r="U980" i="3" l="1"/>
  <c r="D981" i="3" s="1"/>
  <c r="AG981" i="3"/>
  <c r="AH981" i="3"/>
  <c r="Y979" i="3"/>
  <c r="E981" i="3" l="1"/>
  <c r="H981" i="3" s="1"/>
  <c r="K981" i="3" s="1"/>
  <c r="G981" i="3"/>
  <c r="F981" i="3" l="1"/>
  <c r="V981" i="3"/>
  <c r="A982" i="3"/>
  <c r="B982" i="3" s="1"/>
  <c r="I981" i="3"/>
  <c r="J981" i="3"/>
  <c r="M981" i="3"/>
  <c r="N981" i="3" s="1"/>
  <c r="L981" i="3" l="1"/>
  <c r="AD982" i="3"/>
  <c r="Z982" i="3"/>
  <c r="AA982" i="3"/>
  <c r="AC982" i="3"/>
  <c r="AE982" i="3"/>
  <c r="P982" i="3"/>
  <c r="Q982" i="3" s="1"/>
  <c r="R982" i="3" s="1"/>
  <c r="S982" i="3" s="1"/>
  <c r="T982" i="3" s="1"/>
  <c r="W981" i="3"/>
  <c r="U981" i="3" l="1"/>
  <c r="D982" i="3" s="1"/>
  <c r="AG982" i="3"/>
  <c r="AH982" i="3"/>
  <c r="Y980" i="3"/>
  <c r="E982" i="3" l="1"/>
  <c r="H982" i="3" s="1"/>
  <c r="K982" i="3" s="1"/>
  <c r="G982" i="3"/>
  <c r="F982" i="3" l="1"/>
  <c r="V982" i="3"/>
  <c r="A983" i="3"/>
  <c r="B983" i="3" s="1"/>
  <c r="I982" i="3"/>
  <c r="J982" i="3"/>
  <c r="M982" i="3"/>
  <c r="N982" i="3" s="1"/>
  <c r="Z983" i="3" l="1"/>
  <c r="AA983" i="3"/>
  <c r="AD983" i="3"/>
  <c r="AE983" i="3"/>
  <c r="AC983" i="3"/>
  <c r="P983" i="3"/>
  <c r="Q983" i="3" s="1"/>
  <c r="R983" i="3" s="1"/>
  <c r="S983" i="3" s="1"/>
  <c r="T983" i="3" s="1"/>
  <c r="L982" i="3"/>
  <c r="W982" i="3"/>
  <c r="U982" i="3" l="1"/>
  <c r="D983" i="3" s="1"/>
  <c r="AH983" i="3"/>
  <c r="AG983" i="3"/>
  <c r="Y981" i="3"/>
  <c r="E983" i="3" l="1"/>
  <c r="H983" i="3" s="1"/>
  <c r="K983" i="3" s="1"/>
  <c r="G983" i="3"/>
  <c r="F983" i="3" l="1"/>
  <c r="I983" i="3"/>
  <c r="J983" i="3"/>
  <c r="M983" i="3"/>
  <c r="N983" i="3" s="1"/>
  <c r="V983" i="3"/>
  <c r="W983" i="3" s="1"/>
  <c r="A984" i="3"/>
  <c r="B984" i="3" s="1"/>
  <c r="Z984" i="3" l="1"/>
  <c r="P984" i="3"/>
  <c r="Q984" i="3" s="1"/>
  <c r="R984" i="3" s="1"/>
  <c r="S984" i="3" s="1"/>
  <c r="T984" i="3" s="1"/>
  <c r="AA984" i="3"/>
  <c r="AE984" i="3"/>
  <c r="AC984" i="3"/>
  <c r="AD984" i="3"/>
  <c r="L983" i="3"/>
  <c r="U983" i="3" l="1"/>
  <c r="E984" i="3"/>
  <c r="H984" i="3" s="1"/>
  <c r="AG984" i="3"/>
  <c r="D984" i="3"/>
  <c r="AH984" i="3"/>
  <c r="Y982" i="3"/>
  <c r="F984" i="3" l="1"/>
  <c r="G984" i="3"/>
  <c r="K984" i="3"/>
  <c r="V984" i="3" l="1"/>
  <c r="A985" i="3"/>
  <c r="B985" i="3" s="1"/>
  <c r="I984" i="3"/>
  <c r="J984" i="3"/>
  <c r="M984" i="3"/>
  <c r="N984" i="3" s="1"/>
  <c r="L984" i="3" l="1"/>
  <c r="AA985" i="3"/>
  <c r="P985" i="3"/>
  <c r="Q985" i="3" s="1"/>
  <c r="R985" i="3" s="1"/>
  <c r="S985" i="3" s="1"/>
  <c r="T985" i="3" s="1"/>
  <c r="Z985" i="3"/>
  <c r="AD985" i="3"/>
  <c r="AE985" i="3"/>
  <c r="AC985" i="3"/>
  <c r="W984" i="3"/>
  <c r="AG985" i="3" l="1"/>
  <c r="AH985" i="3"/>
  <c r="U984" i="3"/>
  <c r="D985" i="3" s="1"/>
  <c r="Y983" i="3"/>
  <c r="E985" i="3" l="1"/>
  <c r="H985" i="3" s="1"/>
  <c r="G985" i="3"/>
  <c r="I985" i="3" l="1"/>
  <c r="J985" i="3"/>
  <c r="M985" i="3"/>
  <c r="N985" i="3" s="1"/>
  <c r="F985" i="3"/>
  <c r="K985" i="3"/>
  <c r="V985" i="3" l="1"/>
  <c r="W985" i="3" s="1"/>
  <c r="A986" i="3"/>
  <c r="B986" i="3" s="1"/>
  <c r="L985" i="3"/>
  <c r="Z986" i="3" l="1"/>
  <c r="AA986" i="3"/>
  <c r="AC986" i="3"/>
  <c r="AD986" i="3"/>
  <c r="AE986" i="3"/>
  <c r="P986" i="3"/>
  <c r="Q986" i="3" s="1"/>
  <c r="R986" i="3" s="1"/>
  <c r="S986" i="3" s="1"/>
  <c r="T986" i="3" s="1"/>
  <c r="U985" i="3"/>
  <c r="Y984" i="3"/>
  <c r="D986" i="3" l="1"/>
  <c r="E986" i="3"/>
  <c r="H986" i="3" s="1"/>
  <c r="AH986" i="3"/>
  <c r="AG986" i="3"/>
  <c r="K986" i="3" l="1"/>
  <c r="F986" i="3"/>
  <c r="G986" i="3"/>
  <c r="I986" i="3" l="1"/>
  <c r="J986" i="3"/>
  <c r="M986" i="3"/>
  <c r="N986" i="3" s="1"/>
  <c r="V986" i="3"/>
  <c r="W986" i="3" s="1"/>
  <c r="A987" i="3"/>
  <c r="B987" i="3" s="1"/>
  <c r="AA987" i="3" l="1"/>
  <c r="P987" i="3"/>
  <c r="Q987" i="3" s="1"/>
  <c r="R987" i="3" s="1"/>
  <c r="S987" i="3" s="1"/>
  <c r="T987" i="3" s="1"/>
  <c r="AC987" i="3"/>
  <c r="AE987" i="3"/>
  <c r="AD987" i="3"/>
  <c r="Z987" i="3"/>
  <c r="L986" i="3"/>
  <c r="U986" i="3" l="1"/>
  <c r="E987" i="3" s="1"/>
  <c r="H987" i="3" s="1"/>
  <c r="AG987" i="3"/>
  <c r="AH987" i="3"/>
  <c r="Y985" i="3"/>
  <c r="D987" i="3" l="1"/>
  <c r="F987" i="3" s="1"/>
  <c r="K987" i="3"/>
  <c r="G987" i="3" l="1"/>
  <c r="I987" i="3" s="1"/>
  <c r="V987" i="3"/>
  <c r="A988" i="3"/>
  <c r="B988" i="3" s="1"/>
  <c r="M987" i="3" l="1"/>
  <c r="N987" i="3" s="1"/>
  <c r="J987" i="3"/>
  <c r="L987" i="3"/>
  <c r="AC988" i="3"/>
  <c r="AA988" i="3"/>
  <c r="P988" i="3"/>
  <c r="Q988" i="3" s="1"/>
  <c r="R988" i="3" s="1"/>
  <c r="S988" i="3" s="1"/>
  <c r="T988" i="3" s="1"/>
  <c r="AE988" i="3"/>
  <c r="AD988" i="3"/>
  <c r="Z988" i="3"/>
  <c r="W987" i="3"/>
  <c r="AH988" i="3" l="1"/>
  <c r="U987" i="3"/>
  <c r="E988" i="3" s="1"/>
  <c r="H988" i="3" s="1"/>
  <c r="AG988" i="3"/>
  <c r="D988" i="3"/>
  <c r="Y986" i="3"/>
  <c r="K988" i="3" l="1"/>
  <c r="F988" i="3"/>
  <c r="G988" i="3"/>
  <c r="I988" i="3" l="1"/>
  <c r="J988" i="3"/>
  <c r="M988" i="3"/>
  <c r="N988" i="3" s="1"/>
  <c r="V988" i="3"/>
  <c r="W988" i="3" s="1"/>
  <c r="A989" i="3"/>
  <c r="B989" i="3" s="1"/>
  <c r="L988" i="3" l="1"/>
  <c r="Z989" i="3"/>
  <c r="P989" i="3"/>
  <c r="Q989" i="3" s="1"/>
  <c r="R989" i="3" s="1"/>
  <c r="S989" i="3" s="1"/>
  <c r="T989" i="3" s="1"/>
  <c r="AD989" i="3"/>
  <c r="AC989" i="3"/>
  <c r="AA989" i="3"/>
  <c r="AE989" i="3"/>
  <c r="U988" i="3" l="1"/>
  <c r="D989" i="3"/>
  <c r="AG989" i="3"/>
  <c r="E989" i="3"/>
  <c r="H989" i="3" s="1"/>
  <c r="AH989" i="3"/>
  <c r="Y987" i="3"/>
  <c r="K989" i="3" l="1"/>
  <c r="F989" i="3"/>
  <c r="G989" i="3"/>
  <c r="I989" i="3" l="1"/>
  <c r="J989" i="3"/>
  <c r="M989" i="3"/>
  <c r="N989" i="3" s="1"/>
  <c r="V989" i="3"/>
  <c r="W989" i="3" s="1"/>
  <c r="A990" i="3"/>
  <c r="B990" i="3" s="1"/>
  <c r="AC990" i="3" l="1"/>
  <c r="P990" i="3"/>
  <c r="Q990" i="3" s="1"/>
  <c r="R990" i="3" s="1"/>
  <c r="S990" i="3" s="1"/>
  <c r="T990" i="3" s="1"/>
  <c r="AA990" i="3"/>
  <c r="Z990" i="3"/>
  <c r="AE990" i="3"/>
  <c r="AD990" i="3"/>
  <c r="L989" i="3"/>
  <c r="U989" i="3" l="1"/>
  <c r="AH990" i="3"/>
  <c r="D990" i="3"/>
  <c r="AG990" i="3"/>
  <c r="E990" i="3"/>
  <c r="H990" i="3" s="1"/>
  <c r="Y988" i="3"/>
  <c r="F990" i="3" l="1"/>
  <c r="G990" i="3"/>
  <c r="K990" i="3"/>
  <c r="V990" i="3" l="1"/>
  <c r="A991" i="3"/>
  <c r="B991" i="3" s="1"/>
  <c r="I990" i="3"/>
  <c r="J990" i="3"/>
  <c r="M990" i="3"/>
  <c r="N990" i="3" s="1"/>
  <c r="L990" i="3" l="1"/>
  <c r="AC991" i="3"/>
  <c r="AD991" i="3"/>
  <c r="AA991" i="3"/>
  <c r="Z991" i="3"/>
  <c r="P991" i="3"/>
  <c r="Q991" i="3" s="1"/>
  <c r="R991" i="3" s="1"/>
  <c r="S991" i="3" s="1"/>
  <c r="T991" i="3" s="1"/>
  <c r="AE991" i="3"/>
  <c r="W990" i="3"/>
  <c r="U990" i="3" l="1"/>
  <c r="D991" i="3" s="1"/>
  <c r="AG991" i="3"/>
  <c r="AH991" i="3"/>
  <c r="Y989" i="3"/>
  <c r="E991" i="3" l="1"/>
  <c r="H991" i="3" s="1"/>
  <c r="K991" i="3" s="1"/>
  <c r="G991" i="3"/>
  <c r="F991" i="3" l="1"/>
  <c r="V991" i="3"/>
  <c r="A992" i="3"/>
  <c r="B992" i="3" s="1"/>
  <c r="I991" i="3"/>
  <c r="J991" i="3"/>
  <c r="M991" i="3"/>
  <c r="N991" i="3" s="1"/>
  <c r="L991" i="3" l="1"/>
  <c r="P992" i="3"/>
  <c r="Q992" i="3" s="1"/>
  <c r="R992" i="3" s="1"/>
  <c r="S992" i="3" s="1"/>
  <c r="T992" i="3" s="1"/>
  <c r="AD992" i="3"/>
  <c r="AA992" i="3"/>
  <c r="AE992" i="3"/>
  <c r="AC992" i="3"/>
  <c r="Z992" i="3"/>
  <c r="W991" i="3"/>
  <c r="U991" i="3" l="1"/>
  <c r="D992" i="3" s="1"/>
  <c r="AG992" i="3"/>
  <c r="AH992" i="3"/>
  <c r="E992" i="3"/>
  <c r="H992" i="3" s="1"/>
  <c r="Y990" i="3"/>
  <c r="K992" i="3" l="1"/>
  <c r="F992" i="3"/>
  <c r="G992" i="3"/>
  <c r="I992" i="3" l="1"/>
  <c r="J992" i="3"/>
  <c r="M992" i="3"/>
  <c r="N992" i="3" s="1"/>
  <c r="V992" i="3"/>
  <c r="A993" i="3"/>
  <c r="B993" i="3" s="1"/>
  <c r="W992" i="3" l="1"/>
  <c r="AD993" i="3"/>
  <c r="P993" i="3"/>
  <c r="Q993" i="3" s="1"/>
  <c r="R993" i="3" s="1"/>
  <c r="S993" i="3" s="1"/>
  <c r="T993" i="3" s="1"/>
  <c r="Z993" i="3"/>
  <c r="AE993" i="3"/>
  <c r="AC993" i="3"/>
  <c r="AA993" i="3"/>
  <c r="L992" i="3"/>
  <c r="U992" i="3" l="1"/>
  <c r="D993" i="3" s="1"/>
  <c r="AH993" i="3"/>
  <c r="AG993" i="3"/>
  <c r="Y991" i="3"/>
  <c r="E993" i="3" l="1"/>
  <c r="H993" i="3" s="1"/>
  <c r="K993" i="3" s="1"/>
  <c r="G993" i="3"/>
  <c r="F993" i="3" l="1"/>
  <c r="I993" i="3"/>
  <c r="J993" i="3"/>
  <c r="M993" i="3"/>
  <c r="N993" i="3" s="1"/>
  <c r="V993" i="3"/>
  <c r="W993" i="3" s="1"/>
  <c r="A994" i="3"/>
  <c r="B994" i="3" s="1"/>
  <c r="AA994" i="3" l="1"/>
  <c r="Z994" i="3"/>
  <c r="P994" i="3"/>
  <c r="Q994" i="3" s="1"/>
  <c r="R994" i="3" s="1"/>
  <c r="S994" i="3" s="1"/>
  <c r="T994" i="3" s="1"/>
  <c r="AC994" i="3"/>
  <c r="AD994" i="3"/>
  <c r="AE994" i="3"/>
  <c r="L993" i="3"/>
  <c r="U993" i="3" l="1"/>
  <c r="E994" i="3" s="1"/>
  <c r="H994" i="3" s="1"/>
  <c r="AG994" i="3"/>
  <c r="AH994" i="3"/>
  <c r="Y992" i="3"/>
  <c r="D994" i="3" l="1"/>
  <c r="F994" i="3" s="1"/>
  <c r="K994" i="3"/>
  <c r="G994" i="3" l="1"/>
  <c r="V994" i="3"/>
  <c r="A995" i="3"/>
  <c r="B995" i="3" s="1"/>
  <c r="I994" i="3"/>
  <c r="J994" i="3"/>
  <c r="M994" i="3"/>
  <c r="N994" i="3" s="1"/>
  <c r="P995" i="3" l="1"/>
  <c r="Q995" i="3" s="1"/>
  <c r="R995" i="3" s="1"/>
  <c r="S995" i="3" s="1"/>
  <c r="T995" i="3" s="1"/>
  <c r="AD995" i="3"/>
  <c r="AA995" i="3"/>
  <c r="AE995" i="3"/>
  <c r="AC995" i="3"/>
  <c r="Z995" i="3"/>
  <c r="L994" i="3"/>
  <c r="W994" i="3"/>
  <c r="U994" i="3" l="1"/>
  <c r="D995" i="3" s="1"/>
  <c r="AH995" i="3"/>
  <c r="AG995" i="3"/>
  <c r="Y993" i="3"/>
  <c r="E995" i="3" l="1"/>
  <c r="H995" i="3" s="1"/>
  <c r="K995" i="3" s="1"/>
  <c r="G995" i="3"/>
  <c r="F995" i="3" l="1"/>
  <c r="V995" i="3"/>
  <c r="A996" i="3"/>
  <c r="B996" i="3" s="1"/>
  <c r="I995" i="3"/>
  <c r="J995" i="3"/>
  <c r="M995" i="3"/>
  <c r="N995" i="3" s="1"/>
  <c r="L995" i="3" l="1"/>
  <c r="AD996" i="3"/>
  <c r="AA996" i="3"/>
  <c r="AC996" i="3"/>
  <c r="P996" i="3"/>
  <c r="Q996" i="3" s="1"/>
  <c r="R996" i="3" s="1"/>
  <c r="S996" i="3" s="1"/>
  <c r="T996" i="3" s="1"/>
  <c r="AE996" i="3"/>
  <c r="Z996" i="3"/>
  <c r="W995" i="3"/>
  <c r="U995" i="3" l="1"/>
  <c r="D996" i="3"/>
  <c r="AG996" i="3"/>
  <c r="E996" i="3"/>
  <c r="H996" i="3" s="1"/>
  <c r="AH996" i="3"/>
  <c r="Y994" i="3"/>
  <c r="K996" i="3" l="1"/>
  <c r="F996" i="3"/>
  <c r="G996" i="3"/>
  <c r="I996" i="3" l="1"/>
  <c r="J996" i="3"/>
  <c r="M996" i="3"/>
  <c r="N996" i="3" s="1"/>
  <c r="V996" i="3"/>
  <c r="W996" i="3" s="1"/>
  <c r="A997" i="3"/>
  <c r="B997" i="3" s="1"/>
  <c r="AA997" i="3" l="1"/>
  <c r="AC997" i="3"/>
  <c r="Z997" i="3"/>
  <c r="AE997" i="3"/>
  <c r="AD997" i="3"/>
  <c r="P997" i="3"/>
  <c r="Q997" i="3" s="1"/>
  <c r="R997" i="3" s="1"/>
  <c r="S997" i="3" s="1"/>
  <c r="T997" i="3" s="1"/>
  <c r="L996" i="3"/>
  <c r="U996" i="3" l="1"/>
  <c r="AG997" i="3"/>
  <c r="D997" i="3"/>
  <c r="E997" i="3"/>
  <c r="H997" i="3" s="1"/>
  <c r="AH997" i="3"/>
  <c r="Y995" i="3"/>
  <c r="F997" i="3" l="1"/>
  <c r="G997" i="3"/>
  <c r="K997" i="3"/>
  <c r="V997" i="3" l="1"/>
  <c r="A998" i="3"/>
  <c r="B998" i="3" s="1"/>
  <c r="I997" i="3"/>
  <c r="J997" i="3"/>
  <c r="M997" i="3"/>
  <c r="N997" i="3" s="1"/>
  <c r="L997" i="3" l="1"/>
  <c r="Z998" i="3"/>
  <c r="AC998" i="3"/>
  <c r="AA998" i="3"/>
  <c r="P998" i="3"/>
  <c r="Q998" i="3" s="1"/>
  <c r="R998" i="3" s="1"/>
  <c r="S998" i="3" s="1"/>
  <c r="T998" i="3" s="1"/>
  <c r="AD998" i="3"/>
  <c r="AE998" i="3"/>
  <c r="W997" i="3"/>
  <c r="U997" i="3" l="1"/>
  <c r="E998" i="3" s="1"/>
  <c r="H998" i="3" s="1"/>
  <c r="AH998" i="3"/>
  <c r="D998" i="3"/>
  <c r="AG998" i="3"/>
  <c r="Y996" i="3"/>
  <c r="F998" i="3" l="1"/>
  <c r="G998" i="3"/>
  <c r="K998" i="3"/>
  <c r="I998" i="3" l="1"/>
  <c r="J998" i="3"/>
  <c r="M998" i="3"/>
  <c r="N998" i="3" s="1"/>
  <c r="V998" i="3"/>
  <c r="W998" i="3" s="1"/>
  <c r="A999" i="3"/>
  <c r="B999" i="3" s="1"/>
  <c r="AD999" i="3" l="1"/>
  <c r="AA999" i="3"/>
  <c r="Z999" i="3"/>
  <c r="AC999" i="3"/>
  <c r="P999" i="3"/>
  <c r="Q999" i="3" s="1"/>
  <c r="R999" i="3" s="1"/>
  <c r="S999" i="3" s="1"/>
  <c r="T999" i="3" s="1"/>
  <c r="AE999" i="3"/>
  <c r="L998" i="3"/>
  <c r="AG999" i="3" l="1"/>
  <c r="U998" i="3"/>
  <c r="D999" i="3" s="1"/>
  <c r="AH999" i="3"/>
  <c r="E999" i="3"/>
  <c r="H999" i="3" s="1"/>
  <c r="Y997" i="3"/>
  <c r="K999" i="3" l="1"/>
  <c r="F999" i="3"/>
  <c r="G999" i="3"/>
  <c r="I999" i="3" l="1"/>
  <c r="J999" i="3"/>
  <c r="M999" i="3"/>
  <c r="N999" i="3" s="1"/>
  <c r="V999" i="3"/>
  <c r="W999" i="3" s="1"/>
  <c r="A1000" i="3"/>
  <c r="B1000" i="3" s="1"/>
  <c r="AC1000" i="3" l="1"/>
  <c r="P1000" i="3"/>
  <c r="Q1000" i="3" s="1"/>
  <c r="R1000" i="3" s="1"/>
  <c r="S1000" i="3" s="1"/>
  <c r="T1000" i="3" s="1"/>
  <c r="AD1000" i="3"/>
  <c r="AA1000" i="3"/>
  <c r="AE1000" i="3"/>
  <c r="Z1000" i="3"/>
  <c r="L999" i="3"/>
  <c r="U999" i="3" l="1"/>
  <c r="D1000" i="3"/>
  <c r="AH1000" i="3"/>
  <c r="E1000" i="3"/>
  <c r="H1000" i="3" s="1"/>
  <c r="AG1000" i="3"/>
  <c r="Y998" i="3"/>
  <c r="F1000" i="3" l="1"/>
  <c r="G1000" i="3"/>
  <c r="K1000" i="3"/>
  <c r="V1000" i="3" l="1"/>
  <c r="A1001" i="3"/>
  <c r="B1001" i="3" s="1"/>
  <c r="I1000" i="3"/>
  <c r="J1000" i="3"/>
  <c r="M1000" i="3"/>
  <c r="N1000" i="3" s="1"/>
  <c r="W1000" i="3" l="1"/>
  <c r="L1000" i="3"/>
  <c r="P1001" i="3"/>
  <c r="Q1001" i="3" s="1"/>
  <c r="R1001" i="3" s="1"/>
  <c r="S1001" i="3" s="1"/>
  <c r="T1001" i="3" s="1"/>
  <c r="AC1001" i="3"/>
  <c r="AA1001" i="3"/>
  <c r="AD1001" i="3"/>
  <c r="AE1001" i="3"/>
  <c r="Z1001" i="3"/>
  <c r="U1000" i="3" l="1"/>
  <c r="E1001" i="3" s="1"/>
  <c r="H1001" i="3" s="1"/>
  <c r="D1001" i="3"/>
  <c r="AG1001" i="3"/>
  <c r="AH1001" i="3"/>
  <c r="Y999" i="3"/>
  <c r="K1001" i="3" l="1"/>
  <c r="F1001" i="3"/>
  <c r="G1001" i="3"/>
  <c r="I1001" i="3" l="1"/>
  <c r="J1001" i="3"/>
  <c r="M1001" i="3"/>
  <c r="N1001" i="3" s="1"/>
  <c r="V1001" i="3"/>
  <c r="W1001" i="3" s="1"/>
  <c r="A1002" i="3"/>
  <c r="B1002" i="3" s="1"/>
  <c r="AC1002" i="3" l="1"/>
  <c r="AD1002" i="3"/>
  <c r="Z1002" i="3"/>
  <c r="AA1002" i="3"/>
  <c r="AE1002" i="3"/>
  <c r="P1002" i="3"/>
  <c r="Q1002" i="3" s="1"/>
  <c r="R1002" i="3" s="1"/>
  <c r="S1002" i="3" s="1"/>
  <c r="T1002" i="3" s="1"/>
  <c r="L1001" i="3"/>
  <c r="U1001" i="3" l="1"/>
  <c r="AH1002" i="3"/>
  <c r="D1002" i="3"/>
  <c r="AG1002" i="3"/>
  <c r="E1002" i="3"/>
  <c r="H1002" i="3" s="1"/>
  <c r="Y1000" i="3"/>
  <c r="K1002" i="3" l="1"/>
  <c r="F1002" i="3"/>
  <c r="G1002" i="3"/>
  <c r="I1002" i="3" l="1"/>
  <c r="J1002" i="3"/>
  <c r="M1002" i="3"/>
  <c r="N1002" i="3" s="1"/>
  <c r="V1002" i="3"/>
  <c r="W1002" i="3" s="1"/>
  <c r="A1003" i="3"/>
  <c r="B1003" i="3" s="1"/>
  <c r="L1002" i="3" l="1"/>
  <c r="AA1003" i="3"/>
  <c r="Z1003" i="3"/>
  <c r="P1003" i="3"/>
  <c r="Q1003" i="3" s="1"/>
  <c r="R1003" i="3" s="1"/>
  <c r="S1003" i="3" s="1"/>
  <c r="T1003" i="3" s="1"/>
  <c r="AC1003" i="3"/>
  <c r="AE1003" i="3"/>
  <c r="AD1003" i="3"/>
  <c r="U1002" i="3" l="1"/>
  <c r="D1003" i="3" s="1"/>
  <c r="AG1003" i="3"/>
  <c r="AH1003" i="3"/>
  <c r="Y1001" i="3"/>
  <c r="E1003" i="3" l="1"/>
  <c r="H1003" i="3" s="1"/>
  <c r="K1003" i="3" s="1"/>
  <c r="G1003" i="3"/>
  <c r="F1003" i="3" l="1"/>
  <c r="I1003" i="3"/>
  <c r="J1003" i="3"/>
  <c r="M1003" i="3"/>
  <c r="N1003" i="3" s="1"/>
  <c r="V1003" i="3"/>
  <c r="W1003" i="3" s="1"/>
  <c r="A1004" i="3"/>
  <c r="B1004" i="3" s="1"/>
  <c r="L1003" i="3" l="1"/>
  <c r="P1004" i="3"/>
  <c r="Q1004" i="3" s="1"/>
  <c r="R1004" i="3" s="1"/>
  <c r="S1004" i="3" s="1"/>
  <c r="T1004" i="3" s="1"/>
  <c r="AD1004" i="3"/>
  <c r="Z1004" i="3"/>
  <c r="AA1004" i="3"/>
  <c r="AE1004" i="3"/>
  <c r="AC1004" i="3"/>
  <c r="K48" i="1" l="1"/>
  <c r="J28" i="1"/>
  <c r="J48" i="1"/>
  <c r="I48" i="1"/>
  <c r="K28" i="1"/>
  <c r="L48" i="1"/>
  <c r="I28" i="1"/>
  <c r="M48" i="1"/>
  <c r="AG1004" i="3"/>
  <c r="AH1004" i="3"/>
  <c r="U1003" i="3"/>
  <c r="D1004" i="3" s="1"/>
  <c r="Y1002" i="3"/>
  <c r="E1004" i="3" l="1"/>
  <c r="H1004" i="3" s="1"/>
  <c r="C127" i="1"/>
  <c r="C158" i="1"/>
  <c r="C124" i="1"/>
  <c r="C33" i="1"/>
  <c r="C35" i="1"/>
  <c r="J49" i="1" s="1"/>
  <c r="C132" i="1"/>
  <c r="C133" i="1" s="1"/>
  <c r="C125" i="1"/>
  <c r="C129" i="1"/>
  <c r="M28" i="1"/>
  <c r="H70" i="7"/>
  <c r="H72" i="7"/>
  <c r="H73" i="7" s="1"/>
  <c r="K1004" i="3"/>
  <c r="V1004" i="3" s="1"/>
  <c r="F1004" i="3"/>
  <c r="G1004" i="3"/>
  <c r="B127" i="1"/>
  <c r="B124" i="1"/>
  <c r="D158" i="1"/>
  <c r="B130" i="1"/>
  <c r="B126" i="1"/>
  <c r="B125" i="1"/>
  <c r="B129" i="1"/>
  <c r="B128" i="1"/>
  <c r="H49" i="1" l="1"/>
  <c r="C34" i="1"/>
  <c r="E31" i="7"/>
  <c r="I1004" i="3"/>
  <c r="J1004" i="3"/>
  <c r="L1004" i="3" s="1"/>
  <c r="M1004" i="3"/>
  <c r="N1004" i="3" s="1"/>
  <c r="L44" i="1"/>
  <c r="L25" i="1"/>
  <c r="K44" i="1" l="1"/>
  <c r="K25" i="1"/>
  <c r="E65" i="7"/>
  <c r="F65" i="7" s="1"/>
  <c r="H117" i="7"/>
  <c r="E120" i="7"/>
  <c r="F120" i="7" s="1"/>
  <c r="E63" i="7"/>
  <c r="F63" i="7" s="1"/>
  <c r="H59" i="7"/>
  <c r="L31" i="7"/>
  <c r="E119" i="7"/>
  <c r="F119" i="7" s="1"/>
  <c r="E133" i="7"/>
  <c r="E62" i="7"/>
  <c r="F62" i="7" s="1"/>
  <c r="Y1004" i="3"/>
  <c r="U1004" i="3"/>
  <c r="Y1003" i="3"/>
  <c r="M43" i="1" s="1"/>
  <c r="W1004" i="3"/>
  <c r="B138" i="1"/>
  <c r="B134" i="1"/>
  <c r="B133" i="1" s="1"/>
  <c r="F137" i="1"/>
  <c r="B136" i="1"/>
  <c r="F138" i="1"/>
  <c r="C138" i="1"/>
  <c r="C136" i="1"/>
  <c r="J45" i="1" l="1"/>
  <c r="L47" i="1"/>
  <c r="K46" i="1"/>
  <c r="L45" i="1"/>
  <c r="I27" i="1"/>
  <c r="L43" i="1"/>
  <c r="H43" i="1"/>
  <c r="K27" i="1"/>
  <c r="L46" i="1"/>
  <c r="K47" i="1"/>
  <c r="K29" i="1" s="1"/>
  <c r="M29" i="1" s="1"/>
  <c r="K43" i="1"/>
  <c r="J27" i="1"/>
  <c r="J43" i="1"/>
  <c r="K45" i="1"/>
  <c r="H29" i="1"/>
  <c r="I43" i="1"/>
  <c r="H27" i="1"/>
  <c r="J29" i="1"/>
  <c r="M46" i="1"/>
  <c r="H46" i="1"/>
  <c r="J47" i="1"/>
  <c r="K24" i="1"/>
  <c r="J46" i="1"/>
  <c r="I46" i="1"/>
  <c r="H45" i="1"/>
  <c r="I45" i="1"/>
  <c r="M45" i="1"/>
  <c r="H47" i="1"/>
  <c r="M47" i="1"/>
  <c r="M31" i="7"/>
  <c r="H116" i="7"/>
  <c r="H58" i="7"/>
  <c r="E64" i="7"/>
  <c r="F64" i="7" s="1"/>
  <c r="E121" i="7"/>
  <c r="F121" i="7" s="1"/>
  <c r="H55" i="7" l="1"/>
  <c r="K31" i="7"/>
  <c r="H114" i="7"/>
  <c r="E128" i="7"/>
  <c r="B184" i="1"/>
  <c r="B188" i="1"/>
  <c r="B164" i="1"/>
  <c r="B192" i="1"/>
  <c r="B180" i="1"/>
  <c r="B172" i="1"/>
  <c r="B182" i="1"/>
  <c r="B171" i="1"/>
  <c r="B173" i="1"/>
  <c r="B196" i="1"/>
  <c r="B170" i="1"/>
  <c r="C159" i="1"/>
  <c r="H31" i="7"/>
  <c r="B198" i="1"/>
  <c r="B167" i="1"/>
  <c r="B194" i="1"/>
  <c r="B174" i="1"/>
  <c r="B177" i="1"/>
  <c r="B165" i="1"/>
  <c r="B181" i="1"/>
  <c r="B195" i="1"/>
  <c r="B186" i="1"/>
  <c r="B193" i="1"/>
  <c r="B166" i="1"/>
  <c r="B175" i="1"/>
  <c r="B185" i="1"/>
  <c r="B163" i="1"/>
  <c r="B121" i="1"/>
  <c r="H113" i="7"/>
  <c r="B168" i="1"/>
  <c r="H54" i="7"/>
  <c r="B191" i="1"/>
  <c r="B187" i="1"/>
  <c r="B189" i="1"/>
  <c r="B169" i="1"/>
  <c r="B199" i="1"/>
  <c r="B197" i="1"/>
  <c r="B176" i="1"/>
  <c r="B190" i="1"/>
  <c r="C121" i="1"/>
  <c r="B200" i="1"/>
  <c r="B183" i="1"/>
  <c r="B162" i="1"/>
  <c r="F188" i="1"/>
  <c r="F174" i="1"/>
  <c r="D168" i="1"/>
  <c r="D163" i="1"/>
  <c r="D166" i="1"/>
  <c r="D180" i="1"/>
  <c r="F183" i="1"/>
  <c r="D199" i="1"/>
  <c r="D175" i="1"/>
  <c r="D193" i="1"/>
  <c r="D187" i="1"/>
  <c r="F169" i="1"/>
  <c r="D181" i="1"/>
  <c r="D186" i="1"/>
  <c r="D173" i="1"/>
  <c r="F168" i="1"/>
  <c r="D159" i="1"/>
  <c r="D189" i="1"/>
  <c r="F171" i="1"/>
  <c r="D165" i="1"/>
  <c r="F163" i="1"/>
  <c r="D184" i="1"/>
  <c r="F182" i="1"/>
  <c r="D196" i="1"/>
  <c r="D200" i="1"/>
  <c r="F192" i="1"/>
  <c r="D172" i="1"/>
  <c r="F186" i="1"/>
  <c r="F185" i="1"/>
  <c r="F195" i="1"/>
  <c r="D185" i="1"/>
  <c r="F187" i="1"/>
  <c r="D170" i="1"/>
  <c r="F170" i="1"/>
  <c r="D188" i="1"/>
  <c r="D198" i="1"/>
  <c r="D183" i="1"/>
  <c r="D195" i="1"/>
  <c r="F164" i="1"/>
  <c r="F198" i="1"/>
  <c r="F173" i="1"/>
  <c r="D197" i="1"/>
  <c r="D190" i="1"/>
  <c r="F175" i="1"/>
  <c r="D191" i="1"/>
  <c r="D167" i="1"/>
  <c r="F172" i="1"/>
  <c r="F196" i="1"/>
  <c r="F181" i="1"/>
  <c r="D164" i="1"/>
  <c r="F197" i="1"/>
  <c r="D192" i="1"/>
  <c r="F199" i="1"/>
  <c r="D169" i="1"/>
  <c r="F190" i="1"/>
  <c r="F201" i="1"/>
  <c r="D171" i="1"/>
  <c r="D162" i="1"/>
  <c r="F189" i="1"/>
  <c r="D174" i="1"/>
  <c r="D177" i="1"/>
  <c r="F200" i="1"/>
  <c r="F184" i="1"/>
  <c r="F176" i="1"/>
  <c r="F193" i="1"/>
  <c r="D194" i="1"/>
  <c r="F191" i="1"/>
  <c r="F178" i="1"/>
  <c r="D182" i="1"/>
  <c r="D176" i="1"/>
  <c r="F166" i="1"/>
  <c r="F177" i="1"/>
  <c r="F194" i="1"/>
  <c r="F167" i="1"/>
  <c r="F165" i="1"/>
  <c r="H57" i="7"/>
  <c r="F155" i="1"/>
  <c r="F154" i="1"/>
  <c r="F136" i="1"/>
  <c r="F22" i="1"/>
  <c r="P31" i="1"/>
  <c r="H11" i="7"/>
  <c r="S26" i="6"/>
  <c r="H44" i="7"/>
  <c r="H115" i="7"/>
  <c r="S25" i="6"/>
  <c r="H56" i="7"/>
  <c r="H19" i="7"/>
  <c r="D31" i="7"/>
  <c r="P30" i="1"/>
  <c r="P33" i="1"/>
  <c r="P32" i="1"/>
  <c r="I67" i="7"/>
  <c r="H112" i="7"/>
  <c r="J31" i="7"/>
  <c r="H53" i="7"/>
  <c r="B159" i="1"/>
  <c r="C137" i="1" l="1"/>
  <c r="B135" i="1"/>
  <c r="B137" i="1"/>
  <c r="C135" i="1"/>
  <c r="F128" i="7"/>
  <c r="E129" i="7"/>
  <c r="F12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<sst xmlns="http://schemas.openxmlformats.org/spreadsheetml/2006/main" count="1734" uniqueCount="576">
  <si>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</si>
  <si>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</si>
  <si>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</si>
  <si>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</si>
  <si>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</si>
  <si>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</si>
  <si>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</si>
  <si>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</si>
  <si>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</si>
  <si>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</si>
  <si>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</si>
  <si>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</si>
  <si>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</si>
  <si>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</si>
  <si>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</si>
  <si>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</si>
  <si>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</si>
  <si>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</si>
  <si>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</si>
  <si>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</si>
  <si>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</si>
  <si>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</si>
  <si>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</si>
  <si>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</si>
  <si>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</si>
  <si>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</si>
  <si>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</si>
  <si>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</si>
  <si>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</si>
  <si>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</si>
  <si>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</si>
  <si>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</si>
  <si>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</si>
  <si>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</si>
  <si>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</si>
  <si>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</si>
  <si>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</si>
  <si>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</si>
  <si>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</si>
  <si>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</si>
  <si>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</si>
  <si>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</si>
  <si>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</si>
  <si>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</si>
  <si>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</si>
  <si>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</si>
  <si>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</si>
  <si>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</si>
  <si>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</si>
  <si>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</si>
  <si>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</si>
  <si>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</si>
  <si>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</si>
  <si>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</si>
  <si>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</si>
  <si>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</si>
  <si>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</si>
  <si>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</si>
  <si>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</si>
  <si>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</si>
  <si>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</si>
  <si>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</si>
  <si>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</si>
  <si>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</si>
  <si>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</si>
  <si>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</si>
  <si>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</si>
  <si>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</si>
  <si>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</si>
  <si>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</si>
  <si>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</si>
  <si>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</si>
  <si>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</si>
  <si>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</si>
  <si>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</si>
  <si>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</si>
  <si>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</si>
  <si>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</si>
  <si>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</si>
  <si>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</si>
  <si>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</si>
  <si>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</si>
  <si>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</si>
  <si>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</si>
  <si>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</si>
  <si>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</si>
  <si>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</si>
  <si>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</si>
  <si>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</si>
  <si>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</si>
  <si>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</si>
  <si>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</si>
  <si>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</si>
  <si>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</si>
  <si>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</si>
  <si>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</si>
  <si>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</si>
  <si>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</si>
  <si>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</si>
  <si>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</si>
  <si>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</si>
  <si>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</si>
  <si>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</si>
  <si>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</si>
  <si>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</si>
  <si>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</si>
  <si>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</si>
  <si>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</si>
  <si>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</si>
  <si>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</si>
  <si>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</si>
  <si>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</si>
  <si>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</si>
  <si>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</si>
  <si>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</si>
  <si>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</si>
  <si>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</si>
  <si>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</si>
  <si>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</si>
  <si>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</si>
  <si>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</si>
  <si>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</si>
  <si>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</si>
  <si>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</si>
  <si>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</si>
  <si>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</si>
  <si>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</si>
  <si>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</si>
  <si>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</si>
  <si>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</si>
  <si>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</si>
  <si>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</si>
  <si>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</si>
  <si>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</si>
  <si>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</si>
  <si>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</si>
  <si>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</si>
  <si>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</si>
  <si>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</si>
  <si>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</si>
  <si>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</si>
  <si>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</si>
  <si>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</si>
  <si>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</si>
  <si>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</si>
  <si>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</si>
  <si>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</si>
  <si>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</si>
  <si>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</si>
  <si>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</si>
  <si>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</si>
  <si>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</si>
  <si>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</si>
  <si>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</si>
  <si>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</si>
  <si>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</si>
  <si>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</si>
  <si>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</si>
  <si>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</si>
  <si>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</si>
  <si>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</si>
  <si>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</si>
  <si>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</si>
  <si>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</si>
  <si>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</si>
  <si>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</si>
  <si>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</si>
  <si>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</si>
  <si>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</si>
  <si>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</si>
  <si>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</si>
  <si>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</si>
  <si>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</si>
  <si>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</si>
  <si>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</si>
  <si>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</si>
  <si>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</si>
  <si>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</si>
  <si>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</si>
  <si>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</si>
  <si>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</si>
  <si>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</si>
  <si>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</si>
  <si>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</si>
  <si>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</si>
  <si>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</si>
  <si>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</si>
  <si>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</si>
  <si>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</si>
  <si>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</si>
  <si>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</si>
  <si>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</si>
  <si>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</si>
  <si>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</si>
  <si>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</si>
  <si>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</si>
  <si>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</si>
  <si>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</si>
  <si>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</si>
  <si>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</si>
  <si>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</si>
  <si>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</si>
  <si>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</si>
  <si>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</si>
  <si>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</si>
  <si>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</si>
  <si>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</si>
  <si>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</si>
  <si>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</si>
  <si>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</si>
  <si>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</si>
  <si>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</si>
  <si>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</si>
  <si>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</si>
  <si>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</si>
  <si>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</si>
  <si>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</si>
  <si>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</si>
  <si>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</si>
  <si>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</si>
  <si>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</si>
  <si>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</si>
  <si>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</si>
  <si>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</si>
  <si>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</si>
  <si>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</si>
  <si>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</si>
  <si>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</si>
  <si>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</si>
  <si>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</si>
  <si>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</si>
  <si>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</si>
  <si>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</si>
  <si>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</si>
  <si>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</si>
  <si>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</si>
  <si>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</si>
  <si>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</si>
  <si>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</si>
  <si>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</si>
  <si>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</si>
  <si>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</si>
  <si>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</si>
  <si>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</si>
  <si>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</si>
  <si>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</si>
  <si>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</si>
  <si>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</si>
  <si>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</si>
  <si>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</si>
  <si>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</si>
  <si>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</si>
  <si>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</si>
  <si>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</si>
  <si>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</si>
  <si>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</si>
  <si>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</si>
  <si>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</si>
  <si>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</si>
  <si>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</si>
  <si>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</si>
  <si>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</si>
  <si>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</si>
  <si>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</si>
  <si>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</si>
  <si>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</si>
  <si>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</si>
  <si>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</si>
  <si>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</si>
  <si>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</si>
  <si>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</si>
  <si>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</si>
  <si>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</si>
  <si>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</si>
  <si>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</si>
  <si>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</si>
  <si>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</si>
  <si>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</si>
  <si>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</si>
  <si>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</si>
  <si>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</si>
  <si>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</si>
  <si>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</si>
  <si>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</si>
  <si>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</si>
  <si>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</si>
  <si>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</si>
  <si>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</si>
  <si>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</si>
  <si>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</si>
  <si>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</si>
  <si>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</si>
  <si>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</si>
  <si>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</si>
  <si>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</si>
  <si>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</si>
  <si>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</si>
  <si>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</si>
  <si>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</si>
  <si>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</si>
  <si>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</si>
  <si>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</si>
  <si>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</si>
  <si>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</si>
  <si>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</si>
  <si>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</si>
  <si>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</si>
  <si>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</si>
  <si>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</si>
  <si>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</si>
  <si>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</si>
  <si>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</si>
  <si>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</si>
  <si>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</si>
  <si>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</si>
  <si>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</si>
  <si>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</si>
  <si>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</si>
  <si>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</si>
  <si>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</si>
  <si>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</si>
  <si>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</si>
  <si>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</si>
  <si>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</si>
  <si>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</si>
  <si>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</si>
  <si>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</si>
  <si>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</si>
  <si>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</si>
  <si>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</si>
  <si>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</si>
  <si>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</si>
  <si>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</si>
  <si>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</si>
  <si>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</si>
  <si>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</si>
  <si>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</si>
  <si>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</si>
  <si>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</si>
  <si>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</si>
  <si>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</si>
  <si>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</si>
  <si>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</si>
  <si>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</si>
  <si>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</si>
  <si>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</si>
  <si>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</si>
  <si>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</si>
  <si>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</si>
  <si>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</si>
  <si>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</si>
  <si>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</si>
  <si>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</si>
  <si>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</si>
  <si>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</si>
  <si>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</si>
  <si>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</si>
  <si>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</si>
  <si>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</si>
  <si>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</si>
  <si>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</si>
  <si>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</si>
  <si>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</si>
  <si>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</si>
  <si>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</si>
  <si>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</si>
  <si>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</si>
  <si>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</si>
  <si>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</si>
  <si>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</si>
  <si>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</si>
  <si>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</si>
  <si>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</si>
  <si>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</si>
  <si>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</si>
  <si>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</si>
  <si>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</si>
  <si>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</si>
  <si>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</si>
  <si>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</si>
  <si>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</si>
  <si>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</si>
  <si>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</si>
  <si>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</si>
  <si>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</si>
  <si>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</si>
  <si>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</si>
  <si>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</si>
  <si>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</si>
  <si>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</si>
  <si>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</si>
  <si>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</si>
  <si>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</si>
  <si>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</si>
  <si>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</si>
  <si>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</si>
  <si>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</si>
  <si>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</si>
  <si>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</si>
  <si>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</si>
  <si>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</si>
  <si>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</si>
  <si>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</si>
  <si>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</si>
  <si>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</si>
  <si>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</si>
  <si>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</si>
  <si>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</si>
  <si>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</si>
  <si>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</si>
  <si>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</si>
  <si>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</si>
  <si>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</si>
  <si>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</si>
  <si>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</si>
  <si>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</si>
  <si>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</si>
  <si>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</si>
  <si>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</si>
  <si>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</si>
  <si>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</si>
  <si>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</si>
  <si>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</si>
  <si>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</si>
  <si>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</si>
  <si>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</si>
  <si>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</si>
  <si>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</si>
  <si>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</si>
  <si>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</si>
  <si>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</si>
  <si>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</si>
  <si>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</si>
  <si>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</si>
  <si>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</si>
  <si>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</si>
  <si>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</si>
  <si>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</si>
  <si>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</si>
  <si>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</si>
  <si>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</si>
  <si>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</si>
  <si>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</si>
  <si>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</si>
  <si>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</si>
  <si>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</si>
  <si>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</si>
  <si>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</si>
  <si>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</si>
  <si>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</si>
  <si>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</si>
  <si>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</si>
  <si>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</si>
  <si>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</si>
  <si>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</si>
  <si>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</si>
  <si>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</si>
  <si>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</si>
  <si>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</si>
  <si>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</si>
  <si>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</si>
  <si>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</si>
  <si>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</si>
  <si>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</si>
  <si>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</si>
  <si>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</si>
  <si>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</si>
  <si>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</si>
  <si>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</si>
  <si>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</si>
  <si>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</si>
  <si>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</si>
  <si>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</si>
  <si>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</si>
  <si>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</si>
  <si>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</si>
  <si>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</si>
  <si>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</si>
  <si>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</si>
  <si>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</si>
  <si>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</si>
  <si>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</si>
  <si>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</si>
  <si>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</si>
  <si>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</si>
  <si>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</si>
  <si>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</si>
  <si>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</si>
  <si>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</si>
  <si>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</si>
  <si>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</si>
  <si>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</si>
  <si>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</si>
  <si>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</si>
  <si>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</si>
  <si>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</si>
  <si>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</si>
  <si>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</si>
  <si>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</si>
  <si>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</si>
  <si>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</si>
  <si>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</si>
  <si>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</si>
  <si>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</si>
  <si>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</si>
  <si>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</si>
  <si>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</si>
  <si>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</si>
  <si>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</si>
  <si>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</si>
  <si>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</si>
  <si>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</si>
  <si>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</si>
  <si>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</si>
  <si>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</si>
  <si>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</si>
  <si>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</si>
  <si>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</si>
  <si>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</si>
  <si>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</si>
  <si>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</si>
  <si>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</si>
  <si>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</si>
  <si>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</si>
  <si>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</si>
  <si>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</si>
  <si>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</si>
  <si>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</si>
  <si>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</si>
  <si>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</si>
  <si>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</si>
  <si>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</si>
  <si>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</si>
  <si>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</si>
  <si>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</si>
  <si>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</si>
  <si>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</si>
  <si>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</si>
  <si>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</si>
  <si>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</si>
  <si>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</si>
  <si>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</si>
  <si>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</si>
  <si>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</si>
  <si>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</si>
  <si>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</si>
  <si>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</si>
  <si>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</si>
  <si>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</si>
  <si>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</si>
  <si>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</si>
  <si>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</si>
  <si>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</si>
  <si>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</si>
  <si>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</si>
  <si>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</si>
  <si>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</si>
  <si>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</si>
  <si>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</si>
  <si>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</si>
  <si>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</si>
  <si>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</si>
  <si>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</si>
  <si>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</si>
  <si>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</si>
  <si>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</si>
  <si>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</si>
  <si>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</si>
  <si>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</si>
  <si>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</si>
  <si>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</si>
  <si>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</si>
  <si>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OpenRocket</t>
  </si>
  <si>
    <t>MS</t>
  </si>
  <si>
    <t>Cnalpha</t>
  </si>
  <si>
    <t>Fusée expérimentale.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</si>
</sst>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-745.00619867216267</c:v>
                </c:pt>
                <c:pt idx="1">
                  <c:v>-745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-931.60057213596576</c:v>
                </c:pt>
                <c:pt idx="1">
                  <c:v>-931.60057213596576</c:v>
                </c:pt>
                <c:pt idx="2">
                  <c:v>-931.60057213596576</c:v>
                </c:pt>
                <c:pt idx="3">
                  <c:v>-931.60057213596576</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392.33333333333331</c:v>
                </c:pt>
                <c:pt idx="1">
                  <c:v>-392.33333333333331</c:v>
                </c:pt>
              </c:numCache>
            </c:numRef>
          </c:xVal>
          <c:yVal>
            <c:numRef>
              <c:f>Stabilito!$C$168:$C$169</c:f>
              <c:numCache>
                <c:formatCode>0</c:formatCode>
                <c:ptCount val="2"/>
                <c:pt idx="0">
                  <c:v>-1188.77</c:v>
                </c:pt>
                <c:pt idx="1">
                  <c:v>-1188.77</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-1201.2333333333333</c:v>
                </c:pt>
                <c:pt idx="1">
                  <c:v>-1201.2333333333333</c:v>
                </c:pt>
                <c:pt idx="2">
                  <c:v>-1201.2333333333333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-186.23333333333335</c:v>
                </c:pt>
                <c:pt idx="1">
                  <c:v>-186.23333333333335</c:v>
                </c:pt>
                <c:pt idx="2">
                  <c:v>-186.23333333333335</c:v>
                </c:pt>
              </c:numCache>
            </c:numRef>
          </c:xVal>
          <c:yVal>
            <c:numRef>
              <c:f>Stabilito!$C$143:$C$145</c:f>
              <c:numCache>
                <c:formatCode>0</c:formatCode>
                <c:ptCount val="3"/>
                <c:pt idx="0">
                  <c:v>-962</c:v>
                </c:pt>
                <c:pt idx="1">
                  <c:v>-1022</c:v>
                </c:pt>
                <c:pt idx="2">
                  <c:v>-1082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-205.85</c:v>
                </c:pt>
                <c:pt idx="1">
                  <c:v>-205.85</c:v>
                </c:pt>
                <c:pt idx="2">
                  <c:v>-205.85</c:v>
                </c:pt>
              </c:numCache>
            </c:numRef>
          </c:xVal>
          <c:yVal>
            <c:numRef>
              <c:f>Stabilito!$C$146:$C$148</c:f>
              <c:numCache>
                <c:formatCode>0</c:formatCode>
                <c:ptCount val="3"/>
                <c:pt idx="0">
                  <c:v>-1082</c:v>
                </c:pt>
                <c:pt idx="1">
                  <c:v>-1122</c:v>
                </c:pt>
                <c:pt idx="2">
                  <c:v>-1162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205.85</c:v>
                </c:pt>
                <c:pt idx="1">
                  <c:v>205.85</c:v>
                </c:pt>
                <c:pt idx="2">
                  <c:v>205.85</c:v>
                </c:pt>
              </c:numCache>
            </c:numRef>
          </c:xVal>
          <c:yVal>
            <c:numRef>
              <c:f>Stabilito!$C$140:$C$142</c:f>
              <c:numCache>
                <c:formatCode>0</c:formatCode>
                <c:ptCount val="3"/>
                <c:pt idx="0">
                  <c:v>-962</c:v>
                </c:pt>
                <c:pt idx="1">
                  <c:v>-1047</c:v>
                </c:pt>
                <c:pt idx="2">
                  <c:v>-1132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-205.85</c:v>
                </c:pt>
                <c:pt idx="1">
                  <c:v>-205.85</c:v>
                </c:pt>
                <c:pt idx="2">
                  <c:v>-205.85</c:v>
                </c:pt>
              </c:numCache>
            </c:numRef>
          </c:xVal>
          <c:yVal>
            <c:numRef>
              <c:f>Stabilito!$C$155:$C$157</c:f>
              <c:numCache>
                <c:formatCode>0</c:formatCode>
                <c:ptCount val="3"/>
                <c:pt idx="0">
                  <c:v>-745.00309933608128</c:v>
                </c:pt>
                <c:pt idx="1">
                  <c:v>-838.30183573602358</c:v>
                </c:pt>
                <c:pt idx="2">
                  <c:v>-931.60057213596576</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2.2213615888547986</c:v>
                </c:pt>
                <c:pt idx="1">
                  <c:v>2.2213615888547986</c:v>
                </c:pt>
                <c:pt idx="2">
                  <c:v>2.2214353825710211</c:v>
                </c:pt>
                <c:pt idx="3">
                  <c:v>2.2214353825710211</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2.2214353825710211</c:v>
                </c:pt>
                <c:pt idx="1">
                  <c:v>2.2213615888547986</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0-129D-4A52-8B50-2D37113355A0}"/>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1214.4432127348607</c:v>
                </c:pt>
              </c:numCache>
            </c:numRef>
          </c:xVal>
          <c:yVal>
            <c:numRef>
              <c:f>Trajecto!$C$121</c:f>
              <c:numCache>
                <c:formatCode>0</c:formatCode>
                <c:ptCount val="1"/>
                <c:pt idx="0">
                  <c:v>1214.4432127348607</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146.2142826646986</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181.4004902189848</c:v>
                </c:pt>
                <c:pt idx="105">
                  <c:v>#N/A</c:v>
                </c:pt>
                <c:pt idx="106">
                  <c:v>#N/A</c:v>
                </c:pt>
                <c:pt idx="107">
                  <c:v>#N/A</c:v>
                </c:pt>
                <c:pt idx="108">
                  <c:v>#N/A</c:v>
                </c:pt>
                <c:pt idx="109">
                  <c:v>#N/A</c:v>
                </c:pt>
                <c:pt idx="110">
                  <c:v>#N/A</c:v>
                </c:pt>
                <c:pt idx="111">
                  <c:v>#N/A</c:v>
                </c:pt>
                <c:pt idx="112">
                  <c:v>#N/A</c:v>
                </c:pt>
                <c:pt idx="113">
                  <c:v>#N/A</c:v>
                </c:pt>
                <c:pt idx="114">
                  <c:v>213.57391391971893</c:v>
                </c:pt>
                <c:pt idx="115">
                  <c:v>#N/A</c:v>
                </c:pt>
                <c:pt idx="116">
                  <c:v>#N/A</c:v>
                </c:pt>
                <c:pt idx="117">
                  <c:v>#N/A</c:v>
                </c:pt>
                <c:pt idx="118">
                  <c:v>#N/A</c:v>
                </c:pt>
                <c:pt idx="119">
                  <c:v>#N/A</c:v>
                </c:pt>
                <c:pt idx="120">
                  <c:v>#N/A</c:v>
                </c:pt>
                <c:pt idx="121">
                  <c:v>#N/A</c:v>
                </c:pt>
                <c:pt idx="122">
                  <c:v>#N/A</c:v>
                </c:pt>
                <c:pt idx="123">
                  <c:v>#N/A</c:v>
                </c:pt>
                <c:pt idx="124">
                  <c:v>243.42110826960504</c:v>
                </c:pt>
                <c:pt idx="125">
                  <c:v>#N/A</c:v>
                </c:pt>
                <c:pt idx="126">
                  <c:v>#N/A</c:v>
                </c:pt>
                <c:pt idx="127">
                  <c:v>#N/A</c:v>
                </c:pt>
                <c:pt idx="128">
                  <c:v>#N/A</c:v>
                </c:pt>
                <c:pt idx="129">
                  <c:v>#N/A</c:v>
                </c:pt>
                <c:pt idx="130">
                  <c:v>#N/A</c:v>
                </c:pt>
                <c:pt idx="131">
                  <c:v>#N/A</c:v>
                </c:pt>
                <c:pt idx="132">
                  <c:v>#N/A</c:v>
                </c:pt>
                <c:pt idx="133">
                  <c:v>#N/A</c:v>
                </c:pt>
                <c:pt idx="134">
                  <c:v>271.45096388208424</c:v>
                </c:pt>
                <c:pt idx="135">
                  <c:v>#N/A</c:v>
                </c:pt>
                <c:pt idx="136">
                  <c:v>#N/A</c:v>
                </c:pt>
                <c:pt idx="137">
                  <c:v>#N/A</c:v>
                </c:pt>
                <c:pt idx="138">
                  <c:v>#N/A</c:v>
                </c:pt>
                <c:pt idx="139">
                  <c:v>#N/A</c:v>
                </c:pt>
                <c:pt idx="140">
                  <c:v>#N/A</c:v>
                </c:pt>
                <c:pt idx="141">
                  <c:v>#N/A</c:v>
                </c:pt>
                <c:pt idx="142">
                  <c:v>#N/A</c:v>
                </c:pt>
                <c:pt idx="143">
                  <c:v>#N/A</c:v>
                </c:pt>
                <c:pt idx="144">
                  <c:v>298.04993462612049</c:v>
                </c:pt>
                <c:pt idx="145">
                  <c:v>#N/A</c:v>
                </c:pt>
                <c:pt idx="146">
                  <c:v>#N/A</c:v>
                </c:pt>
                <c:pt idx="147">
                  <c:v>#N/A</c:v>
                </c:pt>
                <c:pt idx="148">
                  <c:v>#N/A</c:v>
                </c:pt>
                <c:pt idx="149">
                  <c:v>#N/A</c:v>
                </c:pt>
                <c:pt idx="150">
                  <c:v>#N/A</c:v>
                </c:pt>
                <c:pt idx="151">
                  <c:v>#N/A</c:v>
                </c:pt>
                <c:pt idx="152">
                  <c:v>#N/A</c:v>
                </c:pt>
                <c:pt idx="153">
                  <c:v>#N/A</c:v>
                </c:pt>
                <c:pt idx="154">
                  <c:v>323.52054136348727</c:v>
                </c:pt>
                <c:pt idx="155">
                  <c:v>#N/A</c:v>
                </c:pt>
                <c:pt idx="156">
                  <c:v>#N/A</c:v>
                </c:pt>
                <c:pt idx="157">
                  <c:v>#N/A</c:v>
                </c:pt>
                <c:pt idx="158">
                  <c:v>#N/A</c:v>
                </c:pt>
                <c:pt idx="159">
                  <c:v>#N/A</c:v>
                </c:pt>
                <c:pt idx="160">
                  <c:v>#N/A</c:v>
                </c:pt>
                <c:pt idx="161">
                  <c:v>#N/A</c:v>
                </c:pt>
                <c:pt idx="162">
                  <c:v>#N/A</c:v>
                </c:pt>
                <c:pt idx="163">
                  <c:v>#N/A</c:v>
                </c:pt>
                <c:pt idx="164">
                  <c:v>348.10503395715421</c:v>
                </c:pt>
                <c:pt idx="165">
                  <c:v>#N/A</c:v>
                </c:pt>
                <c:pt idx="166">
                  <c:v>#N/A</c:v>
                </c:pt>
                <c:pt idx="167">
                  <c:v>#N/A</c:v>
                </c:pt>
                <c:pt idx="168">
                  <c:v>#N/A</c:v>
                </c:pt>
                <c:pt idx="169">
                  <c:v>#N/A</c:v>
                </c:pt>
                <c:pt idx="170">
                  <c:v>#N/A</c:v>
                </c:pt>
                <c:pt idx="171">
                  <c:v>#N/A</c:v>
                </c:pt>
                <c:pt idx="172">
                  <c:v>#N/A</c:v>
                </c:pt>
                <c:pt idx="173">
                  <c:v>#N/A</c:v>
                </c:pt>
                <c:pt idx="174">
                  <c:v>371.99930074912248</c:v>
                </c:pt>
                <c:pt idx="175">
                  <c:v>#N/A</c:v>
                </c:pt>
                <c:pt idx="176">
                  <c:v>#N/A</c:v>
                </c:pt>
                <c:pt idx="177">
                  <c:v>#N/A</c:v>
                </c:pt>
                <c:pt idx="178">
                  <c:v>#N/A</c:v>
                </c:pt>
                <c:pt idx="179">
                  <c:v>#N/A</c:v>
                </c:pt>
                <c:pt idx="180">
                  <c:v>#N/A</c:v>
                </c:pt>
                <c:pt idx="181">
                  <c:v>#N/A</c:v>
                </c:pt>
                <c:pt idx="182">
                  <c:v>#N/A</c:v>
                </c:pt>
                <c:pt idx="183">
                  <c:v>#N/A</c:v>
                </c:pt>
                <c:pt idx="184">
                  <c:v>395.35864522927199</c:v>
                </c:pt>
                <c:pt idx="185">
                  <c:v>#N/A</c:v>
                </c:pt>
                <c:pt idx="186">
                  <c:v>#N/A</c:v>
                </c:pt>
                <c:pt idx="187">
                  <c:v>#N/A</c:v>
                </c:pt>
                <c:pt idx="188">
                  <c:v>#N/A</c:v>
                </c:pt>
                <c:pt idx="189">
                  <c:v>#N/A</c:v>
                </c:pt>
                <c:pt idx="190">
                  <c:v>#N/A</c:v>
                </c:pt>
                <c:pt idx="191">
                  <c:v>#N/A</c:v>
                </c:pt>
                <c:pt idx="192">
                  <c:v>#N/A</c:v>
                </c:pt>
                <c:pt idx="193">
                  <c:v>#N/A</c:v>
                </c:pt>
                <c:pt idx="194">
                  <c:v>418.29451545221468</c:v>
                </c:pt>
                <c:pt idx="195">
                  <c:v>#N/A</c:v>
                </c:pt>
                <c:pt idx="196">
                  <c:v>#N/A</c:v>
                </c:pt>
                <c:pt idx="197">
                  <c:v>#N/A</c:v>
                </c:pt>
                <c:pt idx="198">
                  <c:v>#N/A</c:v>
                </c:pt>
                <c:pt idx="199">
                  <c:v>#N/A</c:v>
                </c:pt>
                <c:pt idx="200">
                  <c:v>#N/A</c:v>
                </c:pt>
                <c:pt idx="201">
                  <c:v>#N/A</c:v>
                </c:pt>
                <c:pt idx="202">
                  <c:v>#N/A</c:v>
                </c:pt>
                <c:pt idx="203">
                  <c:v>#N/A</c:v>
                </c:pt>
                <c:pt idx="204">
                  <c:v>440.86263472036131</c:v>
                </c:pt>
                <c:pt idx="205">
                  <c:v>#N/A</c:v>
                </c:pt>
                <c:pt idx="206">
                  <c:v>#N/A</c:v>
                </c:pt>
                <c:pt idx="207">
                  <c:v>#N/A</c:v>
                </c:pt>
                <c:pt idx="208">
                  <c:v>#N/A</c:v>
                </c:pt>
                <c:pt idx="209">
                  <c:v>#N/A</c:v>
                </c:pt>
                <c:pt idx="210">
                  <c:v>#N/A</c:v>
                </c:pt>
                <c:pt idx="211">
                  <c:v>#N/A</c:v>
                </c:pt>
                <c:pt idx="212">
                  <c:v>#N/A</c:v>
                </c:pt>
                <c:pt idx="213">
                  <c:v>#N/A</c:v>
                </c:pt>
                <c:pt idx="214">
                  <c:v>463.05506493058812</c:v>
                </c:pt>
                <c:pt idx="215">
                  <c:v>#N/A</c:v>
                </c:pt>
                <c:pt idx="216">
                  <c:v>#N/A</c:v>
                </c:pt>
                <c:pt idx="217">
                  <c:v>#N/A</c:v>
                </c:pt>
                <c:pt idx="218">
                  <c:v>#N/A</c:v>
                </c:pt>
                <c:pt idx="219">
                  <c:v>#N/A</c:v>
                </c:pt>
                <c:pt idx="220">
                  <c:v>#N/A</c:v>
                </c:pt>
                <c:pt idx="221">
                  <c:v>#N/A</c:v>
                </c:pt>
                <c:pt idx="222">
                  <c:v>#N/A</c:v>
                </c:pt>
                <c:pt idx="223">
                  <c:v>#N/A</c:v>
                </c:pt>
                <c:pt idx="224">
                  <c:v>484.81297811367915</c:v>
                </c:pt>
                <c:pt idx="225">
                  <c:v>#N/A</c:v>
                </c:pt>
                <c:pt idx="226">
                  <c:v>#N/A</c:v>
                </c:pt>
                <c:pt idx="227">
                  <c:v>#N/A</c:v>
                </c:pt>
                <c:pt idx="228">
                  <c:v>#N/A</c:v>
                </c:pt>
                <c:pt idx="229">
                  <c:v>#N/A</c:v>
                </c:pt>
                <c:pt idx="230">
                  <c:v>#N/A</c:v>
                </c:pt>
                <c:pt idx="231">
                  <c:v>#N/A</c:v>
                </c:pt>
                <c:pt idx="232">
                  <c:v>#N/A</c:v>
                </c:pt>
                <c:pt idx="233">
                  <c:v>#N/A</c:v>
                </c:pt>
                <c:pt idx="234">
                  <c:v>506.05135792804288</c:v>
                </c:pt>
                <c:pt idx="235">
                  <c:v>#N/A</c:v>
                </c:pt>
                <c:pt idx="236">
                  <c:v>#N/A</c:v>
                </c:pt>
                <c:pt idx="237">
                  <c:v>#N/A</c:v>
                </c:pt>
                <c:pt idx="238">
                  <c:v>#N/A</c:v>
                </c:pt>
                <c:pt idx="239">
                  <c:v>#N/A</c:v>
                </c:pt>
                <c:pt idx="240">
                  <c:v>#N/A</c:v>
                </c:pt>
                <c:pt idx="241">
                  <c:v>#N/A</c:v>
                </c:pt>
                <c:pt idx="242">
                  <c:v>#N/A</c:v>
                </c:pt>
                <c:pt idx="243">
                  <c:v>#N/A</c:v>
                </c:pt>
                <c:pt idx="244">
                  <c:v>526.67838885779213</c:v>
                </c:pt>
                <c:pt idx="245">
                  <c:v>#N/A</c:v>
                </c:pt>
                <c:pt idx="246">
                  <c:v>#N/A</c:v>
                </c:pt>
                <c:pt idx="247">
                  <c:v>#N/A</c:v>
                </c:pt>
                <c:pt idx="248">
                  <c:v>#N/A</c:v>
                </c:pt>
                <c:pt idx="249">
                  <c:v>#N/A</c:v>
                </c:pt>
                <c:pt idx="250">
                  <c:v>#N/A</c:v>
                </c:pt>
                <c:pt idx="251">
                  <c:v>#N/A</c:v>
                </c:pt>
                <c:pt idx="252">
                  <c:v>#N/A</c:v>
                </c:pt>
                <c:pt idx="253">
                  <c:v>#N/A</c:v>
                </c:pt>
                <c:pt idx="254">
                  <c:v>546.60670115808261</c:v>
                </c:pt>
                <c:pt idx="255">
                  <c:v>#N/A</c:v>
                </c:pt>
                <c:pt idx="256">
                  <c:v>#N/A</c:v>
                </c:pt>
                <c:pt idx="257">
                  <c:v>#N/A</c:v>
                </c:pt>
                <c:pt idx="258">
                  <c:v>#N/A</c:v>
                </c:pt>
                <c:pt idx="259">
                  <c:v>#N/A</c:v>
                </c:pt>
                <c:pt idx="260">
                  <c:v>#N/A</c:v>
                </c:pt>
                <c:pt idx="261">
                  <c:v>#N/A</c:v>
                </c:pt>
                <c:pt idx="262">
                  <c:v>#N/A</c:v>
                </c:pt>
                <c:pt idx="263">
                  <c:v>#N/A</c:v>
                </c:pt>
                <c:pt idx="264">
                  <c:v>565.75949032468441</c:v>
                </c:pt>
                <c:pt idx="265">
                  <c:v>#N/A</c:v>
                </c:pt>
                <c:pt idx="266">
                  <c:v>#N/A</c:v>
                </c:pt>
                <c:pt idx="267">
                  <c:v>#N/A</c:v>
                </c:pt>
                <c:pt idx="268">
                  <c:v>#N/A</c:v>
                </c:pt>
                <c:pt idx="269">
                  <c:v>#N/A</c:v>
                </c:pt>
                <c:pt idx="270">
                  <c:v>#N/A</c:v>
                </c:pt>
                <c:pt idx="271">
                  <c:v>#N/A</c:v>
                </c:pt>
                <c:pt idx="272">
                  <c:v>#N/A</c:v>
                </c:pt>
                <c:pt idx="273">
                  <c:v>#N/A</c:v>
                </c:pt>
                <c:pt idx="274">
                  <c:v>584.07372086018063</c:v>
                </c:pt>
                <c:pt idx="275">
                  <c:v>#N/A</c:v>
                </c:pt>
                <c:pt idx="276">
                  <c:v>#N/A</c:v>
                </c:pt>
                <c:pt idx="277">
                  <c:v>#N/A</c:v>
                </c:pt>
                <c:pt idx="278">
                  <c:v>#N/A</c:v>
                </c:pt>
                <c:pt idx="279">
                  <c:v>#N/A</c:v>
                </c:pt>
                <c:pt idx="280">
                  <c:v>#N/A</c:v>
                </c:pt>
                <c:pt idx="281">
                  <c:v>#N/A</c:v>
                </c:pt>
                <c:pt idx="282">
                  <c:v>#N/A</c:v>
                </c:pt>
                <c:pt idx="283">
                  <c:v>#N/A</c:v>
                </c:pt>
                <c:pt idx="284">
                  <c:v>601.50152245962045</c:v>
                </c:pt>
                <c:pt idx="285">
                  <c:v>#N/A</c:v>
                </c:pt>
                <c:pt idx="286">
                  <c:v>#N/A</c:v>
                </c:pt>
                <c:pt idx="287">
                  <c:v>#N/A</c:v>
                </c:pt>
                <c:pt idx="288">
                  <c:v>#N/A</c:v>
                </c:pt>
                <c:pt idx="289">
                  <c:v>#N/A</c:v>
                </c:pt>
                <c:pt idx="290">
                  <c:v>#N/A</c:v>
                </c:pt>
                <c:pt idx="291">
                  <c:v>#N/A</c:v>
                </c:pt>
                <c:pt idx="292">
                  <c:v>#N/A</c:v>
                </c:pt>
                <c:pt idx="293">
                  <c:v>#N/A</c:v>
                </c:pt>
                <c:pt idx="294">
                  <c:v>618.0103649392139</c:v>
                </c:pt>
                <c:pt idx="295">
                  <c:v>#N/A</c:v>
                </c:pt>
                <c:pt idx="296">
                  <c:v>#N/A</c:v>
                </c:pt>
                <c:pt idx="297">
                  <c:v>#N/A</c:v>
                </c:pt>
                <c:pt idx="298">
                  <c:v>#N/A</c:v>
                </c:pt>
                <c:pt idx="299">
                  <c:v>#N/A</c:v>
                </c:pt>
                <c:pt idx="300">
                  <c:v>#N/A</c:v>
                </c:pt>
                <c:pt idx="301">
                  <c:v>#N/A</c:v>
                </c:pt>
                <c:pt idx="302">
                  <c:v>#N/A</c:v>
                </c:pt>
                <c:pt idx="303">
                  <c:v>#N/A</c:v>
                </c:pt>
                <c:pt idx="304">
                  <c:v>633.58238320167004</c:v>
                </c:pt>
                <c:pt idx="305">
                  <c:v>#N/A</c:v>
                </c:pt>
                <c:pt idx="306">
                  <c:v>#N/A</c:v>
                </c:pt>
                <c:pt idx="307">
                  <c:v>#N/A</c:v>
                </c:pt>
                <c:pt idx="308">
                  <c:v>#N/A</c:v>
                </c:pt>
                <c:pt idx="309">
                  <c:v>#N/A</c:v>
                </c:pt>
                <c:pt idx="310">
                  <c:v>#N/A</c:v>
                </c:pt>
                <c:pt idx="311">
                  <c:v>#N/A</c:v>
                </c:pt>
                <c:pt idx="312">
                  <c:v>#N/A</c:v>
                </c:pt>
                <c:pt idx="313">
                  <c:v>#N/A</c:v>
                </c:pt>
                <c:pt idx="314">
                  <c:v>648.21312759078319</c:v>
                </c:pt>
                <c:pt idx="315">
                  <c:v>#N/A</c:v>
                </c:pt>
                <c:pt idx="316">
                  <c:v>#N/A</c:v>
                </c:pt>
                <c:pt idx="317">
                  <c:v>#N/A</c:v>
                </c:pt>
                <c:pt idx="318">
                  <c:v>#N/A</c:v>
                </c:pt>
                <c:pt idx="319">
                  <c:v>#N/A</c:v>
                </c:pt>
                <c:pt idx="320">
                  <c:v>#N/A</c:v>
                </c:pt>
                <c:pt idx="321">
                  <c:v>#N/A</c:v>
                </c:pt>
                <c:pt idx="322">
                  <c:v>#N/A</c:v>
                </c:pt>
                <c:pt idx="323">
                  <c:v>#N/A</c:v>
                </c:pt>
                <c:pt idx="324">
                  <c:v>661.9099598368739</c:v>
                </c:pt>
                <c:pt idx="325">
                  <c:v>#N/A</c:v>
                </c:pt>
                <c:pt idx="326">
                  <c:v>#N/A</c:v>
                </c:pt>
                <c:pt idx="327">
                  <c:v>#N/A</c:v>
                </c:pt>
                <c:pt idx="328">
                  <c:v>#N/A</c:v>
                </c:pt>
                <c:pt idx="329">
                  <c:v>#N/A</c:v>
                </c:pt>
                <c:pt idx="330">
                  <c:v>#N/A</c:v>
                </c:pt>
                <c:pt idx="331">
                  <c:v>#N/A</c:v>
                </c:pt>
                <c:pt idx="332">
                  <c:v>#N/A</c:v>
                </c:pt>
                <c:pt idx="333">
                  <c:v>#N/A</c:v>
                </c:pt>
                <c:pt idx="334">
                  <c:v>674.69027199681534</c:v>
                </c:pt>
                <c:pt idx="335">
                  <c:v>#N/A</c:v>
                </c:pt>
                <c:pt idx="336">
                  <c:v>#N/A</c:v>
                </c:pt>
                <c:pt idx="337">
                  <c:v>#N/A</c:v>
                </c:pt>
                <c:pt idx="338">
                  <c:v>#N/A</c:v>
                </c:pt>
                <c:pt idx="339">
                  <c:v>#N/A</c:v>
                </c:pt>
                <c:pt idx="340">
                  <c:v>#N/A</c:v>
                </c:pt>
                <c:pt idx="341">
                  <c:v>#N/A</c:v>
                </c:pt>
                <c:pt idx="342">
                  <c:v>#N/A</c:v>
                </c:pt>
                <c:pt idx="343">
                  <c:v>#N/A</c:v>
                </c:pt>
                <c:pt idx="344">
                  <c:v>686.57966681783898</c:v>
                </c:pt>
                <c:pt idx="345">
                  <c:v>#N/A</c:v>
                </c:pt>
                <c:pt idx="346">
                  <c:v>#N/A</c:v>
                </c:pt>
                <c:pt idx="347">
                  <c:v>#N/A</c:v>
                </c:pt>
                <c:pt idx="348">
                  <c:v>#N/A</c:v>
                </c:pt>
                <c:pt idx="349">
                  <c:v>#N/A</c:v>
                </c:pt>
                <c:pt idx="350">
                  <c:v>#N/A</c:v>
                </c:pt>
                <c:pt idx="351">
                  <c:v>#N/A</c:v>
                </c:pt>
                <c:pt idx="352">
                  <c:v>#N/A</c:v>
                </c:pt>
                <c:pt idx="353">
                  <c:v>#N/A</c:v>
                </c:pt>
                <c:pt idx="354">
                  <c:v>697.61020165453237</c:v>
                </c:pt>
                <c:pt idx="355">
                  <c:v>#N/A</c:v>
                </c:pt>
                <c:pt idx="356">
                  <c:v>#N/A</c:v>
                </c:pt>
                <c:pt idx="357">
                  <c:v>#N/A</c:v>
                </c:pt>
                <c:pt idx="358">
                  <c:v>#N/A</c:v>
                </c:pt>
                <c:pt idx="359">
                  <c:v>#N/A</c:v>
                </c:pt>
                <c:pt idx="360">
                  <c:v>#N/A</c:v>
                </c:pt>
                <c:pt idx="361">
                  <c:v>#N/A</c:v>
                </c:pt>
                <c:pt idx="362">
                  <c:v>#N/A</c:v>
                </c:pt>
                <c:pt idx="363">
                  <c:v>#N/A</c:v>
                </c:pt>
                <c:pt idx="364">
                  <c:v>707.81876550195727</c:v>
                </c:pt>
                <c:pt idx="365">
                  <c:v>#N/A</c:v>
                </c:pt>
                <c:pt idx="366">
                  <c:v>#N/A</c:v>
                </c:pt>
                <c:pt idx="367">
                  <c:v>#N/A</c:v>
                </c:pt>
                <c:pt idx="368">
                  <c:v>#N/A</c:v>
                </c:pt>
                <c:pt idx="369">
                  <c:v>#N/A</c:v>
                </c:pt>
                <c:pt idx="370">
                  <c:v>#N/A</c:v>
                </c:pt>
                <c:pt idx="371">
                  <c:v>#N/A</c:v>
                </c:pt>
                <c:pt idx="372">
                  <c:v>#N/A</c:v>
                </c:pt>
                <c:pt idx="373">
                  <c:v>#N/A</c:v>
                </c:pt>
                <c:pt idx="374">
                  <c:v>717.24563106830476</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564.13737529499281</c:v>
                </c:pt>
                <c:pt idx="1">
                  <c:v>565.62074381086484</c:v>
                </c:pt>
                <c:pt idx="2">
                  <c:v>567.10144126903492</c:v>
                </c:pt>
                <c:pt idx="3">
                  <c:v>568.5794739589353</c:v>
                </c:pt>
                <c:pt idx="4">
                  <c:v>570.05484814226759</c:v>
                </c:pt>
                <c:pt idx="5">
                  <c:v>571.52757005316471</c:v>
                </c:pt>
                <c:pt idx="6">
                  <c:v>572.99764589835138</c:v>
                </c:pt>
                <c:pt idx="7">
                  <c:v>574.46508185730363</c:v>
                </c:pt>
                <c:pt idx="8">
                  <c:v>575.92988408240706</c:v>
                </c:pt>
                <c:pt idx="9">
                  <c:v>577.3920586991137</c:v>
                </c:pt>
                <c:pt idx="10">
                  <c:v>578.85161180609839</c:v>
                </c:pt>
                <c:pt idx="11">
                  <c:v>580.30854946045031</c:v>
                </c:pt>
                <c:pt idx="12">
                  <c:v>581.76287766315249</c:v>
                </c:pt>
                <c:pt idx="13">
                  <c:v>583.21460237476947</c:v>
                </c:pt>
                <c:pt idx="14">
                  <c:v>584.66372953083805</c:v>
                </c:pt>
                <c:pt idx="15">
                  <c:v>586.11026504200368</c:v>
                </c:pt>
                <c:pt idx="16">
                  <c:v>587.5542147941552</c:v>
                </c:pt>
                <c:pt idx="17">
                  <c:v>588.99558464855932</c:v>
                </c:pt>
                <c:pt idx="18">
                  <c:v>590.43438044199343</c:v>
                </c:pt>
                <c:pt idx="19">
                  <c:v>591.87060798687821</c:v>
                </c:pt>
                <c:pt idx="20">
                  <c:v>593.30427307140872</c:v>
                </c:pt>
                <c:pt idx="21">
                  <c:v>594.73538146716783</c:v>
                </c:pt>
                <c:pt idx="22">
                  <c:v>596.16393893659915</c:v>
                </c:pt>
                <c:pt idx="23">
                  <c:v>597.58995122537613</c:v>
                </c:pt>
                <c:pt idx="24">
                  <c:v>599.01342405491346</c:v>
                </c:pt>
                <c:pt idx="25">
                  <c:v>600.43436312250094</c:v>
                </c:pt>
                <c:pt idx="26">
                  <c:v>601.85277410143601</c:v>
                </c:pt>
                <c:pt idx="27">
                  <c:v>603.26866264115608</c:v>
                </c:pt>
                <c:pt idx="28">
                  <c:v>604.68203436736928</c:v>
                </c:pt>
                <c:pt idx="29">
                  <c:v>606.09289488218496</c:v>
                </c:pt>
                <c:pt idx="30">
                  <c:v>607.50124976424252</c:v>
                </c:pt>
                <c:pt idx="31">
                  <c:v>608.90710456883983</c:v>
                </c:pt>
                <c:pt idx="32">
                  <c:v>610.31046482806084</c:v>
                </c:pt>
                <c:pt idx="33">
                  <c:v>611.7113360509021</c:v>
                </c:pt>
                <c:pt idx="34">
                  <c:v>613.10972372339836</c:v>
                </c:pt>
                <c:pt idx="35">
                  <c:v>614.50563330874718</c:v>
                </c:pt>
                <c:pt idx="36">
                  <c:v>615.89907024743343</c:v>
                </c:pt>
                <c:pt idx="37">
                  <c:v>617.29003995735206</c:v>
                </c:pt>
                <c:pt idx="38">
                  <c:v>618.67854783393022</c:v>
                </c:pt>
                <c:pt idx="39">
                  <c:v>620.0645992502491</c:v>
                </c:pt>
                <c:pt idx="40">
                  <c:v>621.44819955716423</c:v>
                </c:pt>
                <c:pt idx="41">
                  <c:v>622.82935408342519</c:v>
                </c:pt>
                <c:pt idx="42">
                  <c:v>624.20806813579497</c:v>
                </c:pt>
                <c:pt idx="43">
                  <c:v>625.58434699916756</c:v>
                </c:pt>
                <c:pt idx="44">
                  <c:v>626.95819593668591</c:v>
                </c:pt>
                <c:pt idx="45">
                  <c:v>628.32962018985791</c:v>
                </c:pt>
                <c:pt idx="46">
                  <c:v>629.69862497867246</c:v>
                </c:pt>
                <c:pt idx="47">
                  <c:v>631.06521550171442</c:v>
                </c:pt>
                <c:pt idx="48">
                  <c:v>632.42939693627864</c:v>
                </c:pt>
                <c:pt idx="49">
                  <c:v>633.79117443848361</c:v>
                </c:pt>
                <c:pt idx="50">
                  <c:v>635.15055314338406</c:v>
                </c:pt>
                <c:pt idx="51">
                  <c:v>636.50753816508256</c:v>
                </c:pt>
                <c:pt idx="52">
                  <c:v>637.86213459684109</c:v>
                </c:pt>
                <c:pt idx="53">
                  <c:v>639.21434751119114</c:v>
                </c:pt>
                <c:pt idx="54">
                  <c:v>640.56418196004347</c:v>
                </c:pt>
                <c:pt idx="55">
                  <c:v>641.91164297479713</c:v>
                </c:pt>
                <c:pt idx="56">
                  <c:v>643.25673556644756</c:v>
                </c:pt>
                <c:pt idx="57">
                  <c:v>644.59946472569379</c:v>
                </c:pt>
                <c:pt idx="58">
                  <c:v>645.93983542304579</c:v>
                </c:pt>
                <c:pt idx="59">
                  <c:v>647.27785260892995</c:v>
                </c:pt>
                <c:pt idx="60">
                  <c:v>648.6135212137948</c:v>
                </c:pt>
                <c:pt idx="61">
                  <c:v>649.94684614821529</c:v>
                </c:pt>
                <c:pt idx="62">
                  <c:v>651.2778323029969</c:v>
                </c:pt>
                <c:pt idx="63">
                  <c:v>652.60648454927912</c:v>
                </c:pt>
                <c:pt idx="64">
                  <c:v>653.93280773863762</c:v>
                </c:pt>
                <c:pt idx="65">
                  <c:v>655.25680670318627</c:v>
                </c:pt>
                <c:pt idx="66">
                  <c:v>656.57848625567863</c:v>
                </c:pt>
                <c:pt idx="67">
                  <c:v>657.89785118960799</c:v>
                </c:pt>
                <c:pt idx="68">
                  <c:v>659.21490627930768</c:v>
                </c:pt>
                <c:pt idx="69">
                  <c:v>660.52965628005006</c:v>
                </c:pt>
                <c:pt idx="70">
                  <c:v>661.8421059281452</c:v>
                </c:pt>
                <c:pt idx="71">
                  <c:v>663.15225994103878</c:v>
                </c:pt>
                <c:pt idx="72">
                  <c:v>664.46012301740939</c:v>
                </c:pt>
                <c:pt idx="73">
                  <c:v>665.76569983726506</c:v>
                </c:pt>
                <c:pt idx="74">
                  <c:v>667.06899506203956</c:v>
                </c:pt>
                <c:pt idx="75">
                  <c:v>668.37001333468754</c:v>
                </c:pt>
                <c:pt idx="76">
                  <c:v>669.66875927977935</c:v>
                </c:pt>
                <c:pt idx="77">
                  <c:v>670.96523750359529</c:v>
                </c:pt>
                <c:pt idx="78">
                  <c:v>672.25945259421894</c:v>
                </c:pt>
                <c:pt idx="79">
                  <c:v>673.5514091216304</c:v>
                </c:pt>
                <c:pt idx="80">
                  <c:v>674.84111163779824</c:v>
                </c:pt>
                <c:pt idx="81">
                  <c:v>676.12856467677159</c:v>
                </c:pt>
                <c:pt idx="82">
                  <c:v>677.41377275477112</c:v>
                </c:pt>
                <c:pt idx="83">
                  <c:v>678.6967403702796</c:v>
                </c:pt>
                <c:pt idx="84">
                  <c:v>679.97747200413187</c:v>
                </c:pt>
                <c:pt idx="85">
                  <c:v>681.25597211960405</c:v>
                </c:pt>
                <c:pt idx="86">
                  <c:v>682.53224516250282</c:v>
                </c:pt>
                <c:pt idx="87">
                  <c:v>683.80629556125314</c:v>
                </c:pt>
                <c:pt idx="88">
                  <c:v>685.07812772698628</c:v>
                </c:pt>
                <c:pt idx="89">
                  <c:v>686.34774605362668</c:v>
                </c:pt>
                <c:pt idx="90">
                  <c:v>687.61515491797877</c:v>
                </c:pt>
                <c:pt idx="91">
                  <c:v>688.88035867981273</c:v>
                </c:pt>
                <c:pt idx="92">
                  <c:v>690.14336168195007</c:v>
                </c:pt>
                <c:pt idx="93">
                  <c:v>691.40416825034845</c:v>
                </c:pt>
                <c:pt idx="94">
                  <c:v>692.66278269418626</c:v>
                </c:pt>
                <c:pt idx="95">
                  <c:v>693.9192093059462</c:v>
                </c:pt>
                <c:pt idx="96">
                  <c:v>695.17345236149856</c:v>
                </c:pt>
                <c:pt idx="97">
                  <c:v>696.4255161201844</c:v>
                </c:pt>
                <c:pt idx="98">
                  <c:v>697.67540482489721</c:v>
                </c:pt>
                <c:pt idx="99">
                  <c:v>698.92312270216507</c:v>
                </c:pt>
                <c:pt idx="100">
                  <c:v>700.16867396223165</c:v>
                </c:pt>
                <c:pt idx="101">
                  <c:v>712.50534747309234</c:v>
                </c:pt>
                <c:pt idx="102">
                  <c:v>724.62805450001918</c:v>
                </c:pt>
                <c:pt idx="103">
                  <c:v>736.54084996119502</c:v>
                </c:pt>
                <c:pt idx="104">
                  <c:v>748.24763623335616</c:v>
                </c:pt>
                <c:pt idx="105">
                  <c:v>759.75217044213184</c:v>
                </c:pt>
                <c:pt idx="106">
                  <c:v>771.05807131240192</c:v>
                </c:pt>
                <c:pt idx="107">
                  <c:v>782.16882561018042</c:v>
                </c:pt>
                <c:pt idx="108">
                  <c:v>793.08779420492306</c:v>
                </c:pt>
                <c:pt idx="109">
                  <c:v>803.81821777878486</c:v>
                </c:pt>
                <c:pt idx="110">
                  <c:v>814.3632222072074</c:v>
                </c:pt>
                <c:pt idx="111">
                  <c:v>824.7258236332641</c:v>
                </c:pt>
                <c:pt idx="112">
                  <c:v>834.90893325641639</c:v>
                </c:pt>
                <c:pt idx="113">
                  <c:v>844.91536185471909</c:v>
                </c:pt>
                <c:pt idx="114">
                  <c:v>854.7478240580416</c:v>
                </c:pt>
                <c:pt idx="115">
                  <c:v>864.4089423885265</c:v>
                </c:pt>
                <c:pt idx="116">
                  <c:v>873.90125108328277</c:v>
                </c:pt>
                <c:pt idx="117">
                  <c:v>883.22719971318793</c:v>
                </c:pt>
                <c:pt idx="118">
                  <c:v>892.38915661064698</c:v>
                </c:pt>
                <c:pt idx="119">
                  <c:v>901.38941211821577</c:v>
                </c:pt>
                <c:pt idx="120">
                  <c:v>910.23018166913516</c:v>
                </c:pt>
                <c:pt idx="121">
                  <c:v>918.91360871002894</c:v>
                </c:pt>
                <c:pt idx="122">
                  <c:v>927.44176747529366</c:v>
                </c:pt>
                <c:pt idx="123">
                  <c:v>935.8166656220385</c:v>
                </c:pt>
                <c:pt idx="124">
                  <c:v>944.04024673381832</c:v>
                </c:pt>
                <c:pt idx="125">
                  <c:v>952.11439270083758</c:v>
                </c:pt>
                <c:pt idx="126">
                  <c:v>960.04092598377804</c:v>
                </c:pt>
                <c:pt idx="127">
                  <c:v>967.82161176792431</c:v>
                </c:pt>
                <c:pt idx="128">
                  <c:v>975.45816001381377</c:v>
                </c:pt>
                <c:pt idx="129">
                  <c:v>982.95222741022815</c:v>
                </c:pt>
                <c:pt idx="130">
                  <c:v>990.30541923496219</c:v>
                </c:pt>
                <c:pt idx="131">
                  <c:v>997.51929112845551</c:v>
                </c:pt>
                <c:pt idx="132">
                  <c:v>1004.5953507850453</c:v>
                </c:pt>
                <c:pt idx="133">
                  <c:v>1011.5350595662992</c:v>
                </c:pt>
                <c:pt idx="134">
                  <c:v>1018.3398340406044</c:v>
                </c:pt>
                <c:pt idx="135">
                  <c:v>1025.0110474529324</c:v>
                </c:pt>
                <c:pt idx="136">
                  <c:v>1031.5500311284586</c:v>
                </c:pt>
                <c:pt idx="137">
                  <c:v>1037.9580758134884</c:v>
                </c:pt>
                <c:pt idx="138">
                  <c:v>1044.2364329569398</c:v>
                </c:pt>
                <c:pt idx="139">
                  <c:v>1050.3863159354348</c:v>
                </c:pt>
                <c:pt idx="140">
                  <c:v>1056.4089012248776</c:v>
                </c:pt>
                <c:pt idx="141">
                  <c:v>1062.3053295212246</c:v>
                </c:pt>
                <c:pt idx="142">
                  <c:v>1068.0767068130053</c:v>
                </c:pt>
                <c:pt idx="143">
                  <c:v>1073.7241054080005</c:v>
                </c:pt>
                <c:pt idx="144">
                  <c:v>1079.2485649163589</c:v>
                </c:pt>
                <c:pt idx="145">
                  <c:v>1084.651093192304</c:v>
                </c:pt>
                <c:pt idx="146">
                  <c:v>1089.9326672364705</c:v>
                </c:pt>
                <c:pt idx="147">
                  <c:v>1095.0942340608028</c:v>
                </c:pt>
                <c:pt idx="148">
                  <c:v>1100.1367115178505</c:v>
                </c:pt>
                <c:pt idx="149">
                  <c:v>1105.0609890962035</c:v>
                </c:pt>
                <c:pt idx="150">
                  <c:v>1109.8679286837287</c:v>
                </c:pt>
                <c:pt idx="151">
                  <c:v>1114.5583653001902</c:v>
                </c:pt>
                <c:pt idx="152">
                  <c:v>1119.1331078007672</c:v>
                </c:pt>
                <c:pt idx="153">
                  <c:v>1123.5929395519211</c:v>
                </c:pt>
                <c:pt idx="154">
                  <c:v>1127.9386190810042</c:v>
                </c:pt>
                <c:pt idx="155">
                  <c:v>1132.1708807009531</c:v>
                </c:pt>
                <c:pt idx="156">
                  <c:v>1136.2904351113652</c:v>
                </c:pt>
                <c:pt idx="157">
                  <c:v>1140.297969977217</c:v>
                </c:pt>
                <c:pt idx="158">
                  <c:v>1144.1941504864537</c:v>
                </c:pt>
                <c:pt idx="159">
                  <c:v>1147.9796198876511</c:v>
                </c:pt>
                <c:pt idx="160">
                  <c:v>1151.6550000089321</c:v>
                </c:pt>
                <c:pt idx="161">
                  <c:v>1155.2208917593121</c:v>
                </c:pt>
                <c:pt idx="162">
                  <c:v>1158.6778756136332</c:v>
                </c:pt>
                <c:pt idx="163">
                  <c:v>1162.0265120822628</c:v>
                </c:pt>
                <c:pt idx="164">
                  <c:v>1165.2673421667287</c:v>
                </c:pt>
                <c:pt idx="165">
                  <c:v>1168.400887802492</c:v>
                </c:pt>
                <c:pt idx="166">
                  <c:v>1171.4276522900827</c:v>
                </c:pt>
                <c:pt idx="167">
                  <c:v>1174.3481207158597</c:v>
                </c:pt>
                <c:pt idx="168">
                  <c:v>1177.1627603637046</c:v>
                </c:pt>
                <c:pt idx="169">
                  <c:v>1179.8720211190187</c:v>
                </c:pt>
                <c:pt idx="170">
                  <c:v>1182.4763358664597</c:v>
                </c:pt>
                <c:pt idx="171">
                  <c:v>1184.9761208829345</c:v>
                </c:pt>
                <c:pt idx="172">
                  <c:v>1187.3717762274575</c:v>
                </c:pt>
                <c:pt idx="173">
                  <c:v>1189.6636861295908</c:v>
                </c:pt>
                <c:pt idx="174">
                  <c:v>1191.8522193782908</c:v>
                </c:pt>
                <c:pt idx="175">
                  <c:v>1193.9377297131166</c:v>
                </c:pt>
                <c:pt idx="176">
                  <c:v>1195.9205562198854</c:v>
                </c:pt>
                <c:pt idx="177">
                  <c:v>1197.8010237329984</c:v>
                </c:pt>
                <c:pt idx="178">
                  <c:v>1199.579443246801</c:v>
                </c:pt>
                <c:pt idx="179">
                  <c:v>1201.2561123384748</c:v>
                </c:pt>
                <c:pt idx="180">
                  <c:v>1202.8313156050797</c:v>
                </c:pt>
                <c:pt idx="181">
                  <c:v>1204.305325117467</c:v>
                </c:pt>
                <c:pt idx="182">
                  <c:v>1205.6784008938514</c:v>
                </c:pt>
                <c:pt idx="183">
                  <c:v>1206.9507913958473</c:v>
                </c:pt>
                <c:pt idx="184">
                  <c:v>1208.1227340497283</c:v>
                </c:pt>
                <c:pt idx="185">
                  <c:v>1209.1944557955464</c:v>
                </c:pt>
                <c:pt idx="186">
                  <c:v>1210.1661736665149</c:v>
                </c:pt>
                <c:pt idx="187">
                  <c:v>1211.0380954007137</c:v>
                </c:pt>
                <c:pt idx="188">
                  <c:v>1211.8104200866994</c:v>
                </c:pt>
                <c:pt idx="189">
                  <c:v>1212.4833388439715</c:v>
                </c:pt>
                <c:pt idx="190">
                  <c:v>1213.0570355384862</c:v>
                </c:pt>
                <c:pt idx="191">
                  <c:v>1213.5316875324963</c:v>
                </c:pt>
                <c:pt idx="192">
                  <c:v>1213.9074664669788</c:v>
                </c:pt>
                <c:pt idx="193">
                  <c:v>1214.1845390738065</c:v>
                </c:pt>
                <c:pt idx="194">
                  <c:v>1214.3630680136962</c:v>
                </c:pt>
                <c:pt idx="195">
                  <c:v>1214.4432127348607</c:v>
                </c:pt>
                <c:pt idx="196">
                  <c:v>1214.4251303462959</c:v>
                </c:pt>
                <c:pt idx="197">
                  <c:v>1214.3089764988033</c:v>
                </c:pt>
                <c:pt idx="198">
                  <c:v>1214.0949062662487</c:v>
                </c:pt>
                <c:pt idx="199">
                  <c:v>1213.783075019234</c:v>
                </c:pt>
                <c:pt idx="200">
                  <c:v>1213.3736392833412</c:v>
                </c:pt>
                <c:pt idx="201">
                  <c:v>1212.8667575743955</c:v>
                </c:pt>
                <c:pt idx="202">
                  <c:v>1212.2625912037665</c:v>
                </c:pt>
                <c:pt idx="203">
                  <c:v>1211.5613050475342</c:v>
                </c:pt>
                <c:pt idx="204">
                  <c:v>1210.7630682743363</c:v>
                </c:pt>
                <c:pt idx="205">
                  <c:v>1209.8680550278129</c:v>
                </c:pt>
                <c:pt idx="206">
                  <c:v>1208.8764450606998</c:v>
                </c:pt>
                <c:pt idx="207">
                  <c:v>1207.7884243187391</c:v>
                </c:pt>
                <c:pt idx="208">
                  <c:v>1206.6041854736113</c:v>
                </c:pt>
                <c:pt idx="209">
                  <c:v>1205.3239284050192</c:v>
                </c:pt>
                <c:pt idx="210">
                  <c:v>1203.9478606328328</c:v>
                </c:pt>
                <c:pt idx="211">
                  <c:v>1202.4761977008473</c:v>
                </c:pt>
                <c:pt idx="212">
                  <c:v>1200.9091635141822</c:v>
                </c:pt>
                <c:pt idx="213">
                  <c:v>1199.2469906327071</c:v>
                </c:pt>
                <c:pt idx="214">
                  <c:v>1197.4899205230938</c:v>
                </c:pt>
                <c:pt idx="215">
                  <c:v>1195.6382037722199</c:v>
                </c:pt>
                <c:pt idx="216">
                  <c:v>1193.6921002646739</c:v>
                </c:pt>
                <c:pt idx="217">
                  <c:v>1191.6518793270809</c:v>
                </c:pt>
                <c:pt idx="218">
                  <c:v>1189.5178198418776</c:v>
                </c:pt>
                <c:pt idx="219">
                  <c:v>1187.2902103330441</c:v>
                </c:pt>
                <c:pt idx="220">
                  <c:v>1184.9693490261559</c:v>
                </c:pt>
                <c:pt idx="221">
                  <c:v>1182.5555438849567</c:v>
                </c:pt>
                <c:pt idx="222">
                  <c:v>1180.0491126264924</c:v>
                </c:pt>
                <c:pt idx="223">
                  <c:v>1177.4503827166811</c:v>
                </c:pt>
                <c:pt idx="224">
                  <c:v>1174.7596913480349</c:v>
                </c:pt>
                <c:pt idx="225">
                  <c:v>1171.977385401098</c:v>
                </c:pt>
                <c:pt idx="226">
                  <c:v>1169.1038213910244</c:v>
                </c:pt>
                <c:pt idx="227">
                  <c:v>1166.1393654005883</c:v>
                </c:pt>
                <c:pt idx="228">
                  <c:v>1163.0843930007957</c:v>
                </c:pt>
                <c:pt idx="229">
                  <c:v>1159.9392891601633</c:v>
                </c:pt>
                <c:pt idx="230">
                  <c:v>1156.704448143623</c:v>
                </c:pt>
                <c:pt idx="231">
                  <c:v>1153.38027340193</c:v>
                </c:pt>
                <c:pt idx="232">
                  <c:v>1149.9671774523663</c:v>
                </c:pt>
                <c:pt idx="233">
                  <c:v>1146.4655817514624</c:v>
                </c:pt>
                <c:pt idx="234">
                  <c:v>1142.875916560399</c:v>
                </c:pt>
                <c:pt idx="235">
                  <c:v>1139.1986208036881</c:v>
                </c:pt>
                <c:pt idx="236">
                  <c:v>1135.4341419216892</c:v>
                </c:pt>
                <c:pt idx="237">
                  <c:v>1131.5829357174682</c:v>
                </c:pt>
                <c:pt idx="238">
                  <c:v>1127.6454661984669</c:v>
                </c:pt>
                <c:pt idx="239">
                  <c:v>1123.6222054134175</c:v>
                </c:pt>
                <c:pt idx="240">
                  <c:v>1119.5136332849063</c:v>
                </c:pt>
                <c:pt idx="241">
                  <c:v>1115.3202374379589</c:v>
                </c:pt>
                <c:pt idx="242">
                  <c:v>1111.0425130249998</c:v>
                </c:pt>
                <c:pt idx="243">
                  <c:v>1106.6809625475132</c:v>
                </c:pt>
                <c:pt idx="244">
                  <c:v>1102.2360956747152</c:v>
                </c:pt>
                <c:pt idx="245">
                  <c:v>1097.7084290595274</c:v>
                </c:pt>
                <c:pt idx="246">
                  <c:v>1093.0984861521288</c:v>
                </c:pt>
                <c:pt idx="247">
                  <c:v>1088.4067970113456</c:v>
                </c:pt>
                <c:pt idx="248">
                  <c:v>1083.6338981141282</c:v>
                </c:pt>
                <c:pt idx="249">
                  <c:v>1078.7803321633519</c:v>
                </c:pt>
                <c:pt idx="250">
                  <c:v>1073.8466478941664</c:v>
                </c:pt>
                <c:pt idx="251">
                  <c:v>1068.8333998791109</c:v>
                </c:pt>
                <c:pt idx="252">
                  <c:v>1063.7411483322012</c:v>
                </c:pt>
                <c:pt idx="253">
                  <c:v>1058.5704589121881</c:v>
                </c:pt>
                <c:pt idx="254">
                  <c:v>1053.321902525176</c:v>
                </c:pt>
                <c:pt idx="255">
                  <c:v>1047.9960551267882</c:v>
                </c:pt>
                <c:pt idx="256">
                  <c:v>1042.5934975240514</c:v>
                </c:pt>
                <c:pt idx="257">
                  <c:v>1037.1148151771736</c:v>
                </c:pt>
                <c:pt idx="258">
                  <c:v>1031.5605980013765</c:v>
                </c:pt>
                <c:pt idx="259">
                  <c:v>1025.9314401689417</c:v>
                </c:pt>
                <c:pt idx="260">
                  <c:v>1020.2279399116212</c:v>
                </c:pt>
                <c:pt idx="261">
                  <c:v>1014.4506993235633</c:v>
                </c:pt>
                <c:pt idx="262">
                  <c:v>1008.6003241648901</c:v>
                </c:pt>
                <c:pt idx="263">
                  <c:v>1002.6774236660681</c:v>
                </c:pt>
                <c:pt idx="264">
                  <c:v>996.68261033319959</c:v>
                </c:pt>
                <c:pt idx="265">
                  <c:v>990.61649975436546</c:v>
                </c:pt>
                <c:pt idx="266">
                  <c:v>984.47971040713844</c:v>
                </c:pt>
                <c:pt idx="267">
                  <c:v>978.27286346738572</c:v>
                </c:pt>
                <c:pt idx="268">
                  <c:v>971.99658261947445</c:v>
                </c:pt>
                <c:pt idx="269">
                  <c:v>965.65149386798726</c:v>
                </c:pt>
                <c:pt idx="270">
                  <c:v>959.23822535105307</c:v>
                </c:pt>
                <c:pt idx="271">
                  <c:v>952.75740715539325</c:v>
                </c:pt>
                <c:pt idx="272">
                  <c:v>946.20967113317738</c:v>
                </c:pt>
                <c:pt idx="273">
                  <c:v>939.59565072078169</c:v>
                </c:pt>
                <c:pt idx="274">
                  <c:v>932.9159807595363</c:v>
                </c:pt>
                <c:pt idx="275">
                  <c:v>926.17129731854504</c:v>
                </c:pt>
                <c:pt idx="276">
                  <c:v>919.3622375196569</c:v>
                </c:pt>
                <c:pt idx="277">
                  <c:v>912.48943936466435</c:v>
                </c:pt>
                <c:pt idx="278">
                  <c:v>905.55354156479927</c:v>
                </c:pt>
                <c:pt idx="279">
                  <c:v>898.55518337259514</c:v>
                </c:pt>
                <c:pt idx="280">
                  <c:v>891.49500441617727</c:v>
                </c:pt>
                <c:pt idx="281">
                  <c:v>884.37364453604232</c:v>
                </c:pt>
                <c:pt idx="282">
                  <c:v>877.19174362438287</c:v>
                </c:pt>
                <c:pt idx="283">
                  <c:v>869.94994146700856</c:v>
                </c:pt>
                <c:pt idx="284">
                  <c:v>862.64887758791383</c:v>
                </c:pt>
                <c:pt idx="285">
                  <c:v>855.28919109653646</c:v>
                </c:pt>
                <c:pt idx="286">
                  <c:v>847.87152053774935</c:v>
                </c:pt>
                <c:pt idx="287">
                  <c:v>840.39650374462337</c:v>
                </c:pt>
                <c:pt idx="288">
                  <c:v>832.86477769399653</c:v>
                </c:pt>
                <c:pt idx="289">
                  <c:v>825.27697836488119</c:v>
                </c:pt>
                <c:pt idx="290">
                  <c:v>817.63374059973705</c:v>
                </c:pt>
                <c:pt idx="291">
                  <c:v>809.9356979686363</c:v>
                </c:pt>
                <c:pt idx="292">
                  <c:v>802.18348263634152</c:v>
                </c:pt>
                <c:pt idx="293">
                  <c:v>794.37772523231695</c:v>
                </c:pt>
                <c:pt idx="294">
                  <c:v>786.51905472368833</c:v>
                </c:pt>
                <c:pt idx="295">
                  <c:v>778.60809829116499</c:v>
                </c:pt>
                <c:pt idx="296">
                  <c:v>770.64548120793393</c:v>
                </c:pt>
                <c:pt idx="297">
                  <c:v>762.63182672153459</c:v>
                </c:pt>
                <c:pt idx="298">
                  <c:v>754.56775593871839</c:v>
                </c:pt>
                <c:pt idx="299">
                  <c:v>746.45388771329613</c:v>
                </c:pt>
                <c:pt idx="300">
                  <c:v>738.2908385369725</c:v>
                </c:pt>
                <c:pt idx="301">
                  <c:v>730.07922243316614</c:v>
                </c:pt>
                <c:pt idx="302">
                  <c:v>721.81965085380887</c:v>
                </c:pt>
                <c:pt idx="303">
                  <c:v>713.51273257911851</c:v>
                </c:pt>
                <c:pt idx="304">
                  <c:v>705.15907362033465</c:v>
                </c:pt>
                <c:pt idx="305">
                  <c:v>696.75927712540681</c:v>
                </c:pt>
                <c:pt idx="306">
                  <c:v>688.3139432876203</c:v>
                </c:pt>
                <c:pt idx="307">
                  <c:v>679.82366925714553</c:v>
                </c:pt>
                <c:pt idx="308">
                  <c:v>671.28904905549234</c:v>
                </c:pt>
                <c:pt idx="309">
                  <c:v>662.71067349285033</c:v>
                </c:pt>
                <c:pt idx="310">
                  <c:v>654.08913008829461</c:v>
                </c:pt>
                <c:pt idx="311">
                  <c:v>645.42500299283392</c:v>
                </c:pt>
                <c:pt idx="312">
                  <c:v>636.71887291527651</c:v>
                </c:pt>
                <c:pt idx="313">
                  <c:v>627.97131705088907</c:v>
                </c:pt>
                <c:pt idx="314">
                  <c:v>619.18290901282023</c:v>
                </c:pt>
                <c:pt idx="315">
                  <c:v>610.3542187662614</c:v>
                </c:pt>
                <c:pt idx="316">
                  <c:v>601.48581256531361</c:v>
                </c:pt>
                <c:pt idx="317">
                  <c:v>592.57825289253049</c:v>
                </c:pt>
                <c:pt idx="318">
                  <c:v>583.63209840110471</c:v>
                </c:pt>
                <c:pt idx="319">
                  <c:v>574.6479038596641</c:v>
                </c:pt>
                <c:pt idx="320">
                  <c:v>565.62622009964389</c:v>
                </c:pt>
                <c:pt idx="321">
                  <c:v>556.56759396519953</c:v>
                </c:pt>
                <c:pt idx="322">
                  <c:v>547.47256826562329</c:v>
                </c:pt>
                <c:pt idx="323">
                  <c:v>538.34168173022874</c:v>
                </c:pt>
                <c:pt idx="324">
                  <c:v>529.17546896566432</c:v>
                </c:pt>
                <c:pt idx="325">
                  <c:v>519.97446041561841</c:v>
                </c:pt>
                <c:pt idx="326">
                  <c:v>510.73918232287656</c:v>
                </c:pt>
                <c:pt idx="327">
                  <c:v>501.47015669369046</c:v>
                </c:pt>
                <c:pt idx="328">
                  <c:v>492.16790126441992</c:v>
                </c:pt>
                <c:pt idx="329">
                  <c:v>482.83292947040633</c:v>
                </c:pt>
                <c:pt idx="330">
                  <c:v>473.4657504170363</c:v>
                </c:pt>
                <c:pt idx="331">
                  <c:v>464.06686885295522</c:v>
                </c:pt>
                <c:pt idx="332">
                  <c:v>454.63678514538771</c:v>
                </c:pt>
                <c:pt idx="333">
                  <c:v>445.17599525752416</c:v>
                </c:pt>
                <c:pt idx="334">
                  <c:v>435.68499072793054</c:v>
                </c:pt>
                <c:pt idx="335">
                  <c:v>426.16425865193924</c:v>
                </c:pt>
                <c:pt idx="336">
                  <c:v>416.61428166497888</c:v>
                </c:pt>
                <c:pt idx="337">
                  <c:v>407.03553792780014</c:v>
                </c:pt>
                <c:pt idx="338">
                  <c:v>397.42850111355546</c:v>
                </c:pt>
                <c:pt idx="339">
                  <c:v>387.79364039668968</c:v>
                </c:pt>
                <c:pt idx="340">
                  <c:v>378.13142044359967</c:v>
                </c:pt>
                <c:pt idx="341">
                  <c:v>368.44230140501992</c:v>
                </c:pt>
                <c:pt idx="342">
                  <c:v>358.72673891009254</c:v>
                </c:pt>
                <c:pt idx="343">
                  <c:v>348.98518406207887</c:v>
                </c:pt>
                <c:pt idx="344">
                  <c:v>339.21808343567142</c:v>
                </c:pt>
                <c:pt idx="345">
                  <c:v>329.42587907586363</c:v>
                </c:pt>
                <c:pt idx="346">
                  <c:v>319.60900849833689</c:v>
                </c:pt>
                <c:pt idx="347">
                  <c:v>309.76790469132283</c:v>
                </c:pt>
                <c:pt idx="348">
                  <c:v>299.90299611890043</c:v>
                </c:pt>
                <c:pt idx="349">
                  <c:v>290.01470672568746</c:v>
                </c:pt>
                <c:pt idx="350">
                  <c:v>280.10345594288543</c:v>
                </c:pt>
                <c:pt idx="351">
                  <c:v>270.1696586956391</c:v>
                </c:pt>
                <c:pt idx="352">
                  <c:v>260.21372541167005</c:v>
                </c:pt>
                <c:pt idx="353">
                  <c:v>250.2360620311463</c:v>
                </c:pt>
                <c:pt idx="354">
                  <c:v>240.23707001774858</c:v>
                </c:pt>
                <c:pt idx="355">
                  <c:v>230.21714637089551</c:v>
                </c:pt>
                <c:pt idx="356">
                  <c:v>220.17668363908979</c:v>
                </c:pt>
                <c:pt idx="357">
                  <c:v>210.11606993434827</c:v>
                </c:pt>
                <c:pt idx="358">
                  <c:v>200.03568894767923</c:v>
                </c:pt>
                <c:pt idx="359">
                  <c:v>189.93591996557038</c:v>
                </c:pt>
                <c:pt idx="360">
                  <c:v>179.81713788745228</c:v>
                </c:pt>
                <c:pt idx="361">
                  <c:v>169.67971324410166</c:v>
                </c:pt>
                <c:pt idx="362">
                  <c:v>159.52401221695027</c:v>
                </c:pt>
                <c:pt idx="363">
                  <c:v>149.35039665826491</c:v>
                </c:pt>
                <c:pt idx="364">
                  <c:v>139.15922411216536</c:v>
                </c:pt>
                <c:pt idx="365">
                  <c:v>128.95084783644711</c:v>
                </c:pt>
                <c:pt idx="366">
                  <c:v>118.72561682517644</c:v>
                </c:pt>
                <c:pt idx="367">
                  <c:v>108.48387583202633</c:v>
                </c:pt>
                <c:pt idx="368">
                  <c:v>98.225965394321506</c:v>
                </c:pt>
                <c:pt idx="369">
                  <c:v>87.952221857762353</c:v>
                </c:pt>
                <c:pt idx="370">
                  <c:v>77.662977401797392</c:v>
                </c:pt>
                <c:pt idx="371">
                  <c:v>67.358560065614938</c:v>
                </c:pt>
                <c:pt idx="372">
                  <c:v>57.039293774725031</c:v>
                </c:pt>
                <c:pt idx="373">
                  <c:v>46.705498368103299</c:v>
                </c:pt>
                <c:pt idx="374">
                  <c:v>36.357489625869071</c:v>
                </c:pt>
                <c:pt idx="375">
                  <c:v>25.99557929747062</c:v>
                </c:pt>
                <c:pt idx="376">
                  <c:v>15.620075130350973</c:v>
                </c:pt>
                <c:pt idx="377">
                  <c:v>5.2312808990683699</c:v>
                </c:pt>
                <c:pt idx="378">
                  <c:v>-5.1705035651539895</c:v>
                </c:pt>
                <c:pt idx="379">
                  <c:v>-5.1809117765415982</c:v>
                </c:pt>
                <c:pt idx="380">
                  <c:v>-5.1913200004763933</c:v>
                </c:pt>
                <c:pt idx="381">
                  <c:v>-5.2017282369580844</c:v>
                </c:pt>
                <c:pt idx="382">
                  <c:v>-5.2121364859863819</c:v>
                </c:pt>
                <c:pt idx="383">
                  <c:v>-5.2225447475609963</c:v>
                </c:pt>
                <c:pt idx="384">
                  <c:v>-5.232953021681638</c:v>
                </c:pt>
                <c:pt idx="385">
                  <c:v>-5.2433613083480175</c:v>
                </c:pt>
                <c:pt idx="386">
                  <c:v>-5.2537696075598452</c:v>
                </c:pt>
                <c:pt idx="387">
                  <c:v>-5.2641779193168317</c:v>
                </c:pt>
                <c:pt idx="388">
                  <c:v>-5.2745862436186872</c:v>
                </c:pt>
                <c:pt idx="389">
                  <c:v>-5.2849945804651215</c:v>
                </c:pt>
                <c:pt idx="390">
                  <c:v>-5.2954029298558458</c:v>
                </c:pt>
                <c:pt idx="391">
                  <c:v>-5.3058112917905698</c:v>
                </c:pt>
                <c:pt idx="392">
                  <c:v>-5.3162196662690047</c:v>
                </c:pt>
                <c:pt idx="393">
                  <c:v>-5.3266280532908601</c:v>
                </c:pt>
                <c:pt idx="394">
                  <c:v>-5.3370364528558465</c:v>
                </c:pt>
                <c:pt idx="395">
                  <c:v>-5.3474448649636743</c:v>
                </c:pt>
                <c:pt idx="396">
                  <c:v>-5.3578532896140549</c:v>
                </c:pt>
                <c:pt idx="397">
                  <c:v>-5.3682617268066979</c:v>
                </c:pt>
                <c:pt idx="398">
                  <c:v>-5.3786701765413136</c:v>
                </c:pt>
                <c:pt idx="399">
                  <c:v>-5.3890786388176126</c:v>
                </c:pt>
                <c:pt idx="400">
                  <c:v>-5.3994871136353053</c:v>
                </c:pt>
                <c:pt idx="401">
                  <c:v>-5.4098956009941022</c:v>
                </c:pt>
                <c:pt idx="402">
                  <c:v>-5.4203041008937136</c:v>
                </c:pt>
                <c:pt idx="403">
                  <c:v>-5.4307126133338501</c:v>
                </c:pt>
                <c:pt idx="404">
                  <c:v>-5.4411211383142222</c:v>
                </c:pt>
                <c:pt idx="405">
                  <c:v>-5.4515296758345402</c:v>
                </c:pt>
                <c:pt idx="406">
                  <c:v>-5.4619382258945146</c:v>
                </c:pt>
                <c:pt idx="407">
                  <c:v>-5.4723467884938559</c:v>
                </c:pt>
                <c:pt idx="408">
                  <c:v>-5.4827553636322746</c:v>
                </c:pt>
                <c:pt idx="409">
                  <c:v>-5.493163951309481</c:v>
                </c:pt>
                <c:pt idx="410">
                  <c:v>-5.5035725515251857</c:v>
                </c:pt>
                <c:pt idx="411">
                  <c:v>-5.513981164279099</c:v>
                </c:pt>
                <c:pt idx="412">
                  <c:v>-5.5243897895709315</c:v>
                </c:pt>
                <c:pt idx="413">
                  <c:v>-5.5347984274003936</c:v>
                </c:pt>
                <c:pt idx="414">
                  <c:v>-5.5452070777671958</c:v>
                </c:pt>
                <c:pt idx="415">
                  <c:v>-5.5556157406710485</c:v>
                </c:pt>
                <c:pt idx="416">
                  <c:v>-5.5660244161116621</c:v>
                </c:pt>
                <c:pt idx="417">
                  <c:v>-5.5764331040887472</c:v>
                </c:pt>
                <c:pt idx="418">
                  <c:v>-5.5868418046020141</c:v>
                </c:pt>
                <c:pt idx="419">
                  <c:v>-5.5972505176511733</c:v>
                </c:pt>
                <c:pt idx="420">
                  <c:v>-5.6076592432359362</c:v>
                </c:pt>
                <c:pt idx="421">
                  <c:v>-5.6180679813560124</c:v>
                </c:pt>
                <c:pt idx="422">
                  <c:v>-5.6284767320111131</c:v>
                </c:pt>
                <c:pt idx="423">
                  <c:v>-5.638885495200948</c:v>
                </c:pt>
                <c:pt idx="424">
                  <c:v>-5.6492942709252283</c:v>
                </c:pt>
                <c:pt idx="425">
                  <c:v>-5.6597030591836637</c:v>
                </c:pt>
                <c:pt idx="426">
                  <c:v>-5.6701118599759655</c:v>
                </c:pt>
                <c:pt idx="427">
                  <c:v>-5.6805206733018441</c:v>
                </c:pt>
                <c:pt idx="428">
                  <c:v>-5.69092949916101</c:v>
                </c:pt>
                <c:pt idx="429">
                  <c:v>-5.7013383375531737</c:v>
                </c:pt>
                <c:pt idx="430">
                  <c:v>-5.7117471884780455</c:v>
                </c:pt>
                <c:pt idx="431">
                  <c:v>-5.7221560519353361</c:v>
                </c:pt>
                <c:pt idx="432">
                  <c:v>-5.7325649279247557</c:v>
                </c:pt>
                <c:pt idx="433">
                  <c:v>-5.7429738164460158</c:v>
                </c:pt>
                <c:pt idx="434">
                  <c:v>-5.7533827174988259</c:v>
                </c:pt>
                <c:pt idx="435">
                  <c:v>-5.7637916310828974</c:v>
                </c:pt>
                <c:pt idx="436">
                  <c:v>-5.7742005571979407</c:v>
                </c:pt>
                <c:pt idx="437">
                  <c:v>-5.7846094958436662</c:v>
                </c:pt>
                <c:pt idx="438">
                  <c:v>-5.7950184470197845</c:v>
                </c:pt>
                <c:pt idx="439">
                  <c:v>-5.805427410726006</c:v>
                </c:pt>
                <c:pt idx="440">
                  <c:v>-5.8158363869620411</c:v>
                </c:pt>
                <c:pt idx="441">
                  <c:v>-5.8262453757276003</c:v>
                </c:pt>
                <c:pt idx="442">
                  <c:v>-5.8366543770223949</c:v>
                </c:pt>
                <c:pt idx="443">
                  <c:v>-5.8470633908461354</c:v>
                </c:pt>
                <c:pt idx="444">
                  <c:v>-5.8574724171985322</c:v>
                </c:pt>
                <c:pt idx="445">
                  <c:v>-5.8678814560792958</c:v>
                </c:pt>
                <c:pt idx="446">
                  <c:v>-5.8782905074881366</c:v>
                </c:pt>
                <c:pt idx="447">
                  <c:v>-5.8886995714247652</c:v>
                </c:pt>
                <c:pt idx="448">
                  <c:v>-5.8991086478888928</c:v>
                </c:pt>
                <c:pt idx="449">
                  <c:v>-5.9095177368802299</c:v>
                </c:pt>
                <c:pt idx="450">
                  <c:v>-5.9199268383984869</c:v>
                </c:pt>
                <c:pt idx="451">
                  <c:v>-5.9303359524433743</c:v>
                </c:pt>
                <c:pt idx="452">
                  <c:v>-5.9407450790146026</c:v>
                </c:pt>
                <c:pt idx="453">
                  <c:v>-5.9511542181118831</c:v>
                </c:pt>
                <c:pt idx="454">
                  <c:v>-5.9615633697349253</c:v>
                </c:pt>
                <c:pt idx="455">
                  <c:v>-5.9719725338834406</c:v>
                </c:pt>
                <c:pt idx="456">
                  <c:v>-5.9823817105571395</c:v>
                </c:pt>
                <c:pt idx="457">
                  <c:v>-5.9927908997557333</c:v>
                </c:pt>
                <c:pt idx="458">
                  <c:v>-6.0032001014789316</c:v>
                </c:pt>
                <c:pt idx="459">
                  <c:v>-6.0136093157264456</c:v>
                </c:pt>
                <c:pt idx="460">
                  <c:v>-6.024018542497986</c:v>
                </c:pt>
                <c:pt idx="461">
                  <c:v>-6.034427781793263</c:v>
                </c:pt>
                <c:pt idx="462">
                  <c:v>-6.0448370336119881</c:v>
                </c:pt>
                <c:pt idx="463">
                  <c:v>-6.0552462979538717</c:v>
                </c:pt>
                <c:pt idx="464">
                  <c:v>-6.0656555748186243</c:v>
                </c:pt>
                <c:pt idx="465">
                  <c:v>-6.0760648642059563</c:v>
                </c:pt>
                <c:pt idx="466">
                  <c:v>-6.0864741661155781</c:v>
                </c:pt>
                <c:pt idx="467">
                  <c:v>-6.0968834805472012</c:v>
                </c:pt>
                <c:pt idx="468">
                  <c:v>-6.1072928075005359</c:v>
                </c:pt>
                <c:pt idx="469">
                  <c:v>-6.1177021469752928</c:v>
                </c:pt>
                <c:pt idx="470">
                  <c:v>-6.1281114989711831</c:v>
                </c:pt>
                <c:pt idx="471">
                  <c:v>-6.1385208634879165</c:v>
                </c:pt>
                <c:pt idx="472">
                  <c:v>-6.1489302405252051</c:v>
                </c:pt>
                <c:pt idx="473">
                  <c:v>-6.1593396300827585</c:v>
                </c:pt>
                <c:pt idx="474">
                  <c:v>-6.1697490321602881</c:v>
                </c:pt>
                <c:pt idx="475">
                  <c:v>-6.1801584467575035</c:v>
                </c:pt>
                <c:pt idx="476">
                  <c:v>-6.1905678738741168</c:v>
                </c:pt>
                <c:pt idx="477">
                  <c:v>-6.2009773135098376</c:v>
                </c:pt>
                <c:pt idx="478">
                  <c:v>-6.2113867656643773</c:v>
                </c:pt>
                <c:pt idx="479">
                  <c:v>-6.2217962303374463</c:v>
                </c:pt>
                <c:pt idx="480">
                  <c:v>-6.232205707528756</c:v>
                </c:pt>
                <c:pt idx="481">
                  <c:v>-6.2426151972380159</c:v>
                </c:pt>
                <c:pt idx="482">
                  <c:v>-6.2530246994649374</c:v>
                </c:pt>
                <c:pt idx="483">
                  <c:v>-6.2634342142092319</c:v>
                </c:pt>
                <c:pt idx="484">
                  <c:v>-6.2738437414706087</c:v>
                </c:pt>
                <c:pt idx="485">
                  <c:v>-6.2842532812487804</c:v>
                </c:pt>
                <c:pt idx="486">
                  <c:v>-6.2946628335434562</c:v>
                </c:pt>
                <c:pt idx="487">
                  <c:v>-6.3050723983543477</c:v>
                </c:pt>
                <c:pt idx="488">
                  <c:v>-6.3154819756811653</c:v>
                </c:pt>
                <c:pt idx="489">
                  <c:v>-6.3258915655236194</c:v>
                </c:pt>
                <c:pt idx="490">
                  <c:v>-6.3363011678814214</c:v>
                </c:pt>
                <c:pt idx="491">
                  <c:v>-6.3467107827542817</c:v>
                </c:pt>
                <c:pt idx="492">
                  <c:v>-6.3571204101419116</c:v>
                </c:pt>
                <c:pt idx="493">
                  <c:v>-6.3675300500440217</c:v>
                </c:pt>
                <c:pt idx="494">
                  <c:v>-6.3779397024603224</c:v>
                </c:pt>
                <c:pt idx="495">
                  <c:v>-6.3883493673905241</c:v>
                </c:pt>
                <c:pt idx="496">
                  <c:v>-6.3987590448343381</c:v>
                </c:pt>
                <c:pt idx="497">
                  <c:v>-6.4091687347914759</c:v>
                </c:pt>
                <c:pt idx="498">
                  <c:v>-6.4195784372616478</c:v>
                </c:pt>
                <c:pt idx="499">
                  <c:v>-6.4299881522445643</c:v>
                </c:pt>
                <c:pt idx="500">
                  <c:v>-6.4403978797399359</c:v>
                </c:pt>
                <c:pt idx="501">
                  <c:v>-6.450807619747474</c:v>
                </c:pt>
                <c:pt idx="502">
                  <c:v>-6.4612173722668897</c:v>
                </c:pt>
                <c:pt idx="503">
                  <c:v>-6.4716271372978937</c:v>
                </c:pt>
                <c:pt idx="504">
                  <c:v>-6.4820369148401964</c:v>
                </c:pt>
                <c:pt idx="505">
                  <c:v>-6.4924467048935082</c:v>
                </c:pt>
                <c:pt idx="506">
                  <c:v>-6.5028565074575404</c:v>
                </c:pt>
                <c:pt idx="507">
                  <c:v>-6.5132663225320044</c:v>
                </c:pt>
                <c:pt idx="508">
                  <c:v>-6.5236761501166107</c:v>
                </c:pt>
                <c:pt idx="509">
                  <c:v>-6.5340859902110697</c:v>
                </c:pt>
                <c:pt idx="510">
                  <c:v>-6.5444958428150928</c:v>
                </c:pt>
                <c:pt idx="511">
                  <c:v>-6.5549057079283903</c:v>
                </c:pt>
                <c:pt idx="512">
                  <c:v>-6.5653155855506737</c:v>
                </c:pt>
                <c:pt idx="513">
                  <c:v>-6.5757254756816534</c:v>
                </c:pt>
                <c:pt idx="514">
                  <c:v>-6.5861353783210408</c:v>
                </c:pt>
                <c:pt idx="515">
                  <c:v>-6.5965452934685462</c:v>
                </c:pt>
                <c:pt idx="516">
                  <c:v>-6.6069552211238802</c:v>
                </c:pt>
                <c:pt idx="517">
                  <c:v>-6.6173651612867541</c:v>
                </c:pt>
                <c:pt idx="518">
                  <c:v>-6.6277751139568792</c:v>
                </c:pt>
                <c:pt idx="519">
                  <c:v>-6.638185079133966</c:v>
                </c:pt>
                <c:pt idx="520">
                  <c:v>-6.648595056817725</c:v>
                </c:pt>
                <c:pt idx="521">
                  <c:v>-6.6590050470078674</c:v>
                </c:pt>
                <c:pt idx="522">
                  <c:v>-6.6694150497041038</c:v>
                </c:pt>
                <c:pt idx="523">
                  <c:v>-6.6798250649061455</c:v>
                </c:pt>
                <c:pt idx="524">
                  <c:v>-6.6902350926137037</c:v>
                </c:pt>
                <c:pt idx="525">
                  <c:v>-6.7006451328264882</c:v>
                </c:pt>
                <c:pt idx="526">
                  <c:v>-6.7110551855442111</c:v>
                </c:pt>
                <c:pt idx="527">
                  <c:v>-6.7214652507665829</c:v>
                </c:pt>
                <c:pt idx="528">
                  <c:v>-6.7318753284933139</c:v>
                </c:pt>
                <c:pt idx="529">
                  <c:v>-6.7422854187241157</c:v>
                </c:pt>
                <c:pt idx="530">
                  <c:v>-6.7526955214586994</c:v>
                </c:pt>
                <c:pt idx="531">
                  <c:v>-6.7631056366967757</c:v>
                </c:pt>
                <c:pt idx="532">
                  <c:v>-6.7735157644380548</c:v>
                </c:pt>
                <c:pt idx="533">
                  <c:v>-6.7839259046822482</c:v>
                </c:pt>
                <c:pt idx="534">
                  <c:v>-6.7943360574290672</c:v>
                </c:pt>
                <c:pt idx="535">
                  <c:v>-6.8047462226782223</c:v>
                </c:pt>
                <c:pt idx="536">
                  <c:v>-6.8151564004294247</c:v>
                </c:pt>
                <c:pt idx="537">
                  <c:v>-6.825566590682385</c:v>
                </c:pt>
                <c:pt idx="538">
                  <c:v>-6.8359767934368145</c:v>
                </c:pt>
                <c:pt idx="539">
                  <c:v>-6.8463870086924246</c:v>
                </c:pt>
                <c:pt idx="540">
                  <c:v>-6.8567972364489256</c:v>
                </c:pt>
                <c:pt idx="541">
                  <c:v>-6.867207476706028</c:v>
                </c:pt>
                <c:pt idx="542">
                  <c:v>-6.8776177294634433</c:v>
                </c:pt>
                <c:pt idx="543">
                  <c:v>-6.8880279947208827</c:v>
                </c:pt>
                <c:pt idx="544">
                  <c:v>-6.8984382724780566</c:v>
                </c:pt>
                <c:pt idx="545">
                  <c:v>-6.9088485627346765</c:v>
                </c:pt>
                <c:pt idx="546">
                  <c:v>-6.9192588654904537</c:v>
                </c:pt>
                <c:pt idx="547">
                  <c:v>-6.9296691807450985</c:v>
                </c:pt>
                <c:pt idx="548">
                  <c:v>-6.9400795084983216</c:v>
                </c:pt>
                <c:pt idx="549">
                  <c:v>-6.950489848749835</c:v>
                </c:pt>
                <c:pt idx="550">
                  <c:v>-6.9609002014993493</c:v>
                </c:pt>
                <c:pt idx="551">
                  <c:v>-6.9713105667465749</c:v>
                </c:pt>
                <c:pt idx="552">
                  <c:v>-6.9817209444912232</c:v>
                </c:pt>
                <c:pt idx="553">
                  <c:v>-6.9921313347330054</c:v>
                </c:pt>
                <c:pt idx="554">
                  <c:v>-7.002541737471633</c:v>
                </c:pt>
                <c:pt idx="555">
                  <c:v>-7.0129521527068164</c:v>
                </c:pt>
                <c:pt idx="556">
                  <c:v>-7.023362580438266</c:v>
                </c:pt>
                <c:pt idx="557">
                  <c:v>-7.0337730206656941</c:v>
                </c:pt>
                <c:pt idx="558">
                  <c:v>-7.0441834733888111</c:v>
                </c:pt>
                <c:pt idx="559">
                  <c:v>-7.0545939386073275</c:v>
                </c:pt>
                <c:pt idx="560">
                  <c:v>-7.0650044163209547</c:v>
                </c:pt>
                <c:pt idx="561">
                  <c:v>-7.0754149065294039</c:v>
                </c:pt>
                <c:pt idx="562">
                  <c:v>-7.0858254092323865</c:v>
                </c:pt>
                <c:pt idx="563">
                  <c:v>-7.0962359244296129</c:v>
                </c:pt>
                <c:pt idx="564">
                  <c:v>-7.1066464521207946</c:v>
                </c:pt>
                <c:pt idx="565">
                  <c:v>-7.1170569923056428</c:v>
                </c:pt>
                <c:pt idx="566">
                  <c:v>-7.127467544983868</c:v>
                </c:pt>
                <c:pt idx="567">
                  <c:v>-7.1378781101551816</c:v>
                </c:pt>
                <c:pt idx="568">
                  <c:v>-7.1482886878192948</c:v>
                </c:pt>
                <c:pt idx="569">
                  <c:v>-7.1586992779759182</c:v>
                </c:pt>
                <c:pt idx="570">
                  <c:v>-7.1691098806247631</c:v>
                </c:pt>
                <c:pt idx="571">
                  <c:v>-7.1795204957655407</c:v>
                </c:pt>
                <c:pt idx="572">
                  <c:v>-7.1899311233979617</c:v>
                </c:pt>
                <c:pt idx="573">
                  <c:v>-7.2003417635217373</c:v>
                </c:pt>
                <c:pt idx="574">
                  <c:v>-7.2107524161365788</c:v>
                </c:pt>
                <c:pt idx="575">
                  <c:v>-7.2211630812421976</c:v>
                </c:pt>
                <c:pt idx="576">
                  <c:v>-7.2315737588383042</c:v>
                </c:pt>
                <c:pt idx="577">
                  <c:v>-7.2419844489246099</c:v>
                </c:pt>
                <c:pt idx="578">
                  <c:v>-7.252395151500826</c:v>
                </c:pt>
                <c:pt idx="579">
                  <c:v>-7.2628058665666639</c:v>
                </c:pt>
                <c:pt idx="580">
                  <c:v>-7.2732165941218341</c:v>
                </c:pt>
                <c:pt idx="581">
                  <c:v>-7.2836273341660478</c:v>
                </c:pt>
                <c:pt idx="582">
                  <c:v>-7.2940380866990164</c:v>
                </c:pt>
                <c:pt idx="583">
                  <c:v>-7.3044488517204504</c:v>
                </c:pt>
                <c:pt idx="584">
                  <c:v>-7.3148596292300612</c:v>
                </c:pt>
                <c:pt idx="585">
                  <c:v>-7.3252704192275599</c:v>
                </c:pt>
                <c:pt idx="586">
                  <c:v>-7.3356812217126581</c:v>
                </c:pt>
                <c:pt idx="587">
                  <c:v>-7.3460920366850671</c:v>
                </c:pt>
                <c:pt idx="588">
                  <c:v>-7.3565028641444972</c:v>
                </c:pt>
                <c:pt idx="589">
                  <c:v>-7.3669137040906598</c:v>
                </c:pt>
                <c:pt idx="590">
                  <c:v>-7.3773245565232664</c:v>
                </c:pt>
                <c:pt idx="591">
                  <c:v>-7.3877354214420281</c:v>
                </c:pt>
                <c:pt idx="592">
                  <c:v>-7.3981462988466555</c:v>
                </c:pt>
                <c:pt idx="593">
                  <c:v>-7.4085571887368609</c:v>
                </c:pt>
                <c:pt idx="594">
                  <c:v>-7.4189680911123546</c:v>
                </c:pt>
                <c:pt idx="595">
                  <c:v>-7.4293790059728479</c:v>
                </c:pt>
                <c:pt idx="596">
                  <c:v>-7.4397899333180515</c:v>
                </c:pt>
                <c:pt idx="597">
                  <c:v>-7.4502008731476774</c:v>
                </c:pt>
                <c:pt idx="598">
                  <c:v>-7.4606118254614362</c:v>
                </c:pt>
                <c:pt idx="599">
                  <c:v>-7.4710227902590391</c:v>
                </c:pt>
                <c:pt idx="600">
                  <c:v>-7.4814337675401976</c:v>
                </c:pt>
                <c:pt idx="601">
                  <c:v>-7.491844757304623</c:v>
                </c:pt>
                <c:pt idx="602">
                  <c:v>-7.5022557595520265</c:v>
                </c:pt>
                <c:pt idx="603">
                  <c:v>-7.5126667742821187</c:v>
                </c:pt>
                <c:pt idx="604">
                  <c:v>-7.5230778014946109</c:v>
                </c:pt>
                <c:pt idx="605">
                  <c:v>-7.5334888411892154</c:v>
                </c:pt>
                <c:pt idx="606">
                  <c:v>-7.5438998933656425</c:v>
                </c:pt>
                <c:pt idx="607">
                  <c:v>-7.5543109580236028</c:v>
                </c:pt>
                <c:pt idx="608">
                  <c:v>-7.5647220351628084</c:v>
                </c:pt>
                <c:pt idx="609">
                  <c:v>-7.5751331247829707</c:v>
                </c:pt>
                <c:pt idx="610">
                  <c:v>-7.5855442268838003</c:v>
                </c:pt>
                <c:pt idx="611">
                  <c:v>-7.5959553414650092</c:v>
                </c:pt>
                <c:pt idx="612">
                  <c:v>-7.6063664685263079</c:v>
                </c:pt>
                <c:pt idx="613">
                  <c:v>-7.6167776080674079</c:v>
                </c:pt>
                <c:pt idx="614">
                  <c:v>-7.6271887600880204</c:v>
                </c:pt>
                <c:pt idx="615">
                  <c:v>-7.6375999245878567</c:v>
                </c:pt>
                <c:pt idx="616">
                  <c:v>-7.6480111015666274</c:v>
                </c:pt>
                <c:pt idx="617">
                  <c:v>-7.6584222910240447</c:v>
                </c:pt>
                <c:pt idx="618">
                  <c:v>-7.6688334929598199</c:v>
                </c:pt>
                <c:pt idx="619">
                  <c:v>-7.6792447073736634</c:v>
                </c:pt>
                <c:pt idx="620">
                  <c:v>-7.6896559342652875</c:v>
                </c:pt>
                <c:pt idx="621">
                  <c:v>-7.7000671736344026</c:v>
                </c:pt>
                <c:pt idx="622">
                  <c:v>-7.7104784254807202</c:v>
                </c:pt>
                <c:pt idx="623">
                  <c:v>-7.7208896898039514</c:v>
                </c:pt>
                <c:pt idx="624">
                  <c:v>-7.7313009666038077</c:v>
                </c:pt>
                <c:pt idx="625">
                  <c:v>-7.7417122558800004</c:v>
                </c:pt>
                <c:pt idx="626">
                  <c:v>-7.7521235576322409</c:v>
                </c:pt>
                <c:pt idx="627">
                  <c:v>-7.7625348718602405</c:v>
                </c:pt>
                <c:pt idx="628">
                  <c:v>-7.7729461985637105</c:v>
                </c:pt>
                <c:pt idx="629">
                  <c:v>-7.7833575377423623</c:v>
                </c:pt>
                <c:pt idx="630">
                  <c:v>-7.7937688893959063</c:v>
                </c:pt>
                <c:pt idx="631">
                  <c:v>-7.8041802535240548</c:v>
                </c:pt>
                <c:pt idx="632">
                  <c:v>-7.814591630126519</c:v>
                </c:pt>
                <c:pt idx="633">
                  <c:v>-7.8250030192030096</c:v>
                </c:pt>
                <c:pt idx="634">
                  <c:v>-7.8354144207532386</c:v>
                </c:pt>
                <c:pt idx="635">
                  <c:v>-7.8458258347769174</c:v>
                </c:pt>
                <c:pt idx="636">
                  <c:v>-7.8562372612737565</c:v>
                </c:pt>
                <c:pt idx="637">
                  <c:v>-7.8666487002434682</c:v>
                </c:pt>
                <c:pt idx="638">
                  <c:v>-7.8770601516857628</c:v>
                </c:pt>
                <c:pt idx="639">
                  <c:v>-7.8874716156003526</c:v>
                </c:pt>
                <c:pt idx="640">
                  <c:v>-7.897883091986948</c:v>
                </c:pt>
                <c:pt idx="641">
                  <c:v>-7.9082945808452614</c:v>
                </c:pt>
                <c:pt idx="642">
                  <c:v>-7.918706082175003</c:v>
                </c:pt>
                <c:pt idx="643">
                  <c:v>-7.9291175959758853</c:v>
                </c:pt>
                <c:pt idx="644">
                  <c:v>-7.9395291222476185</c:v>
                </c:pt>
                <c:pt idx="645">
                  <c:v>-7.949940660989915</c:v>
                </c:pt>
                <c:pt idx="646">
                  <c:v>-7.9603522122024852</c:v>
                </c:pt>
                <c:pt idx="647">
                  <c:v>-7.9707637758850414</c:v>
                </c:pt>
                <c:pt idx="648">
                  <c:v>-7.9811753520372948</c:v>
                </c:pt>
                <c:pt idx="649">
                  <c:v>-7.9915869406589559</c:v>
                </c:pt>
                <c:pt idx="650">
                  <c:v>-8.001998541749737</c:v>
                </c:pt>
                <c:pt idx="651">
                  <c:v>-8.0124101553093485</c:v>
                </c:pt>
                <c:pt idx="652">
                  <c:v>-8.0228217813375036</c:v>
                </c:pt>
                <c:pt idx="653">
                  <c:v>-8.0332334198339126</c:v>
                </c:pt>
                <c:pt idx="654">
                  <c:v>-8.0436450707982861</c:v>
                </c:pt>
                <c:pt idx="655">
                  <c:v>-8.0540567342303362</c:v>
                </c:pt>
                <c:pt idx="656">
                  <c:v>-8.0644684101297752</c:v>
                </c:pt>
                <c:pt idx="657">
                  <c:v>-8.0748800984963136</c:v>
                </c:pt>
                <c:pt idx="658">
                  <c:v>-8.0852917993296618</c:v>
                </c:pt>
                <c:pt idx="659">
                  <c:v>-8.0957035126295338</c:v>
                </c:pt>
                <c:pt idx="660">
                  <c:v>-8.1061152383956383</c:v>
                </c:pt>
                <c:pt idx="661">
                  <c:v>-8.1165269766276875</c:v>
                </c:pt>
                <c:pt idx="662">
                  <c:v>-8.1269387273253937</c:v>
                </c:pt>
                <c:pt idx="663">
                  <c:v>-8.137350490488469</c:v>
                </c:pt>
                <c:pt idx="664">
                  <c:v>-8.1477622661166222</c:v>
                </c:pt>
                <c:pt idx="665">
                  <c:v>-8.1581740542095673</c:v>
                </c:pt>
                <c:pt idx="666">
                  <c:v>-8.1685858547670147</c:v>
                </c:pt>
                <c:pt idx="667">
                  <c:v>-8.1789976677886749</c:v>
                </c:pt>
                <c:pt idx="668">
                  <c:v>-8.18940949327426</c:v>
                </c:pt>
                <c:pt idx="669">
                  <c:v>-8.1998213312234824</c:v>
                </c:pt>
                <c:pt idx="670">
                  <c:v>-8.2102331816360525</c:v>
                </c:pt>
                <c:pt idx="671">
                  <c:v>-8.2206450445116825</c:v>
                </c:pt>
                <c:pt idx="672">
                  <c:v>-8.2310569198500829</c:v>
                </c:pt>
                <c:pt idx="673">
                  <c:v>-8.2414688076509659</c:v>
                </c:pt>
                <c:pt idx="674">
                  <c:v>-8.2518807079140437</c:v>
                </c:pt>
                <c:pt idx="675">
                  <c:v>-8.2622926206390268</c:v>
                </c:pt>
                <c:pt idx="676">
                  <c:v>-8.2727045458256256</c:v>
                </c:pt>
                <c:pt idx="677">
                  <c:v>-8.2831164834735542</c:v>
                </c:pt>
                <c:pt idx="678">
                  <c:v>-8.2935284335825212</c:v>
                </c:pt>
                <c:pt idx="679">
                  <c:v>-8.3039403961522407</c:v>
                </c:pt>
                <c:pt idx="680">
                  <c:v>-8.314352371182423</c:v>
                </c:pt>
                <c:pt idx="681">
                  <c:v>-8.3247643586727786</c:v>
                </c:pt>
                <c:pt idx="682">
                  <c:v>-8.3351763586230199</c:v>
                </c:pt>
                <c:pt idx="683">
                  <c:v>-8.3455883710328589</c:v>
                </c:pt>
                <c:pt idx="684">
                  <c:v>-8.3560003959020062</c:v>
                </c:pt>
                <c:pt idx="685">
                  <c:v>-8.3664124332301739</c:v>
                </c:pt>
                <c:pt idx="686">
                  <c:v>-8.3768244830170744</c:v>
                </c:pt>
                <c:pt idx="687">
                  <c:v>-8.387236545262418</c:v>
                </c:pt>
                <c:pt idx="688">
                  <c:v>-8.397648619965917</c:v>
                </c:pt>
                <c:pt idx="689">
                  <c:v>-8.4080607071272819</c:v>
                </c:pt>
                <c:pt idx="690">
                  <c:v>-8.4184728067462249</c:v>
                </c:pt>
                <c:pt idx="691">
                  <c:v>-8.4288849188224564</c:v>
                </c:pt>
                <c:pt idx="692">
                  <c:v>-8.4392970433556904</c:v>
                </c:pt>
                <c:pt idx="693">
                  <c:v>-8.4497091803456357</c:v>
                </c:pt>
                <c:pt idx="694">
                  <c:v>-8.4601213297920062</c:v>
                </c:pt>
                <c:pt idx="695">
                  <c:v>-8.4705334916945123</c:v>
                </c:pt>
                <c:pt idx="696">
                  <c:v>-8.4809456660528646</c:v>
                </c:pt>
                <c:pt idx="697">
                  <c:v>-8.4913578528667752</c:v>
                </c:pt>
                <c:pt idx="698">
                  <c:v>-8.5017700521359565</c:v>
                </c:pt>
                <c:pt idx="699">
                  <c:v>-8.5121822638601206</c:v>
                </c:pt>
                <c:pt idx="700">
                  <c:v>-8.5225944880389779</c:v>
                </c:pt>
                <c:pt idx="701">
                  <c:v>-8.5330067246722408</c:v>
                </c:pt>
                <c:pt idx="702">
                  <c:v>-8.5434189737596196</c:v>
                </c:pt>
                <c:pt idx="703">
                  <c:v>-8.5538312353008266</c:v>
                </c:pt>
                <c:pt idx="704">
                  <c:v>-8.5642435092955722</c:v>
                </c:pt>
                <c:pt idx="705">
                  <c:v>-8.5746557957435705</c:v>
                </c:pt>
                <c:pt idx="706">
                  <c:v>-8.5850680946445319</c:v>
                </c:pt>
                <c:pt idx="707">
                  <c:v>-8.5954804059981669</c:v>
                </c:pt>
                <c:pt idx="708">
                  <c:v>-8.6058927298041876</c:v>
                </c:pt>
                <c:pt idx="709">
                  <c:v>-8.6163050660623064</c:v>
                </c:pt>
                <c:pt idx="710">
                  <c:v>-8.6267174147722354</c:v>
                </c:pt>
                <c:pt idx="711">
                  <c:v>-8.6371297759336851</c:v>
                </c:pt>
                <c:pt idx="712">
                  <c:v>-8.6475421495463678</c:v>
                </c:pt>
                <c:pt idx="713">
                  <c:v>-8.6579545356099938</c:v>
                </c:pt>
                <c:pt idx="714">
                  <c:v>-8.6683669341242755</c:v>
                </c:pt>
                <c:pt idx="715">
                  <c:v>-8.678779345088925</c:v>
                </c:pt>
                <c:pt idx="716">
                  <c:v>-8.6891917685036528</c:v>
                </c:pt>
                <c:pt idx="717">
                  <c:v>-8.6996042043681712</c:v>
                </c:pt>
                <c:pt idx="718">
                  <c:v>-8.7100166526821923</c:v>
                </c:pt>
                <c:pt idx="719">
                  <c:v>-8.7204291134454266</c:v>
                </c:pt>
                <c:pt idx="720">
                  <c:v>-8.7308415866575881</c:v>
                </c:pt>
                <c:pt idx="721">
                  <c:v>-8.7412540723183856</c:v>
                </c:pt>
                <c:pt idx="722">
                  <c:v>-8.7516665704275329</c:v>
                </c:pt>
                <c:pt idx="723">
                  <c:v>-8.7620790809847406</c:v>
                </c:pt>
                <c:pt idx="724">
                  <c:v>-8.7724916039897209</c:v>
                </c:pt>
                <c:pt idx="725">
                  <c:v>-8.7829041394421843</c:v>
                </c:pt>
                <c:pt idx="726">
                  <c:v>-8.7933166873418429</c:v>
                </c:pt>
                <c:pt idx="727">
                  <c:v>-8.803729247688409</c:v>
                </c:pt>
                <c:pt idx="728">
                  <c:v>-8.8141418204815931</c:v>
                </c:pt>
                <c:pt idx="729">
                  <c:v>-8.8245544057211092</c:v>
                </c:pt>
                <c:pt idx="730">
                  <c:v>-8.8349670034066676</c:v>
                </c:pt>
                <c:pt idx="731">
                  <c:v>-8.845379613537979</c:v>
                </c:pt>
                <c:pt idx="732">
                  <c:v>-8.8557922361147554</c:v>
                </c:pt>
                <c:pt idx="733">
                  <c:v>-8.8662048711367092</c:v>
                </c:pt>
                <c:pt idx="734">
                  <c:v>-8.8766175186035525</c:v>
                </c:pt>
                <c:pt idx="735">
                  <c:v>-8.8870301785149959</c:v>
                </c:pt>
                <c:pt idx="736">
                  <c:v>-8.8974428508707533</c:v>
                </c:pt>
                <c:pt idx="737">
                  <c:v>-8.9078555356705333</c:v>
                </c:pt>
                <c:pt idx="738">
                  <c:v>-8.9182682329140501</c:v>
                </c:pt>
                <c:pt idx="739">
                  <c:v>-8.9286809426010141</c:v>
                </c:pt>
                <c:pt idx="740">
                  <c:v>-8.9390936647311374</c:v>
                </c:pt>
                <c:pt idx="741">
                  <c:v>-8.9495063993041324</c:v>
                </c:pt>
                <c:pt idx="742">
                  <c:v>-8.9599191463197094</c:v>
                </c:pt>
                <c:pt idx="743">
                  <c:v>-8.9703319057775808</c:v>
                </c:pt>
                <c:pt idx="744">
                  <c:v>-8.9807446776774587</c:v>
                </c:pt>
                <c:pt idx="745">
                  <c:v>-8.9911574620190535</c:v>
                </c:pt>
                <c:pt idx="746">
                  <c:v>-9.0015702588020794</c:v>
                </c:pt>
                <c:pt idx="747">
                  <c:v>-9.0119830680262449</c:v>
                </c:pt>
                <c:pt idx="748">
                  <c:v>-9.0223958896912642</c:v>
                </c:pt>
                <c:pt idx="749">
                  <c:v>-9.0328087237968493</c:v>
                </c:pt>
                <c:pt idx="750">
                  <c:v>-9.0432215703427108</c:v>
                </c:pt>
                <c:pt idx="751">
                  <c:v>-9.0536344293285609</c:v>
                </c:pt>
                <c:pt idx="752">
                  <c:v>-9.06404730075411</c:v>
                </c:pt>
                <c:pt idx="753">
                  <c:v>-9.0744601846190722</c:v>
                </c:pt>
                <c:pt idx="754">
                  <c:v>-9.0848730809231579</c:v>
                </c:pt>
                <c:pt idx="755">
                  <c:v>-9.0952859896660794</c:v>
                </c:pt>
                <c:pt idx="756">
                  <c:v>-9.105698910847547</c:v>
                </c:pt>
                <c:pt idx="757">
                  <c:v>-9.1161118444672748</c:v>
                </c:pt>
                <c:pt idx="758">
                  <c:v>-9.1265247905249733</c:v>
                </c:pt>
                <c:pt idx="759">
                  <c:v>-9.1369377490203547</c:v>
                </c:pt>
                <c:pt idx="760">
                  <c:v>-9.1473507199531294</c:v>
                </c:pt>
                <c:pt idx="761">
                  <c:v>-9.1577637033230115</c:v>
                </c:pt>
                <c:pt idx="762">
                  <c:v>-9.1681766991297113</c:v>
                </c:pt>
                <c:pt idx="763">
                  <c:v>-9.1785897073729412</c:v>
                </c:pt>
                <c:pt idx="764">
                  <c:v>-9.1890027280524116</c:v>
                </c:pt>
                <c:pt idx="765">
                  <c:v>-9.1994157611678364</c:v>
                </c:pt>
                <c:pt idx="766">
                  <c:v>-9.2098288067189262</c:v>
                </c:pt>
                <c:pt idx="767">
                  <c:v>-9.2202418647053932</c:v>
                </c:pt>
                <c:pt idx="768">
                  <c:v>-9.2306549351269496</c:v>
                </c:pt>
                <c:pt idx="769">
                  <c:v>-9.2410680179833058</c:v>
                </c:pt>
                <c:pt idx="770">
                  <c:v>-9.2514811132741741</c:v>
                </c:pt>
                <c:pt idx="771">
                  <c:v>-9.2618942209992667</c:v>
                </c:pt>
                <c:pt idx="772">
                  <c:v>-9.2723073411582959</c:v>
                </c:pt>
                <c:pt idx="773">
                  <c:v>-9.2827204737509739</c:v>
                </c:pt>
                <c:pt idx="774">
                  <c:v>-9.2931336187770111</c:v>
                </c:pt>
                <c:pt idx="775">
                  <c:v>-9.3035467762361215</c:v>
                </c:pt>
                <c:pt idx="776">
                  <c:v>-9.3139599461280156</c:v>
                </c:pt>
                <c:pt idx="777">
                  <c:v>-9.3243731284524038</c:v>
                </c:pt>
                <c:pt idx="778">
                  <c:v>-9.3347863232090003</c:v>
                </c:pt>
                <c:pt idx="779">
                  <c:v>-9.3451995303975153</c:v>
                </c:pt>
                <c:pt idx="780">
                  <c:v>-9.3556127500176611</c:v>
                </c:pt>
                <c:pt idx="781">
                  <c:v>-9.36602598206915</c:v>
                </c:pt>
                <c:pt idx="782">
                  <c:v>-9.3764392265516943</c:v>
                </c:pt>
                <c:pt idx="783">
                  <c:v>-9.386852483465006</c:v>
                </c:pt>
                <c:pt idx="784">
                  <c:v>-9.3972657528087957</c:v>
                </c:pt>
                <c:pt idx="785">
                  <c:v>-9.4076790345827757</c:v>
                </c:pt>
                <c:pt idx="786">
                  <c:v>-9.418092328786658</c:v>
                </c:pt>
                <c:pt idx="787">
                  <c:v>-9.4285056354201551</c:v>
                </c:pt>
                <c:pt idx="788">
                  <c:v>-9.438918954482979</c:v>
                </c:pt>
                <c:pt idx="789">
                  <c:v>-9.4493322859748403</c:v>
                </c:pt>
                <c:pt idx="790">
                  <c:v>-9.459745629895453</c:v>
                </c:pt>
                <c:pt idx="791">
                  <c:v>-9.4701589862445275</c:v>
                </c:pt>
                <c:pt idx="792">
                  <c:v>-9.480572355021776</c:v>
                </c:pt>
                <c:pt idx="793">
                  <c:v>-9.490985736226909</c:v>
                </c:pt>
                <c:pt idx="794">
                  <c:v>-9.5013991298596405</c:v>
                </c:pt>
                <c:pt idx="795">
                  <c:v>-9.511812535919681</c:v>
                </c:pt>
                <c:pt idx="796">
                  <c:v>-9.5222259544067427</c:v>
                </c:pt>
                <c:pt idx="797">
                  <c:v>-9.5326393853205396</c:v>
                </c:pt>
                <c:pt idx="798">
                  <c:v>-9.5430528286607803</c:v>
                </c:pt>
                <c:pt idx="799">
                  <c:v>-9.5534662844271789</c:v>
                </c:pt>
                <c:pt idx="800">
                  <c:v>-9.5638797526194477</c:v>
                </c:pt>
                <c:pt idx="801">
                  <c:v>-9.574293233237297</c:v>
                </c:pt>
                <c:pt idx="802">
                  <c:v>-9.5847067262804391</c:v>
                </c:pt>
                <c:pt idx="803">
                  <c:v>-9.595120231748588</c:v>
                </c:pt>
                <c:pt idx="804">
                  <c:v>-9.6055337496414541</c:v>
                </c:pt>
                <c:pt idx="805">
                  <c:v>-9.615947279958748</c:v>
                </c:pt>
                <c:pt idx="806">
                  <c:v>-9.6263608227001836</c:v>
                </c:pt>
                <c:pt idx="807">
                  <c:v>-9.6367743778654731</c:v>
                </c:pt>
                <c:pt idx="808">
                  <c:v>-9.647187945454327</c:v>
                </c:pt>
                <c:pt idx="809">
                  <c:v>-9.6576015254664576</c:v>
                </c:pt>
                <c:pt idx="810">
                  <c:v>-9.668015117901577</c:v>
                </c:pt>
                <c:pt idx="811">
                  <c:v>-9.6784287227593975</c:v>
                </c:pt>
                <c:pt idx="812">
                  <c:v>-9.6888423400396313</c:v>
                </c:pt>
                <c:pt idx="813">
                  <c:v>-9.6992559697419907</c:v>
                </c:pt>
                <c:pt idx="814">
                  <c:v>-9.709669611866186</c:v>
                </c:pt>
                <c:pt idx="815">
                  <c:v>-9.7200832664119314</c:v>
                </c:pt>
                <c:pt idx="816">
                  <c:v>-9.7304969333789373</c:v>
                </c:pt>
                <c:pt idx="817">
                  <c:v>-9.7409106127669158</c:v>
                </c:pt>
                <c:pt idx="818">
                  <c:v>-9.7513243045755793</c:v>
                </c:pt>
                <c:pt idx="819">
                  <c:v>-9.7617380088046399</c:v>
                </c:pt>
                <c:pt idx="820">
                  <c:v>-9.7721517254538099</c:v>
                </c:pt>
                <c:pt idx="821">
                  <c:v>-9.7825654545228016</c:v>
                </c:pt>
                <c:pt idx="822">
                  <c:v>-9.792979196011327</c:v>
                </c:pt>
                <c:pt idx="823">
                  <c:v>-9.8033929499190968</c:v>
                </c:pt>
                <c:pt idx="824">
                  <c:v>-9.8138067162458249</c:v>
                </c:pt>
                <c:pt idx="825">
                  <c:v>-9.8242204949912217</c:v>
                </c:pt>
                <c:pt idx="826">
                  <c:v>-9.8346342861549996</c:v>
                </c:pt>
                <c:pt idx="827">
                  <c:v>-9.8450480897368706</c:v>
                </c:pt>
                <c:pt idx="828">
                  <c:v>-9.8554619057365471</c:v>
                </c:pt>
                <c:pt idx="829">
                  <c:v>-9.8658757341537413</c:v>
                </c:pt>
                <c:pt idx="830">
                  <c:v>-9.8762895749881654</c:v>
                </c:pt>
                <c:pt idx="831">
                  <c:v>-9.8867034282395299</c:v>
                </c:pt>
                <c:pt idx="832">
                  <c:v>-9.8971172939075487</c:v>
                </c:pt>
                <c:pt idx="833">
                  <c:v>-9.9075311719919341</c:v>
                </c:pt>
                <c:pt idx="834">
                  <c:v>-9.9179450624923966</c:v>
                </c:pt>
                <c:pt idx="835">
                  <c:v>-9.9283589654086484</c:v>
                </c:pt>
                <c:pt idx="836">
                  <c:v>-9.9387728807404034</c:v>
                </c:pt>
                <c:pt idx="837">
                  <c:v>-9.9491868084873722</c:v>
                </c:pt>
                <c:pt idx="838">
                  <c:v>-9.959600748649267</c:v>
                </c:pt>
                <c:pt idx="839">
                  <c:v>-9.9700147012258</c:v>
                </c:pt>
                <c:pt idx="840">
                  <c:v>-9.9804286662166835</c:v>
                </c:pt>
                <c:pt idx="841">
                  <c:v>-9.9908426436216295</c:v>
                </c:pt>
                <c:pt idx="842">
                  <c:v>-10.001256633440351</c:v>
                </c:pt>
                <c:pt idx="843">
                  <c:v>-10.011670635672557</c:v>
                </c:pt>
                <c:pt idx="844">
                  <c:v>-10.022084650317963</c:v>
                </c:pt>
                <c:pt idx="845">
                  <c:v>-10.03249867737628</c:v>
                </c:pt>
                <c:pt idx="846">
                  <c:v>-10.042912716847219</c:v>
                </c:pt>
                <c:pt idx="847">
                  <c:v>-10.053326768730495</c:v>
                </c:pt>
                <c:pt idx="848">
                  <c:v>-10.063740833025816</c:v>
                </c:pt>
                <c:pt idx="849">
                  <c:v>-10.074154909732899</c:v>
                </c:pt>
                <c:pt idx="850">
                  <c:v>-10.084568998851452</c:v>
                </c:pt>
                <c:pt idx="851">
                  <c:v>-10.094983100381189</c:v>
                </c:pt>
                <c:pt idx="852">
                  <c:v>-10.105397214321822</c:v>
                </c:pt>
                <c:pt idx="853">
                  <c:v>-10.115811340673064</c:v>
                </c:pt>
                <c:pt idx="854">
                  <c:v>-10.126225479434625</c:v>
                </c:pt>
                <c:pt idx="855">
                  <c:v>-10.136639630606219</c:v>
                </c:pt>
                <c:pt idx="856">
                  <c:v>-10.147053794187556</c:v>
                </c:pt>
                <c:pt idx="857">
                  <c:v>-10.157467970178351</c:v>
                </c:pt>
                <c:pt idx="858">
                  <c:v>-10.167882158578314</c:v>
                </c:pt>
                <c:pt idx="859">
                  <c:v>-10.178296359387158</c:v>
                </c:pt>
                <c:pt idx="860">
                  <c:v>-10.188710572604595</c:v>
                </c:pt>
                <c:pt idx="861">
                  <c:v>-10.199124798230338</c:v>
                </c:pt>
                <c:pt idx="862">
                  <c:v>-10.209539036264099</c:v>
                </c:pt>
                <c:pt idx="863">
                  <c:v>-10.219953286705589</c:v>
                </c:pt>
                <c:pt idx="864">
                  <c:v>-10.230367549554522</c:v>
                </c:pt>
                <c:pt idx="865">
                  <c:v>-10.240781824810608</c:v>
                </c:pt>
                <c:pt idx="866">
                  <c:v>-10.25119611247356</c:v>
                </c:pt>
                <c:pt idx="867">
                  <c:v>-10.26161041254309</c:v>
                </c:pt>
                <c:pt idx="868">
                  <c:v>-10.272024725018913</c:v>
                </c:pt>
                <c:pt idx="869">
                  <c:v>-10.282439049900736</c:v>
                </c:pt>
                <c:pt idx="870">
                  <c:v>-10.292853387188275</c:v>
                </c:pt>
                <c:pt idx="871">
                  <c:v>-10.303267736881242</c:v>
                </c:pt>
                <c:pt idx="872">
                  <c:v>-10.313682098979349</c:v>
                </c:pt>
                <c:pt idx="873">
                  <c:v>-10.324096473482307</c:v>
                </c:pt>
                <c:pt idx="874">
                  <c:v>-10.334510860389829</c:v>
                </c:pt>
                <c:pt idx="875">
                  <c:v>-10.344925259701627</c:v>
                </c:pt>
                <c:pt idx="876">
                  <c:v>-10.355339671417415</c:v>
                </c:pt>
                <c:pt idx="877">
                  <c:v>-10.365754095536902</c:v>
                </c:pt>
                <c:pt idx="878">
                  <c:v>-10.376168532059802</c:v>
                </c:pt>
                <c:pt idx="879">
                  <c:v>-10.386582980985828</c:v>
                </c:pt>
                <c:pt idx="880">
                  <c:v>-10.396997442314692</c:v>
                </c:pt>
                <c:pt idx="881">
                  <c:v>-10.407411916046104</c:v>
                </c:pt>
                <c:pt idx="882">
                  <c:v>-10.417826402179779</c:v>
                </c:pt>
                <c:pt idx="883">
                  <c:v>-10.428240900715428</c:v>
                </c:pt>
                <c:pt idx="884">
                  <c:v>-10.438655411652764</c:v>
                </c:pt>
                <c:pt idx="885">
                  <c:v>-10.449069934991499</c:v>
                </c:pt>
                <c:pt idx="886">
                  <c:v>-10.459484470731345</c:v>
                </c:pt>
                <c:pt idx="887">
                  <c:v>-10.469899018872013</c:v>
                </c:pt>
                <c:pt idx="888">
                  <c:v>-10.480313579413217</c:v>
                </c:pt>
                <c:pt idx="889">
                  <c:v>-10.490728152354668</c:v>
                </c:pt>
                <c:pt idx="890">
                  <c:v>-10.50114273769608</c:v>
                </c:pt>
                <c:pt idx="891">
                  <c:v>-10.511557335437164</c:v>
                </c:pt>
                <c:pt idx="892">
                  <c:v>-10.521971945577635</c:v>
                </c:pt>
                <c:pt idx="893">
                  <c:v>-10.532386568117202</c:v>
                </c:pt>
                <c:pt idx="894">
                  <c:v>-10.542801203055578</c:v>
                </c:pt>
                <c:pt idx="895">
                  <c:v>-10.553215850392476</c:v>
                </c:pt>
                <c:pt idx="896">
                  <c:v>-10.563630510127608</c:v>
                </c:pt>
                <c:pt idx="897">
                  <c:v>-10.574045182260686</c:v>
                </c:pt>
                <c:pt idx="898">
                  <c:v>-10.584459866791423</c:v>
                </c:pt>
                <c:pt idx="899">
                  <c:v>-10.594874563719531</c:v>
                </c:pt>
                <c:pt idx="900">
                  <c:v>-10.605289273044722</c:v>
                </c:pt>
                <c:pt idx="901">
                  <c:v>-10.615703994766708</c:v>
                </c:pt>
                <c:pt idx="902">
                  <c:v>-10.626118728885203</c:v>
                </c:pt>
                <c:pt idx="903">
                  <c:v>-10.636533475399917</c:v>
                </c:pt>
                <c:pt idx="904">
                  <c:v>-10.646948234310564</c:v>
                </c:pt>
                <c:pt idx="905">
                  <c:v>-10.657363005616856</c:v>
                </c:pt>
                <c:pt idx="906">
                  <c:v>-10.667777789318507</c:v>
                </c:pt>
                <c:pt idx="907">
                  <c:v>-10.678192585415227</c:v>
                </c:pt>
                <c:pt idx="908">
                  <c:v>-10.688607393906729</c:v>
                </c:pt>
                <c:pt idx="909">
                  <c:v>-10.699022214792725</c:v>
                </c:pt>
                <c:pt idx="910">
                  <c:v>-10.709437048072928</c:v>
                </c:pt>
                <c:pt idx="911">
                  <c:v>-10.71985189374705</c:v>
                </c:pt>
                <c:pt idx="912">
                  <c:v>-10.730266751814803</c:v>
                </c:pt>
                <c:pt idx="913">
                  <c:v>-10.740681622275899</c:v>
                </c:pt>
                <c:pt idx="914">
                  <c:v>-10.751096505130052</c:v>
                </c:pt>
                <c:pt idx="915">
                  <c:v>-10.761511400376973</c:v>
                </c:pt>
                <c:pt idx="916">
                  <c:v>-10.771926308016376</c:v>
                </c:pt>
                <c:pt idx="917">
                  <c:v>-10.782341228047972</c:v>
                </c:pt>
                <c:pt idx="918">
                  <c:v>-10.792756160471475</c:v>
                </c:pt>
                <c:pt idx="919">
                  <c:v>-10.803171105286594</c:v>
                </c:pt>
                <c:pt idx="920">
                  <c:v>-10.813586062493044</c:v>
                </c:pt>
                <c:pt idx="921">
                  <c:v>-10.824001032090537</c:v>
                </c:pt>
                <c:pt idx="922">
                  <c:v>-10.834416014078787</c:v>
                </c:pt>
                <c:pt idx="923">
                  <c:v>-10.844831008457504</c:v>
                </c:pt>
                <c:pt idx="924">
                  <c:v>-10.855246015226401</c:v>
                </c:pt>
                <c:pt idx="925">
                  <c:v>-10.865661034385191</c:v>
                </c:pt>
                <c:pt idx="926">
                  <c:v>-10.876076065933585</c:v>
                </c:pt>
                <c:pt idx="927">
                  <c:v>-10.886491109871297</c:v>
                </c:pt>
                <c:pt idx="928">
                  <c:v>-10.89690616619804</c:v>
                </c:pt>
                <c:pt idx="929">
                  <c:v>-10.907321234913525</c:v>
                </c:pt>
                <c:pt idx="930">
                  <c:v>-10.917736316017464</c:v>
                </c:pt>
                <c:pt idx="931">
                  <c:v>-10.928151409509571</c:v>
                </c:pt>
                <c:pt idx="932">
                  <c:v>-10.938566515389558</c:v>
                </c:pt>
                <c:pt idx="933">
                  <c:v>-10.948981633657137</c:v>
                </c:pt>
                <c:pt idx="934">
                  <c:v>-10.959396764312022</c:v>
                </c:pt>
                <c:pt idx="935">
                  <c:v>-10.969811907353922</c:v>
                </c:pt>
                <c:pt idx="936">
                  <c:v>-10.980227062782552</c:v>
                </c:pt>
                <c:pt idx="937">
                  <c:v>-10.990642230597624</c:v>
                </c:pt>
                <c:pt idx="938">
                  <c:v>-11.00105741079885</c:v>
                </c:pt>
                <c:pt idx="939">
                  <c:v>-11.011472603385943</c:v>
                </c:pt>
                <c:pt idx="940">
                  <c:v>-11.021887808358617</c:v>
                </c:pt>
                <c:pt idx="941">
                  <c:v>-11.032303025716582</c:v>
                </c:pt>
                <c:pt idx="942">
                  <c:v>-11.042718255459551</c:v>
                </c:pt>
                <c:pt idx="943">
                  <c:v>-11.053133497587238</c:v>
                </c:pt>
                <c:pt idx="944">
                  <c:v>-11.063548752099354</c:v>
                </c:pt>
                <c:pt idx="945">
                  <c:v>-11.073964018995612</c:v>
                </c:pt>
                <c:pt idx="946">
                  <c:v>-11.084379298275724</c:v>
                </c:pt>
                <c:pt idx="947">
                  <c:v>-11.094794589939404</c:v>
                </c:pt>
                <c:pt idx="948">
                  <c:v>-11.105209893986363</c:v>
                </c:pt>
                <c:pt idx="949">
                  <c:v>-11.115625210416313</c:v>
                </c:pt>
                <c:pt idx="950">
                  <c:v>-11.126040539228969</c:v>
                </c:pt>
                <c:pt idx="951">
                  <c:v>-11.136455880424041</c:v>
                </c:pt>
                <c:pt idx="952">
                  <c:v>-11.146871234001242</c:v>
                </c:pt>
                <c:pt idx="953">
                  <c:v>-11.157286599960285</c:v>
                </c:pt>
                <c:pt idx="954">
                  <c:v>-11.167701978300883</c:v>
                </c:pt>
                <c:pt idx="955">
                  <c:v>-11.178117369022749</c:v>
                </c:pt>
                <c:pt idx="956">
                  <c:v>-11.188532772125594</c:v>
                </c:pt>
                <c:pt idx="957">
                  <c:v>-11.198948187609131</c:v>
                </c:pt>
                <c:pt idx="958">
                  <c:v>-11.209363615473073</c:v>
                </c:pt>
                <c:pt idx="959">
                  <c:v>-11.219779055717131</c:v>
                </c:pt>
                <c:pt idx="960">
                  <c:v>-11.23019450834102</c:v>
                </c:pt>
                <c:pt idx="961">
                  <c:v>-11.240609973344451</c:v>
                </c:pt>
                <c:pt idx="962">
                  <c:v>-11.251025450727138</c:v>
                </c:pt>
                <c:pt idx="963">
                  <c:v>-11.261440940488791</c:v>
                </c:pt>
                <c:pt idx="964">
                  <c:v>-11.271856442629124</c:v>
                </c:pt>
                <c:pt idx="965">
                  <c:v>-11.28227195714785</c:v>
                </c:pt>
                <c:pt idx="966">
                  <c:v>-11.292687484044682</c:v>
                </c:pt>
                <c:pt idx="967">
                  <c:v>-11.303103023319332</c:v>
                </c:pt>
                <c:pt idx="968">
                  <c:v>-11.313518574971512</c:v>
                </c:pt>
                <c:pt idx="969">
                  <c:v>-11.323934139000935</c:v>
                </c:pt>
                <c:pt idx="970">
                  <c:v>-11.334349715407313</c:v>
                </c:pt>
                <c:pt idx="971">
                  <c:v>-11.344765304190359</c:v>
                </c:pt>
                <c:pt idx="972">
                  <c:v>-11.355180905349785</c:v>
                </c:pt>
                <c:pt idx="973">
                  <c:v>-11.365596518885306</c:v>
                </c:pt>
                <c:pt idx="974">
                  <c:v>-11.376012144796633</c:v>
                </c:pt>
                <c:pt idx="975">
                  <c:v>-11.386427783083478</c:v>
                </c:pt>
                <c:pt idx="976">
                  <c:v>-11.396843433745556</c:v>
                </c:pt>
                <c:pt idx="977">
                  <c:v>-11.407259096782576</c:v>
                </c:pt>
                <c:pt idx="978">
                  <c:v>-11.417674772194253</c:v>
                </c:pt>
                <c:pt idx="979">
                  <c:v>-11.428090459980298</c:v>
                </c:pt>
                <c:pt idx="980">
                  <c:v>-11.438506160140426</c:v>
                </c:pt>
                <c:pt idx="981">
                  <c:v>-11.448921872674347</c:v>
                </c:pt>
                <c:pt idx="982">
                  <c:v>-11.459337597581776</c:v>
                </c:pt>
                <c:pt idx="983">
                  <c:v>-11.469753334862425</c:v>
                </c:pt>
                <c:pt idx="984">
                  <c:v>-11.480169084516005</c:v>
                </c:pt>
                <c:pt idx="985">
                  <c:v>-11.49058484654223</c:v>
                </c:pt>
                <c:pt idx="986">
                  <c:v>-11.501000620940813</c:v>
                </c:pt>
                <c:pt idx="987">
                  <c:v>-11.511416407711467</c:v>
                </c:pt>
                <c:pt idx="988">
                  <c:v>-11.521832206853903</c:v>
                </c:pt>
                <c:pt idx="989">
                  <c:v>-11.532248018367834</c:v>
                </c:pt>
                <c:pt idx="990">
                  <c:v>-11.542663842252974</c:v>
                </c:pt>
                <c:pt idx="991">
                  <c:v>-11.553079678509034</c:v>
                </c:pt>
                <c:pt idx="992">
                  <c:v>-11.563495527135728</c:v>
                </c:pt>
                <c:pt idx="993">
                  <c:v>-11.573911388132769</c:v>
                </c:pt>
                <c:pt idx="994">
                  <c:v>-11.584327261499869</c:v>
                </c:pt>
                <c:pt idx="995">
                  <c:v>-11.594743147236739</c:v>
                </c:pt>
                <c:pt idx="996">
                  <c:v>-11.605159045343095</c:v>
                </c:pt>
                <c:pt idx="997">
                  <c:v>-11.615574955818648</c:v>
                </c:pt>
                <c:pt idx="998">
                  <c:v>-11.62599087866311</c:v>
                </c:pt>
                <c:pt idx="999">
                  <c:v>-11.636406813876194</c:v>
                </c:pt>
                <c:pt idx="1000">
                  <c:v>-11.646822761457614</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131.0988212175593</c:v>
                </c:pt>
                <c:pt idx="1">
                  <c:v>131.48496810203568</c:v>
                </c:pt>
                <c:pt idx="2">
                  <c:v>131.8706750349416</c:v>
                </c:pt>
                <c:pt idx="3">
                  <c:v>132.25594336313171</c:v>
                </c:pt>
                <c:pt idx="4">
                  <c:v>132.6407744276882</c:v>
                </c:pt>
                <c:pt idx="5">
                  <c:v>133.02516956395473</c:v>
                </c:pt>
                <c:pt idx="6">
                  <c:v>133.40913010157024</c:v>
                </c:pt>
                <c:pt idx="7">
                  <c:v>133.79265736450236</c:v>
                </c:pt>
                <c:pt idx="8">
                  <c:v>134.17575267108074</c:v>
                </c:pt>
                <c:pt idx="9">
                  <c:v>134.55841733403005</c:v>
                </c:pt>
                <c:pt idx="10">
                  <c:v>134.94065266050274</c:v>
                </c:pt>
                <c:pt idx="11">
                  <c:v>135.32245994819169</c:v>
                </c:pt>
                <c:pt idx="12">
                  <c:v>135.70384048151041</c:v>
                </c:pt>
                <c:pt idx="13">
                  <c:v>136.08479553568446</c:v>
                </c:pt>
                <c:pt idx="14">
                  <c:v>136.46532638077352</c:v>
                </c:pt>
                <c:pt idx="15">
                  <c:v>136.84543428169977</c:v>
                </c:pt>
                <c:pt idx="16">
                  <c:v>137.22512049827603</c:v>
                </c:pt>
                <c:pt idx="17">
                  <c:v>137.60438628523369</c:v>
                </c:pt>
                <c:pt idx="18">
                  <c:v>137.98323289225053</c:v>
                </c:pt>
                <c:pt idx="19">
                  <c:v>138.36166156397823</c:v>
                </c:pt>
                <c:pt idx="20">
                  <c:v>138.73967354006982</c:v>
                </c:pt>
                <c:pt idx="21">
                  <c:v>139.11727005718046</c:v>
                </c:pt>
                <c:pt idx="22">
                  <c:v>139.49445235093538</c:v>
                </c:pt>
                <c:pt idx="23">
                  <c:v>139.87122165391534</c:v>
                </c:pt>
                <c:pt idx="24">
                  <c:v>140.24757919367559</c:v>
                </c:pt>
                <c:pt idx="25">
                  <c:v>140.62352619277368</c:v>
                </c:pt>
                <c:pt idx="26">
                  <c:v>140.99906386879746</c:v>
                </c:pt>
                <c:pt idx="27">
                  <c:v>141.37419343439265</c:v>
                </c:pt>
                <c:pt idx="28">
                  <c:v>141.74891609729019</c:v>
                </c:pt>
                <c:pt idx="29">
                  <c:v>142.12323306033366</c:v>
                </c:pt>
                <c:pt idx="30">
                  <c:v>142.49714552150624</c:v>
                </c:pt>
                <c:pt idx="31">
                  <c:v>142.87065467395755</c:v>
                </c:pt>
                <c:pt idx="32">
                  <c:v>143.2437617060304</c:v>
                </c:pt>
                <c:pt idx="33">
                  <c:v>143.61646780128731</c:v>
                </c:pt>
                <c:pt idx="34">
                  <c:v>143.98877413853677</c:v>
                </c:pt>
                <c:pt idx="35">
                  <c:v>144.36068189185943</c:v>
                </c:pt>
                <c:pt idx="36">
                  <c:v>144.73219223063401</c:v>
                </c:pt>
                <c:pt idx="37">
                  <c:v>145.10330631956313</c:v>
                </c:pt>
                <c:pt idx="38">
                  <c:v>145.47402531869889</c:v>
                </c:pt>
                <c:pt idx="39">
                  <c:v>145.84435038346831</c:v>
                </c:pt>
                <c:pt idx="40">
                  <c:v>146.2142826646986</c:v>
                </c:pt>
                <c:pt idx="41">
                  <c:v>146.5838233086422</c:v>
                </c:pt>
                <c:pt idx="42">
                  <c:v>146.95297345700175</c:v>
                </c:pt>
                <c:pt idx="43">
                  <c:v>147.3217342469548</c:v>
                </c:pt>
                <c:pt idx="44">
                  <c:v>147.6901068111784</c:v>
                </c:pt>
                <c:pt idx="45">
                  <c:v>148.05809227787347</c:v>
                </c:pt>
                <c:pt idx="46">
                  <c:v>148.42569177078914</c:v>
                </c:pt>
                <c:pt idx="47">
                  <c:v>148.79290640924671</c:v>
                </c:pt>
                <c:pt idx="48">
                  <c:v>149.15973730816367</c:v>
                </c:pt>
                <c:pt idx="49">
                  <c:v>149.52618557807739</c:v>
                </c:pt>
                <c:pt idx="50">
                  <c:v>149.89225232516873</c:v>
                </c:pt>
                <c:pt idx="51">
                  <c:v>150.25793865128551</c:v>
                </c:pt>
                <c:pt idx="52">
                  <c:v>150.6232456539658</c:v>
                </c:pt>
                <c:pt idx="53">
                  <c:v>150.98817442646092</c:v>
                </c:pt>
                <c:pt idx="54">
                  <c:v>151.35272605775856</c:v>
                </c:pt>
                <c:pt idx="55">
                  <c:v>151.71690163260556</c:v>
                </c:pt>
                <c:pt idx="56">
                  <c:v>152.08070223153047</c:v>
                </c:pt>
                <c:pt idx="57">
                  <c:v>152.44412893086621</c:v>
                </c:pt>
                <c:pt idx="58">
                  <c:v>152.80718280277236</c:v>
                </c:pt>
                <c:pt idx="59">
                  <c:v>153.16986491525731</c:v>
                </c:pt>
                <c:pt idx="60">
                  <c:v>153.53217633220046</c:v>
                </c:pt>
                <c:pt idx="61">
                  <c:v>153.89411811337405</c:v>
                </c:pt>
                <c:pt idx="62">
                  <c:v>154.25569131446494</c:v>
                </c:pt>
                <c:pt idx="63">
                  <c:v>154.61689698709625</c:v>
                </c:pt>
                <c:pt idx="64">
                  <c:v>154.97773617884886</c:v>
                </c:pt>
                <c:pt idx="65">
                  <c:v>155.33820993328274</c:v>
                </c:pt>
                <c:pt idx="66">
                  <c:v>155.69831928995819</c:v>
                </c:pt>
                <c:pt idx="67">
                  <c:v>156.05806528445683</c:v>
                </c:pt>
                <c:pt idx="68">
                  <c:v>156.41744894840258</c:v>
                </c:pt>
                <c:pt idx="69">
                  <c:v>156.77647130948245</c:v>
                </c:pt>
                <c:pt idx="70">
                  <c:v>157.13513339146715</c:v>
                </c:pt>
                <c:pt idx="71">
                  <c:v>157.49343621423168</c:v>
                </c:pt>
                <c:pt idx="72">
                  <c:v>157.85138079377566</c:v>
                </c:pt>
                <c:pt idx="73">
                  <c:v>158.20896814224358</c:v>
                </c:pt>
                <c:pt idx="74">
                  <c:v>158.56619926794488</c:v>
                </c:pt>
                <c:pt idx="75">
                  <c:v>158.92307517537409</c:v>
                </c:pt>
                <c:pt idx="76">
                  <c:v>159.2795968652305</c:v>
                </c:pt>
                <c:pt idx="77">
                  <c:v>159.63576533443799</c:v>
                </c:pt>
                <c:pt idx="78">
                  <c:v>159.99158157616463</c:v>
                </c:pt>
                <c:pt idx="79">
                  <c:v>160.3470465798421</c:v>
                </c:pt>
                <c:pt idx="80">
                  <c:v>160.7021613311851</c:v>
                </c:pt>
                <c:pt idx="81">
                  <c:v>161.05692681221052</c:v>
                </c:pt>
                <c:pt idx="82">
                  <c:v>161.41134400125657</c:v>
                </c:pt>
                <c:pt idx="83">
                  <c:v>161.76541387300173</c:v>
                </c:pt>
                <c:pt idx="84">
                  <c:v>162.11913739848364</c:v>
                </c:pt>
                <c:pt idx="85">
                  <c:v>162.4725155451178</c:v>
                </c:pt>
                <c:pt idx="86">
                  <c:v>162.8255492767162</c:v>
                </c:pt>
                <c:pt idx="87">
                  <c:v>163.17823955350576</c:v>
                </c:pt>
                <c:pt idx="88">
                  <c:v>163.53058733214678</c:v>
                </c:pt>
                <c:pt idx="89">
                  <c:v>163.88259356575114</c:v>
                </c:pt>
                <c:pt idx="90">
                  <c:v>164.23425920390051</c:v>
                </c:pt>
                <c:pt idx="91">
                  <c:v>164.58558519266424</c:v>
                </c:pt>
                <c:pt idx="92">
                  <c:v>164.93657247461744</c:v>
                </c:pt>
                <c:pt idx="93">
                  <c:v>165.28722198885865</c:v>
                </c:pt>
                <c:pt idx="94">
                  <c:v>165.63753467102754</c:v>
                </c:pt>
                <c:pt idx="95">
                  <c:v>165.98751145332255</c:v>
                </c:pt>
                <c:pt idx="96">
                  <c:v>166.33715326451826</c:v>
                </c:pt>
                <c:pt idx="97">
                  <c:v>166.68646102998278</c:v>
                </c:pt>
                <c:pt idx="98">
                  <c:v>167.03543567169501</c:v>
                </c:pt>
                <c:pt idx="99">
                  <c:v>167.38407810826172</c:v>
                </c:pt>
                <c:pt idx="100">
                  <c:v>167.73238925493462</c:v>
                </c:pt>
                <c:pt idx="101">
                  <c:v>171.19735041334283</c:v>
                </c:pt>
                <c:pt idx="102">
                  <c:v>174.6297697117036</c:v>
                </c:pt>
                <c:pt idx="103">
                  <c:v>178.03053188387111</c:v>
                </c:pt>
                <c:pt idx="104">
                  <c:v>181.4004902189848</c:v>
                </c:pt>
                <c:pt idx="105">
                  <c:v>184.74046809318824</c:v>
                </c:pt>
                <c:pt idx="106">
                  <c:v>188.0512604091528</c:v>
                </c:pt>
                <c:pt idx="107">
                  <c:v>191.33363495000825</c:v>
                </c:pt>
                <c:pt idx="108">
                  <c:v>194.5883336537334</c:v>
                </c:pt>
                <c:pt idx="109">
                  <c:v>197.81607381356361</c:v>
                </c:pt>
                <c:pt idx="110">
                  <c:v>201.01754920952084</c:v>
                </c:pt>
                <c:pt idx="111">
                  <c:v>204.19343117576284</c:v>
                </c:pt>
                <c:pt idx="112">
                  <c:v>207.34436960807528</c:v>
                </c:pt>
                <c:pt idx="113">
                  <c:v>210.47099391549202</c:v>
                </c:pt>
                <c:pt idx="114">
                  <c:v>213.57391391971893</c:v>
                </c:pt>
                <c:pt idx="115">
                  <c:v>216.65372070575535</c:v>
                </c:pt>
                <c:pt idx="116">
                  <c:v>219.71098742684893</c:v>
                </c:pt>
                <c:pt idx="117">
                  <c:v>222.74627006668422</c:v>
                </c:pt>
                <c:pt idx="118">
                  <c:v>225.76010816148928</c:v>
                </c:pt>
                <c:pt idx="119">
                  <c:v>228.75302548454701</c:v>
                </c:pt>
                <c:pt idx="120">
                  <c:v>231.72553069541587</c:v>
                </c:pt>
                <c:pt idx="121">
                  <c:v>234.67811795599874</c:v>
                </c:pt>
                <c:pt idx="122">
                  <c:v>237.6112675154443</c:v>
                </c:pt>
                <c:pt idx="123">
                  <c:v>240.52544626572495</c:v>
                </c:pt>
                <c:pt idx="124">
                  <c:v>243.42110826960504</c:v>
                </c:pt>
                <c:pt idx="125">
                  <c:v>246.29869526259282</c:v>
                </c:pt>
                <c:pt idx="126">
                  <c:v>249.1586371303593</c:v>
                </c:pt>
                <c:pt idx="127">
                  <c:v>252.0013523630044</c:v>
                </c:pt>
                <c:pt idx="128">
                  <c:v>254.82724848745622</c:v>
                </c:pt>
                <c:pt idx="129">
                  <c:v>257.63672247920096</c:v>
                </c:pt>
                <c:pt idx="130">
                  <c:v>260.43016115446039</c:v>
                </c:pt>
                <c:pt idx="131">
                  <c:v>263.20794154385698</c:v>
                </c:pt>
                <c:pt idx="132">
                  <c:v>265.97043124853752</c:v>
                </c:pt>
                <c:pt idx="133">
                  <c:v>268.71798877965955</c:v>
                </c:pt>
                <c:pt idx="134">
                  <c:v>271.45096388208424</c:v>
                </c:pt>
                <c:pt idx="135">
                  <c:v>274.16969784306212</c:v>
                </c:pt>
                <c:pt idx="136">
                  <c:v>276.87452378664483</c:v>
                </c:pt>
                <c:pt idx="137">
                  <c:v>279.56576695450514</c:v>
                </c:pt>
                <c:pt idx="138">
                  <c:v>282.24374497380148</c:v>
                </c:pt>
                <c:pt idx="139">
                  <c:v>284.90876811267765</c:v>
                </c:pt>
                <c:pt idx="140">
                  <c:v>287.56113952394787</c:v>
                </c:pt>
                <c:pt idx="141">
                  <c:v>290.20115547747645</c:v>
                </c:pt>
                <c:pt idx="142">
                  <c:v>292.82910558172478</c:v>
                </c:pt>
                <c:pt idx="143">
                  <c:v>295.44527299490176</c:v>
                </c:pt>
                <c:pt idx="144">
                  <c:v>298.04993462612049</c:v>
                </c:pt>
                <c:pt idx="145">
                  <c:v>300.64336132693074</c:v>
                </c:pt>
                <c:pt idx="146">
                  <c:v>303.22581807356534</c:v>
                </c:pt>
                <c:pt idx="147">
                  <c:v>305.79756414020829</c:v>
                </c:pt>
                <c:pt idx="148">
                  <c:v>308.35885326356356</c:v>
                </c:pt>
                <c:pt idx="149">
                  <c:v>310.90993379897333</c:v>
                </c:pt>
                <c:pt idx="150">
                  <c:v>313.45104886830802</c:v>
                </c:pt>
                <c:pt idx="151">
                  <c:v>315.9824364998218</c:v>
                </c:pt>
                <c:pt idx="152">
                  <c:v>318.50432976014008</c:v>
                </c:pt>
                <c:pt idx="153">
                  <c:v>321.01695687851867</c:v>
                </c:pt>
                <c:pt idx="154">
                  <c:v>323.52054136348727</c:v>
                </c:pt>
                <c:pt idx="155">
                  <c:v>326.01530211196189</c:v>
                </c:pt>
                <c:pt idx="156">
                  <c:v>328.50145351088537</c:v>
                </c:pt>
                <c:pt idx="157">
                  <c:v>330.97920553142552</c:v>
                </c:pt>
                <c:pt idx="158">
                  <c:v>333.44876381573448</c:v>
                </c:pt>
                <c:pt idx="159">
                  <c:v>335.91032975624302</c:v>
                </c:pt>
                <c:pt idx="160">
                  <c:v>338.36410056743603</c:v>
                </c:pt>
                <c:pt idx="161">
                  <c:v>340.81026935002575</c:v>
                </c:pt>
                <c:pt idx="162">
                  <c:v>343.24902514741001</c:v>
                </c:pt>
                <c:pt idx="163">
                  <c:v>345.68055299427266</c:v>
                </c:pt>
                <c:pt idx="164">
                  <c:v>348.10503395715421</c:v>
                </c:pt>
                <c:pt idx="165">
                  <c:v>350.52264516679054</c:v>
                </c:pt>
                <c:pt idx="166">
                  <c:v>352.93355984198831</c:v>
                </c:pt>
                <c:pt idx="167">
                  <c:v>355.33794730477825</c:v>
                </c:pt>
                <c:pt idx="168">
                  <c:v>357.73597298656074</c:v>
                </c:pt>
                <c:pt idx="169">
                  <c:v>360.12779842493495</c:v>
                </c:pt>
                <c:pt idx="170">
                  <c:v>362.51358125088245</c:v>
                </c:pt>
                <c:pt idx="171">
                  <c:v>364.89347516596291</c:v>
                </c:pt>
                <c:pt idx="172">
                  <c:v>367.26762990917086</c:v>
                </c:pt>
                <c:pt idx="173">
                  <c:v>369.63619121310609</c:v>
                </c:pt>
                <c:pt idx="174">
                  <c:v>371.99930074912248</c:v>
                </c:pt>
                <c:pt idx="175">
                  <c:v>374.35709606115086</c:v>
                </c:pt>
                <c:pt idx="176">
                  <c:v>376.70971048793837</c:v>
                </c:pt>
                <c:pt idx="177">
                  <c:v>379.05727307351714</c:v>
                </c:pt>
                <c:pt idx="178">
                  <c:v>381.3999084658135</c:v>
                </c:pt>
                <c:pt idx="179">
                  <c:v>383.73773680343828</c:v>
                </c:pt>
                <c:pt idx="180">
                  <c:v>386.07087359086495</c:v>
                </c:pt>
                <c:pt idx="181">
                  <c:v>388.39942956240941</c:v>
                </c:pt>
                <c:pt idx="182">
                  <c:v>390.72351053567758</c:v>
                </c:pt>
                <c:pt idx="183">
                  <c:v>393.04321725544429</c:v>
                </c:pt>
                <c:pt idx="184">
                  <c:v>395.35864522927199</c:v>
                </c:pt>
                <c:pt idx="185">
                  <c:v>397.66988455656372</c:v>
                </c:pt>
                <c:pt idx="186">
                  <c:v>399.97701975316744</c:v>
                </c:pt>
                <c:pt idx="187">
                  <c:v>402.28012957409112</c:v>
                </c:pt>
                <c:pt idx="188">
                  <c:v>404.57928683733456</c:v>
                </c:pt>
                <c:pt idx="189">
                  <c:v>406.87455825226863</c:v>
                </c:pt>
                <c:pt idx="190">
                  <c:v>409.166004256365</c:v>
                </c:pt>
                <c:pt idx="191">
                  <c:v>411.45367886436571</c:v>
                </c:pt>
                <c:pt idx="192">
                  <c:v>413.73762953414712</c:v>
                </c:pt>
                <c:pt idx="193">
                  <c:v>416.01789705354236</c:v>
                </c:pt>
                <c:pt idx="194">
                  <c:v>418.29451545221468</c:v>
                </c:pt>
                <c:pt idx="195">
                  <c:v>420.56751194230418</c:v>
                </c:pt>
                <c:pt idx="196">
                  <c:v>422.8369068910032</c:v>
                </c:pt>
                <c:pt idx="197">
                  <c:v>425.10271382746504</c:v>
                </c:pt>
                <c:pt idx="198">
                  <c:v>427.36493948555551</c:v>
                </c:pt>
                <c:pt idx="199">
                  <c:v>429.62358388296173</c:v>
                </c:pt>
                <c:pt idx="200">
                  <c:v>431.87864043614553</c:v>
                </c:pt>
                <c:pt idx="201">
                  <c:v>434.13009610962735</c:v>
                </c:pt>
                <c:pt idx="202">
                  <c:v>436.37793159718115</c:v>
                </c:pt>
                <c:pt idx="203">
                  <c:v>438.62212153175619</c:v>
                </c:pt>
                <c:pt idx="204">
                  <c:v>440.86263472036131</c:v>
                </c:pt>
                <c:pt idx="205">
                  <c:v>443.0994343997653</c:v>
                </c:pt>
                <c:pt idx="206">
                  <c:v>445.33247850868958</c:v>
                </c:pt>
                <c:pt idx="207">
                  <c:v>447.56171997217757</c:v>
                </c:pt>
                <c:pt idx="208">
                  <c:v>449.78710699399562</c:v>
                </c:pt>
                <c:pt idx="209">
                  <c:v>452.00858335321806</c:v>
                </c:pt>
                <c:pt idx="210">
                  <c:v>454.22608870153692</c:v>
                </c:pt>
                <c:pt idx="211">
                  <c:v>456.43955885828109</c:v>
                </c:pt>
                <c:pt idx="212">
                  <c:v>458.64892610059633</c:v>
                </c:pt>
                <c:pt idx="213">
                  <c:v>460.8541194467029</c:v>
                </c:pt>
                <c:pt idx="214">
                  <c:v>463.05506493058812</c:v>
                </c:pt>
                <c:pt idx="215">
                  <c:v>465.2516858668983</c:v>
                </c:pt>
                <c:pt idx="216">
                  <c:v>467.44390310515377</c:v>
                </c:pt>
                <c:pt idx="217">
                  <c:v>469.63163527272314</c:v>
                </c:pt>
                <c:pt idx="218">
                  <c:v>471.81479900625629</c:v>
                </c:pt>
                <c:pt idx="219">
                  <c:v>473.99330917149081</c:v>
                </c:pt>
                <c:pt idx="220">
                  <c:v>476.16707907151988</c:v>
                </c:pt>
                <c:pt idx="221">
                  <c:v>478.3360206437448</c:v>
                </c:pt>
                <c:pt idx="222">
                  <c:v>480.5000446458352</c:v>
                </c:pt>
                <c:pt idx="223">
                  <c:v>482.65906083109491</c:v>
                </c:pt>
                <c:pt idx="224">
                  <c:v>484.81297811367915</c:v>
                </c:pt>
                <c:pt idx="225">
                  <c:v>486.9617047241407</c:v>
                </c:pt>
                <c:pt idx="226">
                  <c:v>489.10514835579744</c:v>
                </c:pt>
                <c:pt idx="227">
                  <c:v>491.24321630241673</c:v>
                </c:pt>
                <c:pt idx="228">
                  <c:v>493.37581558770728</c:v>
                </c:pt>
                <c:pt idx="229">
                  <c:v>495.50285308709624</c:v>
                </c:pt>
                <c:pt idx="230">
                  <c:v>497.62423564225185</c:v>
                </c:pt>
                <c:pt idx="231">
                  <c:v>499.73987016879192</c:v>
                </c:pt>
                <c:pt idx="232">
                  <c:v>501.84966375759598</c:v>
                </c:pt>
                <c:pt idx="233">
                  <c:v>503.95352377011409</c:v>
                </c:pt>
                <c:pt idx="234">
                  <c:v>506.05135792804288</c:v>
                </c:pt>
                <c:pt idx="235">
                  <c:v>508.14307439771409</c:v>
                </c:pt>
                <c:pt idx="236">
                  <c:v>510.22858186951845</c:v>
                </c:pt>
                <c:pt idx="237">
                  <c:v>512.30778963266414</c:v>
                </c:pt>
                <c:pt idx="238">
                  <c:v>514.38060764554882</c:v>
                </c:pt>
                <c:pt idx="239">
                  <c:v>516.44694660200287</c:v>
                </c:pt>
                <c:pt idx="240">
                  <c:v>518.50671799364329</c:v>
                </c:pt>
                <c:pt idx="241">
                  <c:v>520.55983416855838</c:v>
                </c:pt>
                <c:pt idx="242">
                  <c:v>522.60620838652869</c:v>
                </c:pt>
                <c:pt idx="243">
                  <c:v>524.64575487097272</c:v>
                </c:pt>
                <c:pt idx="244">
                  <c:v>526.67838885779213</c:v>
                </c:pt>
                <c:pt idx="245">
                  <c:v>528.70402664127892</c:v>
                </c:pt>
                <c:pt idx="246">
                  <c:v>530.72258561723277</c:v>
                </c:pt>
                <c:pt idx="247">
                  <c:v>532.73398432342935</c:v>
                </c:pt>
                <c:pt idx="248">
                  <c:v>534.73814247756582</c:v>
                </c:pt>
                <c:pt idx="249">
                  <c:v>536.73498101280461</c:v>
                </c:pt>
                <c:pt idx="250">
                  <c:v>538.72442211102521</c:v>
                </c:pt>
                <c:pt idx="251">
                  <c:v>540.70638923388753</c:v>
                </c:pt>
                <c:pt idx="252">
                  <c:v>542.68080715180281</c:v>
                </c:pt>
                <c:pt idx="253">
                  <c:v>544.64760197090152</c:v>
                </c:pt>
                <c:pt idx="254">
                  <c:v>546.60670115808261</c:v>
                </c:pt>
                <c:pt idx="255">
                  <c:v>548.55803356422166</c:v>
                </c:pt>
                <c:pt idx="256">
                  <c:v>550.50152944561228</c:v>
                </c:pt>
                <c:pt idx="257">
                  <c:v>552.43712048371003</c:v>
                </c:pt>
                <c:pt idx="258">
                  <c:v>554.36473980324342</c:v>
                </c:pt>
                <c:pt idx="259">
                  <c:v>556.28432198875396</c:v>
                </c:pt>
                <c:pt idx="260">
                  <c:v>558.1958030996235</c:v>
                </c:pt>
                <c:pt idx="261">
                  <c:v>560.09912068364383</c:v>
                </c:pt>
                <c:pt idx="262">
                  <c:v>561.99421378918078</c:v>
                </c:pt>
                <c:pt idx="263">
                  <c:v>563.88102297598323</c:v>
                </c:pt>
                <c:pt idx="264">
                  <c:v>565.75949032468441</c:v>
                </c:pt>
                <c:pt idx="265">
                  <c:v>567.62955944504029</c:v>
                </c:pt>
                <c:pt idx="266">
                  <c:v>569.49117548294953</c:v>
                </c:pt>
                <c:pt idx="267">
                  <c:v>571.34428512629643</c:v>
                </c:pt>
                <c:pt idx="268">
                  <c:v>573.18883660965696</c:v>
                </c:pt>
                <c:pt idx="269">
                  <c:v>575.02477971790643</c:v>
                </c:pt>
                <c:pt idx="270">
                  <c:v>576.85206578876659</c:v>
                </c:pt>
                <c:pt idx="271">
                  <c:v>578.67064771432808</c:v>
                </c:pt>
                <c:pt idx="272">
                  <c:v>580.48047994158264</c:v>
                </c:pt>
                <c:pt idx="273">
                  <c:v>582.28151847199979</c:v>
                </c:pt>
                <c:pt idx="274">
                  <c:v>584.07372086018063</c:v>
                </c:pt>
                <c:pt idx="275">
                  <c:v>585.85704621161972</c:v>
                </c:pt>
                <c:pt idx="276">
                  <c:v>587.63145517960788</c:v>
                </c:pt>
                <c:pt idx="277">
                  <c:v>589.3969099613048</c:v>
                </c:pt>
                <c:pt idx="278">
                  <c:v>591.15337429301121</c:v>
                </c:pt>
                <c:pt idx="279">
                  <c:v>592.90081344467069</c:v>
                </c:pt>
                <c:pt idx="280">
                  <c:v>594.63919421362709</c:v>
                </c:pt>
                <c:pt idx="281">
                  <c:v>596.36848491766727</c:v>
                </c:pt>
                <c:pt idx="282">
                  <c:v>598.08865538737473</c:v>
                </c:pt>
                <c:pt idx="283">
                  <c:v>599.79967695782102</c:v>
                </c:pt>
                <c:pt idx="284">
                  <c:v>601.50152245962045</c:v>
                </c:pt>
                <c:pt idx="285">
                  <c:v>603.19416620937375</c:v>
                </c:pt>
                <c:pt idx="286">
                  <c:v>604.87758399952554</c:v>
                </c:pt>
                <c:pt idx="287">
                  <c:v>606.55175308765877</c:v>
                </c:pt>
                <c:pt idx="288">
                  <c:v>608.21665218525163</c:v>
                </c:pt>
                <c:pt idx="289">
                  <c:v>609.87226144591909</c:v>
                </c:pt>
                <c:pt idx="290">
                  <c:v>611.51856245316219</c:v>
                </c:pt>
                <c:pt idx="291">
                  <c:v>613.1555382076474</c:v>
                </c:pt>
                <c:pt idx="292">
                  <c:v>614.78317311403896</c:v>
                </c:pt>
                <c:pt idx="293">
                  <c:v>616.40145296740411</c:v>
                </c:pt>
                <c:pt idx="294">
                  <c:v>618.0103649392139</c:v>
                </c:pt>
                <c:pt idx="295">
                  <c:v>619.60989756295942</c:v>
                </c:pt>
                <c:pt idx="296">
                  <c:v>621.200040719404</c:v>
                </c:pt>
                <c:pt idx="297">
                  <c:v>622.7807856214913</c:v>
                </c:pt>
                <c:pt idx="298">
                  <c:v>624.35212479892868</c:v>
                </c:pt>
                <c:pt idx="299">
                  <c:v>625.91405208246499</c:v>
                </c:pt>
                <c:pt idx="300">
                  <c:v>627.46656258788153</c:v>
                </c:pt>
                <c:pt idx="301">
                  <c:v>629.00965269971414</c:v>
                </c:pt>
                <c:pt idx="302">
                  <c:v>630.54332005472475</c:v>
                </c:pt>
                <c:pt idx="303">
                  <c:v>632.06756352513935</c:v>
                </c:pt>
                <c:pt idx="304">
                  <c:v>633.58238320167004</c:v>
                </c:pt>
                <c:pt idx="305">
                  <c:v>635.08778037633704</c:v>
                </c:pt>
                <c:pt idx="306">
                  <c:v>636.58375752510801</c:v>
                </c:pt>
                <c:pt idx="307">
                  <c:v>638.07031829036964</c:v>
                </c:pt>
                <c:pt idx="308">
                  <c:v>639.54746746324747</c:v>
                </c:pt>
                <c:pt idx="309">
                  <c:v>641.0152109657887</c:v>
                </c:pt>
                <c:pt idx="310">
                  <c:v>642.47355583302362</c:v>
                </c:pt>
                <c:pt idx="311">
                  <c:v>643.9225101949188</c:v>
                </c:pt>
                <c:pt idx="312">
                  <c:v>645.36208325823691</c:v>
                </c:pt>
                <c:pt idx="313">
                  <c:v>646.79228528831618</c:v>
                </c:pt>
                <c:pt idx="314">
                  <c:v>648.21312759078319</c:v>
                </c:pt>
                <c:pt idx="315">
                  <c:v>649.62462249321152</c:v>
                </c:pt>
                <c:pt idx="316">
                  <c:v>651.02678332673895</c:v>
                </c:pt>
                <c:pt idx="317">
                  <c:v>652.41962440765462</c:v>
                </c:pt>
                <c:pt idx="318">
                  <c:v>653.80316101896915</c:v>
                </c:pt>
                <c:pt idx="319">
                  <c:v>655.17740939197768</c:v>
                </c:pt>
                <c:pt idx="320">
                  <c:v>656.54238668782773</c:v>
                </c:pt>
                <c:pt idx="321">
                  <c:v>657.89811097910251</c:v>
                </c:pt>
                <c:pt idx="322">
                  <c:v>659.24460123142899</c:v>
                </c:pt>
                <c:pt idx="323">
                  <c:v>660.58187728512223</c:v>
                </c:pt>
                <c:pt idx="324">
                  <c:v>661.9099598368739</c:v>
                </c:pt>
                <c:pt idx="325">
                  <c:v>663.22887042149569</c:v>
                </c:pt>
                <c:pt idx="326">
                  <c:v>664.53863139372515</c:v>
                </c:pt>
                <c:pt idx="327">
                  <c:v>665.83926591010402</c:v>
                </c:pt>
                <c:pt idx="328">
                  <c:v>667.13079791093571</c:v>
                </c:pt>
                <c:pt idx="329">
                  <c:v>668.41325210233117</c:v>
                </c:pt>
                <c:pt idx="330">
                  <c:v>669.68665393834988</c:v>
                </c:pt>
                <c:pt idx="331">
                  <c:v>670.95102960324334</c:v>
                </c:pt>
                <c:pt idx="332">
                  <c:v>672.20640599380897</c:v>
                </c:pt>
                <c:pt idx="333">
                  <c:v>673.45281070185945</c:v>
                </c:pt>
                <c:pt idx="334">
                  <c:v>674.69027199681534</c:v>
                </c:pt>
                <c:pt idx="335">
                  <c:v>675.91881880842595</c:v>
                </c:pt>
                <c:pt idx="336">
                  <c:v>677.13848070962524</c:v>
                </c:pt>
                <c:pt idx="337">
                  <c:v>678.34928789952733</c:v>
                </c:pt>
                <c:pt idx="338">
                  <c:v>679.55127118656708</c:v>
                </c:pt>
                <c:pt idx="339">
                  <c:v>680.74446197179134</c:v>
                </c:pt>
                <c:pt idx="340">
                  <c:v>681.92889223230463</c:v>
                </c:pt>
                <c:pt idx="341">
                  <c:v>683.10459450487406</c:v>
                </c:pt>
                <c:pt idx="342">
                  <c:v>684.27160186969763</c:v>
                </c:pt>
                <c:pt idx="343">
                  <c:v>685.42994793434002</c:v>
                </c:pt>
                <c:pt idx="344">
                  <c:v>686.57966681783898</c:v>
                </c:pt>
                <c:pt idx="345">
                  <c:v>687.72079313498625</c:v>
                </c:pt>
                <c:pt idx="346">
                  <c:v>688.85336198078596</c:v>
                </c:pt>
                <c:pt idx="347">
                  <c:v>689.97740891509375</c:v>
                </c:pt>
                <c:pt idx="348">
                  <c:v>691.09296994743875</c:v>
                </c:pt>
                <c:pt idx="349">
                  <c:v>692.2000815220315</c:v>
                </c:pt>
                <c:pt idx="350">
                  <c:v>693.29878050296008</c:v>
                </c:pt>
                <c:pt idx="351">
                  <c:v>694.3891041595765</c:v>
                </c:pt>
                <c:pt idx="352">
                  <c:v>695.47109015207479</c:v>
                </c:pt>
                <c:pt idx="353">
                  <c:v>696.54477651726336</c:v>
                </c:pt>
                <c:pt idx="354">
                  <c:v>697.61020165453237</c:v>
                </c:pt>
                <c:pt idx="355">
                  <c:v>698.66740431201833</c:v>
                </c:pt>
                <c:pt idx="356">
                  <c:v>699.71642357296639</c:v>
                </c:pt>
                <c:pt idx="357">
                  <c:v>700.75729884229122</c:v>
                </c:pt>
                <c:pt idx="358">
                  <c:v>701.79006983333818</c:v>
                </c:pt>
                <c:pt idx="359">
                  <c:v>702.81477655484503</c:v>
                </c:pt>
                <c:pt idx="360">
                  <c:v>703.83145929810416</c:v>
                </c:pt>
                <c:pt idx="361">
                  <c:v>704.8401586243267</c:v>
                </c:pt>
                <c:pt idx="362">
                  <c:v>705.84091535220807</c:v>
                </c:pt>
                <c:pt idx="363">
                  <c:v>706.83377054569553</c:v>
                </c:pt>
                <c:pt idx="364">
                  <c:v>707.81876550195727</c:v>
                </c:pt>
                <c:pt idx="365">
                  <c:v>708.79594173955343</c:v>
                </c:pt>
                <c:pt idx="366">
                  <c:v>709.76534098680816</c:v>
                </c:pt>
                <c:pt idx="367">
                  <c:v>710.72700517038288</c:v>
                </c:pt>
                <c:pt idx="368">
                  <c:v>711.68097640405006</c:v>
                </c:pt>
                <c:pt idx="369">
                  <c:v>712.62729697766667</c:v>
                </c:pt>
                <c:pt idx="370">
                  <c:v>713.56600934634696</c:v>
                </c:pt>
                <c:pt idx="371">
                  <c:v>714.49715611983379</c:v>
                </c:pt>
                <c:pt idx="372">
                  <c:v>715.42078005206713</c:v>
                </c:pt>
                <c:pt idx="373">
                  <c:v>716.33692403094915</c:v>
                </c:pt>
                <c:pt idx="374">
                  <c:v>717.24563106830476</c:v>
                </c:pt>
                <c:pt idx="375">
                  <c:v>718.14694429003657</c:v>
                </c:pt>
                <c:pt idx="376">
                  <c:v>719.04090692647253</c:v>
                </c:pt>
                <c:pt idx="377">
                  <c:v>719.92756230290547</c:v>
                </c:pt>
                <c:pt idx="378">
                  <c:v>720.8069538303231</c:v>
                </c:pt>
                <c:pt idx="379">
                  <c:v>720.8069538303231</c:v>
                </c:pt>
                <c:pt idx="380">
                  <c:v>720.8069538303231</c:v>
                </c:pt>
                <c:pt idx="381">
                  <c:v>720.8069538303231</c:v>
                </c:pt>
                <c:pt idx="382">
                  <c:v>720.8069538303231</c:v>
                </c:pt>
                <c:pt idx="383">
                  <c:v>720.8069538303231</c:v>
                </c:pt>
                <c:pt idx="384">
                  <c:v>720.8069538303231</c:v>
                </c:pt>
                <c:pt idx="385">
                  <c:v>720.8069538303231</c:v>
                </c:pt>
                <c:pt idx="386">
                  <c:v>720.8069538303231</c:v>
                </c:pt>
                <c:pt idx="387">
                  <c:v>720.8069538303231</c:v>
                </c:pt>
                <c:pt idx="388">
                  <c:v>720.8069538303231</c:v>
                </c:pt>
                <c:pt idx="389">
                  <c:v>720.8069538303231</c:v>
                </c:pt>
                <c:pt idx="390">
                  <c:v>720.8069538303231</c:v>
                </c:pt>
                <c:pt idx="391">
                  <c:v>720.8069538303231</c:v>
                </c:pt>
                <c:pt idx="392">
                  <c:v>720.8069538303231</c:v>
                </c:pt>
                <c:pt idx="393">
                  <c:v>720.8069538303231</c:v>
                </c:pt>
                <c:pt idx="394">
                  <c:v>720.8069538303231</c:v>
                </c:pt>
                <c:pt idx="395">
                  <c:v>720.8069538303231</c:v>
                </c:pt>
                <c:pt idx="396">
                  <c:v>720.8069538303231</c:v>
                </c:pt>
                <c:pt idx="397">
                  <c:v>720.8069538303231</c:v>
                </c:pt>
                <c:pt idx="398">
                  <c:v>720.8069538303231</c:v>
                </c:pt>
                <c:pt idx="399">
                  <c:v>720.8069538303231</c:v>
                </c:pt>
                <c:pt idx="400">
                  <c:v>720.8069538303231</c:v>
                </c:pt>
                <c:pt idx="401">
                  <c:v>720.8069538303231</c:v>
                </c:pt>
                <c:pt idx="402">
                  <c:v>720.8069538303231</c:v>
                </c:pt>
                <c:pt idx="403">
                  <c:v>720.8069538303231</c:v>
                </c:pt>
                <c:pt idx="404">
                  <c:v>720.8069538303231</c:v>
                </c:pt>
                <c:pt idx="405">
                  <c:v>720.8069538303231</c:v>
                </c:pt>
                <c:pt idx="406">
                  <c:v>720.8069538303231</c:v>
                </c:pt>
                <c:pt idx="407">
                  <c:v>720.8069538303231</c:v>
                </c:pt>
                <c:pt idx="408">
                  <c:v>720.8069538303231</c:v>
                </c:pt>
                <c:pt idx="409">
                  <c:v>720.8069538303231</c:v>
                </c:pt>
                <c:pt idx="410">
                  <c:v>720.8069538303231</c:v>
                </c:pt>
                <c:pt idx="411">
                  <c:v>720.8069538303231</c:v>
                </c:pt>
                <c:pt idx="412">
                  <c:v>720.8069538303231</c:v>
                </c:pt>
                <c:pt idx="413">
                  <c:v>720.8069538303231</c:v>
                </c:pt>
                <c:pt idx="414">
                  <c:v>720.8069538303231</c:v>
                </c:pt>
                <c:pt idx="415">
                  <c:v>720.8069538303231</c:v>
                </c:pt>
                <c:pt idx="416">
                  <c:v>720.8069538303231</c:v>
                </c:pt>
                <c:pt idx="417">
                  <c:v>720.8069538303231</c:v>
                </c:pt>
                <c:pt idx="418">
                  <c:v>720.8069538303231</c:v>
                </c:pt>
                <c:pt idx="419">
                  <c:v>720.8069538303231</c:v>
                </c:pt>
                <c:pt idx="420">
                  <c:v>720.8069538303231</c:v>
                </c:pt>
                <c:pt idx="421">
                  <c:v>720.8069538303231</c:v>
                </c:pt>
                <c:pt idx="422">
                  <c:v>720.8069538303231</c:v>
                </c:pt>
                <c:pt idx="423">
                  <c:v>720.8069538303231</c:v>
                </c:pt>
                <c:pt idx="424">
                  <c:v>720.8069538303231</c:v>
                </c:pt>
                <c:pt idx="425">
                  <c:v>720.8069538303231</c:v>
                </c:pt>
                <c:pt idx="426">
                  <c:v>720.8069538303231</c:v>
                </c:pt>
                <c:pt idx="427">
                  <c:v>720.8069538303231</c:v>
                </c:pt>
                <c:pt idx="428">
                  <c:v>720.8069538303231</c:v>
                </c:pt>
                <c:pt idx="429">
                  <c:v>720.8069538303231</c:v>
                </c:pt>
                <c:pt idx="430">
                  <c:v>720.8069538303231</c:v>
                </c:pt>
                <c:pt idx="431">
                  <c:v>720.8069538303231</c:v>
                </c:pt>
                <c:pt idx="432">
                  <c:v>720.8069538303231</c:v>
                </c:pt>
                <c:pt idx="433">
                  <c:v>720.8069538303231</c:v>
                </c:pt>
                <c:pt idx="434">
                  <c:v>720.8069538303231</c:v>
                </c:pt>
                <c:pt idx="435">
                  <c:v>720.8069538303231</c:v>
                </c:pt>
                <c:pt idx="436">
                  <c:v>720.8069538303231</c:v>
                </c:pt>
                <c:pt idx="437">
                  <c:v>720.8069538303231</c:v>
                </c:pt>
                <c:pt idx="438">
                  <c:v>720.8069538303231</c:v>
                </c:pt>
                <c:pt idx="439">
                  <c:v>720.8069538303231</c:v>
                </c:pt>
                <c:pt idx="440">
                  <c:v>720.8069538303231</c:v>
                </c:pt>
                <c:pt idx="441">
                  <c:v>720.8069538303231</c:v>
                </c:pt>
                <c:pt idx="442">
                  <c:v>720.8069538303231</c:v>
                </c:pt>
                <c:pt idx="443">
                  <c:v>720.8069538303231</c:v>
                </c:pt>
                <c:pt idx="444">
                  <c:v>720.8069538303231</c:v>
                </c:pt>
                <c:pt idx="445">
                  <c:v>720.8069538303231</c:v>
                </c:pt>
                <c:pt idx="446">
                  <c:v>720.8069538303231</c:v>
                </c:pt>
                <c:pt idx="447">
                  <c:v>720.8069538303231</c:v>
                </c:pt>
                <c:pt idx="448">
                  <c:v>720.8069538303231</c:v>
                </c:pt>
                <c:pt idx="449">
                  <c:v>720.8069538303231</c:v>
                </c:pt>
                <c:pt idx="450">
                  <c:v>720.8069538303231</c:v>
                </c:pt>
                <c:pt idx="451">
                  <c:v>720.8069538303231</c:v>
                </c:pt>
                <c:pt idx="452">
                  <c:v>720.8069538303231</c:v>
                </c:pt>
                <c:pt idx="453">
                  <c:v>720.8069538303231</c:v>
                </c:pt>
                <c:pt idx="454">
                  <c:v>720.8069538303231</c:v>
                </c:pt>
                <c:pt idx="455">
                  <c:v>720.8069538303231</c:v>
                </c:pt>
                <c:pt idx="456">
                  <c:v>720.8069538303231</c:v>
                </c:pt>
                <c:pt idx="457">
                  <c:v>720.8069538303231</c:v>
                </c:pt>
                <c:pt idx="458">
                  <c:v>720.8069538303231</c:v>
                </c:pt>
                <c:pt idx="459">
                  <c:v>720.8069538303231</c:v>
                </c:pt>
                <c:pt idx="460">
                  <c:v>720.8069538303231</c:v>
                </c:pt>
                <c:pt idx="461">
                  <c:v>720.8069538303231</c:v>
                </c:pt>
                <c:pt idx="462">
                  <c:v>720.8069538303231</c:v>
                </c:pt>
                <c:pt idx="463">
                  <c:v>720.8069538303231</c:v>
                </c:pt>
                <c:pt idx="464">
                  <c:v>720.8069538303231</c:v>
                </c:pt>
                <c:pt idx="465">
                  <c:v>720.8069538303231</c:v>
                </c:pt>
                <c:pt idx="466">
                  <c:v>720.8069538303231</c:v>
                </c:pt>
                <c:pt idx="467">
                  <c:v>720.8069538303231</c:v>
                </c:pt>
                <c:pt idx="468">
                  <c:v>720.8069538303231</c:v>
                </c:pt>
                <c:pt idx="469">
                  <c:v>720.8069538303231</c:v>
                </c:pt>
                <c:pt idx="470">
                  <c:v>720.8069538303231</c:v>
                </c:pt>
                <c:pt idx="471">
                  <c:v>720.8069538303231</c:v>
                </c:pt>
                <c:pt idx="472">
                  <c:v>720.8069538303231</c:v>
                </c:pt>
                <c:pt idx="473">
                  <c:v>720.8069538303231</c:v>
                </c:pt>
                <c:pt idx="474">
                  <c:v>720.8069538303231</c:v>
                </c:pt>
                <c:pt idx="475">
                  <c:v>720.8069538303231</c:v>
                </c:pt>
                <c:pt idx="476">
                  <c:v>720.8069538303231</c:v>
                </c:pt>
                <c:pt idx="477">
                  <c:v>720.8069538303231</c:v>
                </c:pt>
                <c:pt idx="478">
                  <c:v>720.8069538303231</c:v>
                </c:pt>
                <c:pt idx="479">
                  <c:v>720.8069538303231</c:v>
                </c:pt>
                <c:pt idx="480">
                  <c:v>720.8069538303231</c:v>
                </c:pt>
                <c:pt idx="481">
                  <c:v>720.8069538303231</c:v>
                </c:pt>
                <c:pt idx="482">
                  <c:v>720.8069538303231</c:v>
                </c:pt>
                <c:pt idx="483">
                  <c:v>720.8069538303231</c:v>
                </c:pt>
                <c:pt idx="484">
                  <c:v>720.8069538303231</c:v>
                </c:pt>
                <c:pt idx="485">
                  <c:v>720.8069538303231</c:v>
                </c:pt>
                <c:pt idx="486">
                  <c:v>720.8069538303231</c:v>
                </c:pt>
                <c:pt idx="487">
                  <c:v>720.8069538303231</c:v>
                </c:pt>
                <c:pt idx="488">
                  <c:v>720.8069538303231</c:v>
                </c:pt>
                <c:pt idx="489">
                  <c:v>720.8069538303231</c:v>
                </c:pt>
                <c:pt idx="490">
                  <c:v>720.8069538303231</c:v>
                </c:pt>
                <c:pt idx="491">
                  <c:v>720.8069538303231</c:v>
                </c:pt>
                <c:pt idx="492">
                  <c:v>720.8069538303231</c:v>
                </c:pt>
                <c:pt idx="493">
                  <c:v>720.8069538303231</c:v>
                </c:pt>
                <c:pt idx="494">
                  <c:v>720.8069538303231</c:v>
                </c:pt>
                <c:pt idx="495">
                  <c:v>720.8069538303231</c:v>
                </c:pt>
                <c:pt idx="496">
                  <c:v>720.8069538303231</c:v>
                </c:pt>
                <c:pt idx="497">
                  <c:v>720.8069538303231</c:v>
                </c:pt>
                <c:pt idx="498">
                  <c:v>720.8069538303231</c:v>
                </c:pt>
                <c:pt idx="499">
                  <c:v>720.8069538303231</c:v>
                </c:pt>
                <c:pt idx="500">
                  <c:v>720.8069538303231</c:v>
                </c:pt>
                <c:pt idx="501">
                  <c:v>720.8069538303231</c:v>
                </c:pt>
                <c:pt idx="502">
                  <c:v>720.8069538303231</c:v>
                </c:pt>
                <c:pt idx="503">
                  <c:v>720.8069538303231</c:v>
                </c:pt>
                <c:pt idx="504">
                  <c:v>720.8069538303231</c:v>
                </c:pt>
                <c:pt idx="505">
                  <c:v>720.8069538303231</c:v>
                </c:pt>
                <c:pt idx="506">
                  <c:v>720.8069538303231</c:v>
                </c:pt>
                <c:pt idx="507">
                  <c:v>720.8069538303231</c:v>
                </c:pt>
                <c:pt idx="508">
                  <c:v>720.8069538303231</c:v>
                </c:pt>
                <c:pt idx="509">
                  <c:v>720.8069538303231</c:v>
                </c:pt>
                <c:pt idx="510">
                  <c:v>720.8069538303231</c:v>
                </c:pt>
                <c:pt idx="511">
                  <c:v>720.8069538303231</c:v>
                </c:pt>
                <c:pt idx="512">
                  <c:v>720.8069538303231</c:v>
                </c:pt>
                <c:pt idx="513">
                  <c:v>720.8069538303231</c:v>
                </c:pt>
                <c:pt idx="514">
                  <c:v>720.8069538303231</c:v>
                </c:pt>
                <c:pt idx="515">
                  <c:v>720.8069538303231</c:v>
                </c:pt>
                <c:pt idx="516">
                  <c:v>720.8069538303231</c:v>
                </c:pt>
                <c:pt idx="517">
                  <c:v>720.8069538303231</c:v>
                </c:pt>
                <c:pt idx="518">
                  <c:v>720.8069538303231</c:v>
                </c:pt>
                <c:pt idx="519">
                  <c:v>720.8069538303231</c:v>
                </c:pt>
                <c:pt idx="520">
                  <c:v>720.8069538303231</c:v>
                </c:pt>
                <c:pt idx="521">
                  <c:v>720.8069538303231</c:v>
                </c:pt>
                <c:pt idx="522">
                  <c:v>720.8069538303231</c:v>
                </c:pt>
                <c:pt idx="523">
                  <c:v>720.8069538303231</c:v>
                </c:pt>
                <c:pt idx="524">
                  <c:v>720.8069538303231</c:v>
                </c:pt>
                <c:pt idx="525">
                  <c:v>720.8069538303231</c:v>
                </c:pt>
                <c:pt idx="526">
                  <c:v>720.8069538303231</c:v>
                </c:pt>
                <c:pt idx="527">
                  <c:v>720.8069538303231</c:v>
                </c:pt>
                <c:pt idx="528">
                  <c:v>720.8069538303231</c:v>
                </c:pt>
                <c:pt idx="529">
                  <c:v>720.8069538303231</c:v>
                </c:pt>
                <c:pt idx="530">
                  <c:v>720.8069538303231</c:v>
                </c:pt>
                <c:pt idx="531">
                  <c:v>720.8069538303231</c:v>
                </c:pt>
                <c:pt idx="532">
                  <c:v>720.8069538303231</c:v>
                </c:pt>
                <c:pt idx="533">
                  <c:v>720.8069538303231</c:v>
                </c:pt>
                <c:pt idx="534">
                  <c:v>720.8069538303231</c:v>
                </c:pt>
                <c:pt idx="535">
                  <c:v>720.8069538303231</c:v>
                </c:pt>
                <c:pt idx="536">
                  <c:v>720.8069538303231</c:v>
                </c:pt>
                <c:pt idx="537">
                  <c:v>720.8069538303231</c:v>
                </c:pt>
                <c:pt idx="538">
                  <c:v>720.8069538303231</c:v>
                </c:pt>
                <c:pt idx="539">
                  <c:v>720.8069538303231</c:v>
                </c:pt>
                <c:pt idx="540">
                  <c:v>720.8069538303231</c:v>
                </c:pt>
                <c:pt idx="541">
                  <c:v>720.8069538303231</c:v>
                </c:pt>
                <c:pt idx="542">
                  <c:v>720.8069538303231</c:v>
                </c:pt>
                <c:pt idx="543">
                  <c:v>720.8069538303231</c:v>
                </c:pt>
                <c:pt idx="544">
                  <c:v>720.8069538303231</c:v>
                </c:pt>
                <c:pt idx="545">
                  <c:v>720.8069538303231</c:v>
                </c:pt>
                <c:pt idx="546">
                  <c:v>720.8069538303231</c:v>
                </c:pt>
                <c:pt idx="547">
                  <c:v>720.8069538303231</c:v>
                </c:pt>
                <c:pt idx="548">
                  <c:v>720.8069538303231</c:v>
                </c:pt>
                <c:pt idx="549">
                  <c:v>720.8069538303231</c:v>
                </c:pt>
                <c:pt idx="550">
                  <c:v>720.8069538303231</c:v>
                </c:pt>
                <c:pt idx="551">
                  <c:v>720.8069538303231</c:v>
                </c:pt>
                <c:pt idx="552">
                  <c:v>720.8069538303231</c:v>
                </c:pt>
                <c:pt idx="553">
                  <c:v>720.8069538303231</c:v>
                </c:pt>
                <c:pt idx="554">
                  <c:v>720.8069538303231</c:v>
                </c:pt>
                <c:pt idx="555">
                  <c:v>720.8069538303231</c:v>
                </c:pt>
                <c:pt idx="556">
                  <c:v>720.8069538303231</c:v>
                </c:pt>
                <c:pt idx="557">
                  <c:v>720.8069538303231</c:v>
                </c:pt>
                <c:pt idx="558">
                  <c:v>720.8069538303231</c:v>
                </c:pt>
                <c:pt idx="559">
                  <c:v>720.8069538303231</c:v>
                </c:pt>
                <c:pt idx="560">
                  <c:v>720.8069538303231</c:v>
                </c:pt>
                <c:pt idx="561">
                  <c:v>720.8069538303231</c:v>
                </c:pt>
                <c:pt idx="562">
                  <c:v>720.8069538303231</c:v>
                </c:pt>
                <c:pt idx="563">
                  <c:v>720.8069538303231</c:v>
                </c:pt>
                <c:pt idx="564">
                  <c:v>720.8069538303231</c:v>
                </c:pt>
                <c:pt idx="565">
                  <c:v>720.8069538303231</c:v>
                </c:pt>
                <c:pt idx="566">
                  <c:v>720.8069538303231</c:v>
                </c:pt>
                <c:pt idx="567">
                  <c:v>720.8069538303231</c:v>
                </c:pt>
                <c:pt idx="568">
                  <c:v>720.8069538303231</c:v>
                </c:pt>
                <c:pt idx="569">
                  <c:v>720.8069538303231</c:v>
                </c:pt>
                <c:pt idx="570">
                  <c:v>720.8069538303231</c:v>
                </c:pt>
                <c:pt idx="571">
                  <c:v>720.8069538303231</c:v>
                </c:pt>
                <c:pt idx="572">
                  <c:v>720.8069538303231</c:v>
                </c:pt>
                <c:pt idx="573">
                  <c:v>720.8069538303231</c:v>
                </c:pt>
                <c:pt idx="574">
                  <c:v>720.8069538303231</c:v>
                </c:pt>
                <c:pt idx="575">
                  <c:v>720.8069538303231</c:v>
                </c:pt>
                <c:pt idx="576">
                  <c:v>720.8069538303231</c:v>
                </c:pt>
                <c:pt idx="577">
                  <c:v>720.8069538303231</c:v>
                </c:pt>
                <c:pt idx="578">
                  <c:v>720.8069538303231</c:v>
                </c:pt>
                <c:pt idx="579">
                  <c:v>720.8069538303231</c:v>
                </c:pt>
                <c:pt idx="580">
                  <c:v>720.8069538303231</c:v>
                </c:pt>
                <c:pt idx="581">
                  <c:v>720.8069538303231</c:v>
                </c:pt>
                <c:pt idx="582">
                  <c:v>720.8069538303231</c:v>
                </c:pt>
                <c:pt idx="583">
                  <c:v>720.8069538303231</c:v>
                </c:pt>
                <c:pt idx="584">
                  <c:v>720.8069538303231</c:v>
                </c:pt>
                <c:pt idx="585">
                  <c:v>720.8069538303231</c:v>
                </c:pt>
                <c:pt idx="586">
                  <c:v>720.8069538303231</c:v>
                </c:pt>
                <c:pt idx="587">
                  <c:v>720.8069538303231</c:v>
                </c:pt>
                <c:pt idx="588">
                  <c:v>720.8069538303231</c:v>
                </c:pt>
                <c:pt idx="589">
                  <c:v>720.8069538303231</c:v>
                </c:pt>
                <c:pt idx="590">
                  <c:v>720.8069538303231</c:v>
                </c:pt>
                <c:pt idx="591">
                  <c:v>720.8069538303231</c:v>
                </c:pt>
                <c:pt idx="592">
                  <c:v>720.8069538303231</c:v>
                </c:pt>
                <c:pt idx="593">
                  <c:v>720.8069538303231</c:v>
                </c:pt>
                <c:pt idx="594">
                  <c:v>720.8069538303231</c:v>
                </c:pt>
                <c:pt idx="595">
                  <c:v>720.8069538303231</c:v>
                </c:pt>
                <c:pt idx="596">
                  <c:v>720.8069538303231</c:v>
                </c:pt>
                <c:pt idx="597">
                  <c:v>720.8069538303231</c:v>
                </c:pt>
                <c:pt idx="598">
                  <c:v>720.8069538303231</c:v>
                </c:pt>
                <c:pt idx="599">
                  <c:v>720.8069538303231</c:v>
                </c:pt>
                <c:pt idx="600">
                  <c:v>720.8069538303231</c:v>
                </c:pt>
                <c:pt idx="601">
                  <c:v>720.8069538303231</c:v>
                </c:pt>
                <c:pt idx="602">
                  <c:v>720.8069538303231</c:v>
                </c:pt>
                <c:pt idx="603">
                  <c:v>720.8069538303231</c:v>
                </c:pt>
                <c:pt idx="604">
                  <c:v>720.8069538303231</c:v>
                </c:pt>
                <c:pt idx="605">
                  <c:v>720.8069538303231</c:v>
                </c:pt>
                <c:pt idx="606">
                  <c:v>720.8069538303231</c:v>
                </c:pt>
                <c:pt idx="607">
                  <c:v>720.8069538303231</c:v>
                </c:pt>
                <c:pt idx="608">
                  <c:v>720.8069538303231</c:v>
                </c:pt>
                <c:pt idx="609">
                  <c:v>720.8069538303231</c:v>
                </c:pt>
                <c:pt idx="610">
                  <c:v>720.8069538303231</c:v>
                </c:pt>
                <c:pt idx="611">
                  <c:v>720.8069538303231</c:v>
                </c:pt>
                <c:pt idx="612">
                  <c:v>720.8069538303231</c:v>
                </c:pt>
                <c:pt idx="613">
                  <c:v>720.8069538303231</c:v>
                </c:pt>
                <c:pt idx="614">
                  <c:v>720.8069538303231</c:v>
                </c:pt>
                <c:pt idx="615">
                  <c:v>720.8069538303231</c:v>
                </c:pt>
                <c:pt idx="616">
                  <c:v>720.8069538303231</c:v>
                </c:pt>
                <c:pt idx="617">
                  <c:v>720.8069538303231</c:v>
                </c:pt>
                <c:pt idx="618">
                  <c:v>720.8069538303231</c:v>
                </c:pt>
                <c:pt idx="619">
                  <c:v>720.8069538303231</c:v>
                </c:pt>
                <c:pt idx="620">
                  <c:v>720.8069538303231</c:v>
                </c:pt>
                <c:pt idx="621">
                  <c:v>720.8069538303231</c:v>
                </c:pt>
                <c:pt idx="622">
                  <c:v>720.8069538303231</c:v>
                </c:pt>
                <c:pt idx="623">
                  <c:v>720.8069538303231</c:v>
                </c:pt>
                <c:pt idx="624">
                  <c:v>720.8069538303231</c:v>
                </c:pt>
                <c:pt idx="625">
                  <c:v>720.8069538303231</c:v>
                </c:pt>
                <c:pt idx="626">
                  <c:v>720.8069538303231</c:v>
                </c:pt>
                <c:pt idx="627">
                  <c:v>720.8069538303231</c:v>
                </c:pt>
                <c:pt idx="628">
                  <c:v>720.8069538303231</c:v>
                </c:pt>
                <c:pt idx="629">
                  <c:v>720.8069538303231</c:v>
                </c:pt>
                <c:pt idx="630">
                  <c:v>720.8069538303231</c:v>
                </c:pt>
                <c:pt idx="631">
                  <c:v>720.8069538303231</c:v>
                </c:pt>
                <c:pt idx="632">
                  <c:v>720.8069538303231</c:v>
                </c:pt>
                <c:pt idx="633">
                  <c:v>720.8069538303231</c:v>
                </c:pt>
                <c:pt idx="634">
                  <c:v>720.8069538303231</c:v>
                </c:pt>
                <c:pt idx="635">
                  <c:v>720.8069538303231</c:v>
                </c:pt>
                <c:pt idx="636">
                  <c:v>720.8069538303231</c:v>
                </c:pt>
                <c:pt idx="637">
                  <c:v>720.8069538303231</c:v>
                </c:pt>
                <c:pt idx="638">
                  <c:v>720.8069538303231</c:v>
                </c:pt>
                <c:pt idx="639">
                  <c:v>720.8069538303231</c:v>
                </c:pt>
                <c:pt idx="640">
                  <c:v>720.8069538303231</c:v>
                </c:pt>
                <c:pt idx="641">
                  <c:v>720.8069538303231</c:v>
                </c:pt>
                <c:pt idx="642">
                  <c:v>720.8069538303231</c:v>
                </c:pt>
                <c:pt idx="643">
                  <c:v>720.8069538303231</c:v>
                </c:pt>
                <c:pt idx="644">
                  <c:v>720.8069538303231</c:v>
                </c:pt>
                <c:pt idx="645">
                  <c:v>720.8069538303231</c:v>
                </c:pt>
                <c:pt idx="646">
                  <c:v>720.8069538303231</c:v>
                </c:pt>
                <c:pt idx="647">
                  <c:v>720.8069538303231</c:v>
                </c:pt>
                <c:pt idx="648">
                  <c:v>720.8069538303231</c:v>
                </c:pt>
                <c:pt idx="649">
                  <c:v>720.8069538303231</c:v>
                </c:pt>
                <c:pt idx="650">
                  <c:v>720.8069538303231</c:v>
                </c:pt>
                <c:pt idx="651">
                  <c:v>720.8069538303231</c:v>
                </c:pt>
                <c:pt idx="652">
                  <c:v>720.8069538303231</c:v>
                </c:pt>
                <c:pt idx="653">
                  <c:v>720.8069538303231</c:v>
                </c:pt>
                <c:pt idx="654">
                  <c:v>720.8069538303231</c:v>
                </c:pt>
                <c:pt idx="655">
                  <c:v>720.8069538303231</c:v>
                </c:pt>
                <c:pt idx="656">
                  <c:v>720.8069538303231</c:v>
                </c:pt>
                <c:pt idx="657">
                  <c:v>720.8069538303231</c:v>
                </c:pt>
                <c:pt idx="658">
                  <c:v>720.8069538303231</c:v>
                </c:pt>
                <c:pt idx="659">
                  <c:v>720.8069538303231</c:v>
                </c:pt>
                <c:pt idx="660">
                  <c:v>720.8069538303231</c:v>
                </c:pt>
                <c:pt idx="661">
                  <c:v>720.8069538303231</c:v>
                </c:pt>
                <c:pt idx="662">
                  <c:v>720.8069538303231</c:v>
                </c:pt>
                <c:pt idx="663">
                  <c:v>720.8069538303231</c:v>
                </c:pt>
                <c:pt idx="664">
                  <c:v>720.8069538303231</c:v>
                </c:pt>
                <c:pt idx="665">
                  <c:v>720.8069538303231</c:v>
                </c:pt>
                <c:pt idx="666">
                  <c:v>720.8069538303231</c:v>
                </c:pt>
                <c:pt idx="667">
                  <c:v>720.8069538303231</c:v>
                </c:pt>
                <c:pt idx="668">
                  <c:v>720.8069538303231</c:v>
                </c:pt>
                <c:pt idx="669">
                  <c:v>720.8069538303231</c:v>
                </c:pt>
                <c:pt idx="670">
                  <c:v>720.8069538303231</c:v>
                </c:pt>
                <c:pt idx="671">
                  <c:v>720.8069538303231</c:v>
                </c:pt>
                <c:pt idx="672">
                  <c:v>720.8069538303231</c:v>
                </c:pt>
                <c:pt idx="673">
                  <c:v>720.8069538303231</c:v>
                </c:pt>
                <c:pt idx="674">
                  <c:v>720.8069538303231</c:v>
                </c:pt>
                <c:pt idx="675">
                  <c:v>720.8069538303231</c:v>
                </c:pt>
                <c:pt idx="676">
                  <c:v>720.8069538303231</c:v>
                </c:pt>
                <c:pt idx="677">
                  <c:v>720.8069538303231</c:v>
                </c:pt>
                <c:pt idx="678">
                  <c:v>720.8069538303231</c:v>
                </c:pt>
                <c:pt idx="679">
                  <c:v>720.8069538303231</c:v>
                </c:pt>
                <c:pt idx="680">
                  <c:v>720.8069538303231</c:v>
                </c:pt>
                <c:pt idx="681">
                  <c:v>720.8069538303231</c:v>
                </c:pt>
                <c:pt idx="682">
                  <c:v>720.8069538303231</c:v>
                </c:pt>
                <c:pt idx="683">
                  <c:v>720.8069538303231</c:v>
                </c:pt>
                <c:pt idx="684">
                  <c:v>720.8069538303231</c:v>
                </c:pt>
                <c:pt idx="685">
                  <c:v>720.8069538303231</c:v>
                </c:pt>
                <c:pt idx="686">
                  <c:v>720.8069538303231</c:v>
                </c:pt>
                <c:pt idx="687">
                  <c:v>720.8069538303231</c:v>
                </c:pt>
                <c:pt idx="688">
                  <c:v>720.8069538303231</c:v>
                </c:pt>
                <c:pt idx="689">
                  <c:v>720.8069538303231</c:v>
                </c:pt>
                <c:pt idx="690">
                  <c:v>720.8069538303231</c:v>
                </c:pt>
                <c:pt idx="691">
                  <c:v>720.8069538303231</c:v>
                </c:pt>
                <c:pt idx="692">
                  <c:v>720.8069538303231</c:v>
                </c:pt>
                <c:pt idx="693">
                  <c:v>720.8069538303231</c:v>
                </c:pt>
                <c:pt idx="694">
                  <c:v>720.8069538303231</c:v>
                </c:pt>
                <c:pt idx="695">
                  <c:v>720.8069538303231</c:v>
                </c:pt>
                <c:pt idx="696">
                  <c:v>720.8069538303231</c:v>
                </c:pt>
                <c:pt idx="697">
                  <c:v>720.8069538303231</c:v>
                </c:pt>
                <c:pt idx="698">
                  <c:v>720.8069538303231</c:v>
                </c:pt>
                <c:pt idx="699">
                  <c:v>720.8069538303231</c:v>
                </c:pt>
                <c:pt idx="700">
                  <c:v>720.8069538303231</c:v>
                </c:pt>
                <c:pt idx="701">
                  <c:v>720.8069538303231</c:v>
                </c:pt>
                <c:pt idx="702">
                  <c:v>720.8069538303231</c:v>
                </c:pt>
                <c:pt idx="703">
                  <c:v>720.8069538303231</c:v>
                </c:pt>
                <c:pt idx="704">
                  <c:v>720.8069538303231</c:v>
                </c:pt>
                <c:pt idx="705">
                  <c:v>720.8069538303231</c:v>
                </c:pt>
                <c:pt idx="706">
                  <c:v>720.8069538303231</c:v>
                </c:pt>
                <c:pt idx="707">
                  <c:v>720.8069538303231</c:v>
                </c:pt>
                <c:pt idx="708">
                  <c:v>720.8069538303231</c:v>
                </c:pt>
                <c:pt idx="709">
                  <c:v>720.8069538303231</c:v>
                </c:pt>
                <c:pt idx="710">
                  <c:v>720.8069538303231</c:v>
                </c:pt>
                <c:pt idx="711">
                  <c:v>720.8069538303231</c:v>
                </c:pt>
                <c:pt idx="712">
                  <c:v>720.8069538303231</c:v>
                </c:pt>
                <c:pt idx="713">
                  <c:v>720.8069538303231</c:v>
                </c:pt>
                <c:pt idx="714">
                  <c:v>720.8069538303231</c:v>
                </c:pt>
                <c:pt idx="715">
                  <c:v>720.8069538303231</c:v>
                </c:pt>
                <c:pt idx="716">
                  <c:v>720.8069538303231</c:v>
                </c:pt>
                <c:pt idx="717">
                  <c:v>720.8069538303231</c:v>
                </c:pt>
                <c:pt idx="718">
                  <c:v>720.8069538303231</c:v>
                </c:pt>
                <c:pt idx="719">
                  <c:v>720.8069538303231</c:v>
                </c:pt>
                <c:pt idx="720">
                  <c:v>720.8069538303231</c:v>
                </c:pt>
                <c:pt idx="721">
                  <c:v>720.8069538303231</c:v>
                </c:pt>
                <c:pt idx="722">
                  <c:v>720.8069538303231</c:v>
                </c:pt>
                <c:pt idx="723">
                  <c:v>720.8069538303231</c:v>
                </c:pt>
                <c:pt idx="724">
                  <c:v>720.8069538303231</c:v>
                </c:pt>
                <c:pt idx="725">
                  <c:v>720.8069538303231</c:v>
                </c:pt>
                <c:pt idx="726">
                  <c:v>720.8069538303231</c:v>
                </c:pt>
                <c:pt idx="727">
                  <c:v>720.8069538303231</c:v>
                </c:pt>
                <c:pt idx="728">
                  <c:v>720.8069538303231</c:v>
                </c:pt>
                <c:pt idx="729">
                  <c:v>720.8069538303231</c:v>
                </c:pt>
                <c:pt idx="730">
                  <c:v>720.8069538303231</c:v>
                </c:pt>
                <c:pt idx="731">
                  <c:v>720.8069538303231</c:v>
                </c:pt>
                <c:pt idx="732">
                  <c:v>720.8069538303231</c:v>
                </c:pt>
                <c:pt idx="733">
                  <c:v>720.8069538303231</c:v>
                </c:pt>
                <c:pt idx="734">
                  <c:v>720.8069538303231</c:v>
                </c:pt>
                <c:pt idx="735">
                  <c:v>720.8069538303231</c:v>
                </c:pt>
                <c:pt idx="736">
                  <c:v>720.8069538303231</c:v>
                </c:pt>
                <c:pt idx="737">
                  <c:v>720.8069538303231</c:v>
                </c:pt>
                <c:pt idx="738">
                  <c:v>720.8069538303231</c:v>
                </c:pt>
                <c:pt idx="739">
                  <c:v>720.8069538303231</c:v>
                </c:pt>
                <c:pt idx="740">
                  <c:v>720.8069538303231</c:v>
                </c:pt>
                <c:pt idx="741">
                  <c:v>720.8069538303231</c:v>
                </c:pt>
                <c:pt idx="742">
                  <c:v>720.8069538303231</c:v>
                </c:pt>
                <c:pt idx="743">
                  <c:v>720.8069538303231</c:v>
                </c:pt>
                <c:pt idx="744">
                  <c:v>720.8069538303231</c:v>
                </c:pt>
                <c:pt idx="745">
                  <c:v>720.8069538303231</c:v>
                </c:pt>
                <c:pt idx="746">
                  <c:v>720.8069538303231</c:v>
                </c:pt>
                <c:pt idx="747">
                  <c:v>720.8069538303231</c:v>
                </c:pt>
                <c:pt idx="748">
                  <c:v>720.8069538303231</c:v>
                </c:pt>
                <c:pt idx="749">
                  <c:v>720.8069538303231</c:v>
                </c:pt>
                <c:pt idx="750">
                  <c:v>720.8069538303231</c:v>
                </c:pt>
                <c:pt idx="751">
                  <c:v>720.8069538303231</c:v>
                </c:pt>
                <c:pt idx="752">
                  <c:v>720.8069538303231</c:v>
                </c:pt>
                <c:pt idx="753">
                  <c:v>720.8069538303231</c:v>
                </c:pt>
                <c:pt idx="754">
                  <c:v>720.8069538303231</c:v>
                </c:pt>
                <c:pt idx="755">
                  <c:v>720.8069538303231</c:v>
                </c:pt>
                <c:pt idx="756">
                  <c:v>720.8069538303231</c:v>
                </c:pt>
                <c:pt idx="757">
                  <c:v>720.8069538303231</c:v>
                </c:pt>
                <c:pt idx="758">
                  <c:v>720.8069538303231</c:v>
                </c:pt>
                <c:pt idx="759">
                  <c:v>720.8069538303231</c:v>
                </c:pt>
                <c:pt idx="760">
                  <c:v>720.8069538303231</c:v>
                </c:pt>
                <c:pt idx="761">
                  <c:v>720.8069538303231</c:v>
                </c:pt>
                <c:pt idx="762">
                  <c:v>720.8069538303231</c:v>
                </c:pt>
                <c:pt idx="763">
                  <c:v>720.8069538303231</c:v>
                </c:pt>
                <c:pt idx="764">
                  <c:v>720.8069538303231</c:v>
                </c:pt>
                <c:pt idx="765">
                  <c:v>720.8069538303231</c:v>
                </c:pt>
                <c:pt idx="766">
                  <c:v>720.8069538303231</c:v>
                </c:pt>
                <c:pt idx="767">
                  <c:v>720.8069538303231</c:v>
                </c:pt>
                <c:pt idx="768">
                  <c:v>720.8069538303231</c:v>
                </c:pt>
                <c:pt idx="769">
                  <c:v>720.8069538303231</c:v>
                </c:pt>
                <c:pt idx="770">
                  <c:v>720.8069538303231</c:v>
                </c:pt>
                <c:pt idx="771">
                  <c:v>720.8069538303231</c:v>
                </c:pt>
                <c:pt idx="772">
                  <c:v>720.8069538303231</c:v>
                </c:pt>
                <c:pt idx="773">
                  <c:v>720.8069538303231</c:v>
                </c:pt>
                <c:pt idx="774">
                  <c:v>720.8069538303231</c:v>
                </c:pt>
                <c:pt idx="775">
                  <c:v>720.8069538303231</c:v>
                </c:pt>
                <c:pt idx="776">
                  <c:v>720.8069538303231</c:v>
                </c:pt>
                <c:pt idx="777">
                  <c:v>720.8069538303231</c:v>
                </c:pt>
                <c:pt idx="778">
                  <c:v>720.8069538303231</c:v>
                </c:pt>
                <c:pt idx="779">
                  <c:v>720.8069538303231</c:v>
                </c:pt>
                <c:pt idx="780">
                  <c:v>720.8069538303231</c:v>
                </c:pt>
                <c:pt idx="781">
                  <c:v>720.8069538303231</c:v>
                </c:pt>
                <c:pt idx="782">
                  <c:v>720.8069538303231</c:v>
                </c:pt>
                <c:pt idx="783">
                  <c:v>720.8069538303231</c:v>
                </c:pt>
                <c:pt idx="784">
                  <c:v>720.8069538303231</c:v>
                </c:pt>
                <c:pt idx="785">
                  <c:v>720.8069538303231</c:v>
                </c:pt>
                <c:pt idx="786">
                  <c:v>720.8069538303231</c:v>
                </c:pt>
                <c:pt idx="787">
                  <c:v>720.8069538303231</c:v>
                </c:pt>
                <c:pt idx="788">
                  <c:v>720.8069538303231</c:v>
                </c:pt>
                <c:pt idx="789">
                  <c:v>720.8069538303231</c:v>
                </c:pt>
                <c:pt idx="790">
                  <c:v>720.8069538303231</c:v>
                </c:pt>
                <c:pt idx="791">
                  <c:v>720.8069538303231</c:v>
                </c:pt>
                <c:pt idx="792">
                  <c:v>720.8069538303231</c:v>
                </c:pt>
                <c:pt idx="793">
                  <c:v>720.8069538303231</c:v>
                </c:pt>
                <c:pt idx="794">
                  <c:v>720.8069538303231</c:v>
                </c:pt>
                <c:pt idx="795">
                  <c:v>720.8069538303231</c:v>
                </c:pt>
                <c:pt idx="796">
                  <c:v>720.8069538303231</c:v>
                </c:pt>
                <c:pt idx="797">
                  <c:v>720.8069538303231</c:v>
                </c:pt>
                <c:pt idx="798">
                  <c:v>720.8069538303231</c:v>
                </c:pt>
                <c:pt idx="799">
                  <c:v>720.8069538303231</c:v>
                </c:pt>
                <c:pt idx="800">
                  <c:v>720.8069538303231</c:v>
                </c:pt>
                <c:pt idx="801">
                  <c:v>720.8069538303231</c:v>
                </c:pt>
                <c:pt idx="802">
                  <c:v>720.8069538303231</c:v>
                </c:pt>
                <c:pt idx="803">
                  <c:v>720.8069538303231</c:v>
                </c:pt>
                <c:pt idx="804">
                  <c:v>720.8069538303231</c:v>
                </c:pt>
                <c:pt idx="805">
                  <c:v>720.8069538303231</c:v>
                </c:pt>
                <c:pt idx="806">
                  <c:v>720.8069538303231</c:v>
                </c:pt>
                <c:pt idx="807">
                  <c:v>720.8069538303231</c:v>
                </c:pt>
                <c:pt idx="808">
                  <c:v>720.8069538303231</c:v>
                </c:pt>
                <c:pt idx="809">
                  <c:v>720.8069538303231</c:v>
                </c:pt>
                <c:pt idx="810">
                  <c:v>720.8069538303231</c:v>
                </c:pt>
                <c:pt idx="811">
                  <c:v>720.8069538303231</c:v>
                </c:pt>
                <c:pt idx="812">
                  <c:v>720.8069538303231</c:v>
                </c:pt>
                <c:pt idx="813">
                  <c:v>720.8069538303231</c:v>
                </c:pt>
                <c:pt idx="814">
                  <c:v>720.8069538303231</c:v>
                </c:pt>
                <c:pt idx="815">
                  <c:v>720.8069538303231</c:v>
                </c:pt>
                <c:pt idx="816">
                  <c:v>720.8069538303231</c:v>
                </c:pt>
                <c:pt idx="817">
                  <c:v>720.8069538303231</c:v>
                </c:pt>
                <c:pt idx="818">
                  <c:v>720.8069538303231</c:v>
                </c:pt>
                <c:pt idx="819">
                  <c:v>720.8069538303231</c:v>
                </c:pt>
                <c:pt idx="820">
                  <c:v>720.8069538303231</c:v>
                </c:pt>
                <c:pt idx="821">
                  <c:v>720.8069538303231</c:v>
                </c:pt>
                <c:pt idx="822">
                  <c:v>720.8069538303231</c:v>
                </c:pt>
                <c:pt idx="823">
                  <c:v>720.8069538303231</c:v>
                </c:pt>
                <c:pt idx="824">
                  <c:v>720.8069538303231</c:v>
                </c:pt>
                <c:pt idx="825">
                  <c:v>720.8069538303231</c:v>
                </c:pt>
                <c:pt idx="826">
                  <c:v>720.8069538303231</c:v>
                </c:pt>
                <c:pt idx="827">
                  <c:v>720.8069538303231</c:v>
                </c:pt>
                <c:pt idx="828">
                  <c:v>720.8069538303231</c:v>
                </c:pt>
                <c:pt idx="829">
                  <c:v>720.8069538303231</c:v>
                </c:pt>
                <c:pt idx="830">
                  <c:v>720.8069538303231</c:v>
                </c:pt>
                <c:pt idx="831">
                  <c:v>720.8069538303231</c:v>
                </c:pt>
                <c:pt idx="832">
                  <c:v>720.8069538303231</c:v>
                </c:pt>
                <c:pt idx="833">
                  <c:v>720.8069538303231</c:v>
                </c:pt>
                <c:pt idx="834">
                  <c:v>720.8069538303231</c:v>
                </c:pt>
                <c:pt idx="835">
                  <c:v>720.8069538303231</c:v>
                </c:pt>
                <c:pt idx="836">
                  <c:v>720.8069538303231</c:v>
                </c:pt>
                <c:pt idx="837">
                  <c:v>720.8069538303231</c:v>
                </c:pt>
                <c:pt idx="838">
                  <c:v>720.8069538303231</c:v>
                </c:pt>
                <c:pt idx="839">
                  <c:v>720.8069538303231</c:v>
                </c:pt>
                <c:pt idx="840">
                  <c:v>720.8069538303231</c:v>
                </c:pt>
                <c:pt idx="841">
                  <c:v>720.8069538303231</c:v>
                </c:pt>
                <c:pt idx="842">
                  <c:v>720.8069538303231</c:v>
                </c:pt>
                <c:pt idx="843">
                  <c:v>720.8069538303231</c:v>
                </c:pt>
                <c:pt idx="844">
                  <c:v>720.8069538303231</c:v>
                </c:pt>
                <c:pt idx="845">
                  <c:v>720.8069538303231</c:v>
                </c:pt>
                <c:pt idx="846">
                  <c:v>720.8069538303231</c:v>
                </c:pt>
                <c:pt idx="847">
                  <c:v>720.8069538303231</c:v>
                </c:pt>
                <c:pt idx="848">
                  <c:v>720.8069538303231</c:v>
                </c:pt>
                <c:pt idx="849">
                  <c:v>720.8069538303231</c:v>
                </c:pt>
                <c:pt idx="850">
                  <c:v>720.8069538303231</c:v>
                </c:pt>
                <c:pt idx="851">
                  <c:v>720.8069538303231</c:v>
                </c:pt>
                <c:pt idx="852">
                  <c:v>720.8069538303231</c:v>
                </c:pt>
                <c:pt idx="853">
                  <c:v>720.8069538303231</c:v>
                </c:pt>
                <c:pt idx="854">
                  <c:v>720.8069538303231</c:v>
                </c:pt>
                <c:pt idx="855">
                  <c:v>720.8069538303231</c:v>
                </c:pt>
                <c:pt idx="856">
                  <c:v>720.8069538303231</c:v>
                </c:pt>
                <c:pt idx="857">
                  <c:v>720.8069538303231</c:v>
                </c:pt>
                <c:pt idx="858">
                  <c:v>720.8069538303231</c:v>
                </c:pt>
                <c:pt idx="859">
                  <c:v>720.8069538303231</c:v>
                </c:pt>
                <c:pt idx="860">
                  <c:v>720.8069538303231</c:v>
                </c:pt>
                <c:pt idx="861">
                  <c:v>720.8069538303231</c:v>
                </c:pt>
                <c:pt idx="862">
                  <c:v>720.8069538303231</c:v>
                </c:pt>
                <c:pt idx="863">
                  <c:v>720.8069538303231</c:v>
                </c:pt>
                <c:pt idx="864">
                  <c:v>720.8069538303231</c:v>
                </c:pt>
                <c:pt idx="865">
                  <c:v>720.8069538303231</c:v>
                </c:pt>
                <c:pt idx="866">
                  <c:v>720.8069538303231</c:v>
                </c:pt>
                <c:pt idx="867">
                  <c:v>720.8069538303231</c:v>
                </c:pt>
                <c:pt idx="868">
                  <c:v>720.8069538303231</c:v>
                </c:pt>
                <c:pt idx="869">
                  <c:v>720.8069538303231</c:v>
                </c:pt>
                <c:pt idx="870">
                  <c:v>720.8069538303231</c:v>
                </c:pt>
                <c:pt idx="871">
                  <c:v>720.8069538303231</c:v>
                </c:pt>
                <c:pt idx="872">
                  <c:v>720.8069538303231</c:v>
                </c:pt>
                <c:pt idx="873">
                  <c:v>720.8069538303231</c:v>
                </c:pt>
                <c:pt idx="874">
                  <c:v>720.8069538303231</c:v>
                </c:pt>
                <c:pt idx="875">
                  <c:v>720.8069538303231</c:v>
                </c:pt>
                <c:pt idx="876">
                  <c:v>720.8069538303231</c:v>
                </c:pt>
                <c:pt idx="877">
                  <c:v>720.8069538303231</c:v>
                </c:pt>
                <c:pt idx="878">
                  <c:v>720.8069538303231</c:v>
                </c:pt>
                <c:pt idx="879">
                  <c:v>720.8069538303231</c:v>
                </c:pt>
                <c:pt idx="880">
                  <c:v>720.8069538303231</c:v>
                </c:pt>
                <c:pt idx="881">
                  <c:v>720.8069538303231</c:v>
                </c:pt>
                <c:pt idx="882">
                  <c:v>720.8069538303231</c:v>
                </c:pt>
                <c:pt idx="883">
                  <c:v>720.8069538303231</c:v>
                </c:pt>
                <c:pt idx="884">
                  <c:v>720.8069538303231</c:v>
                </c:pt>
                <c:pt idx="885">
                  <c:v>720.8069538303231</c:v>
                </c:pt>
                <c:pt idx="886">
                  <c:v>720.8069538303231</c:v>
                </c:pt>
                <c:pt idx="887">
                  <c:v>720.8069538303231</c:v>
                </c:pt>
                <c:pt idx="888">
                  <c:v>720.8069538303231</c:v>
                </c:pt>
                <c:pt idx="889">
                  <c:v>720.8069538303231</c:v>
                </c:pt>
                <c:pt idx="890">
                  <c:v>720.8069538303231</c:v>
                </c:pt>
                <c:pt idx="891">
                  <c:v>720.8069538303231</c:v>
                </c:pt>
                <c:pt idx="892">
                  <c:v>720.8069538303231</c:v>
                </c:pt>
                <c:pt idx="893">
                  <c:v>720.8069538303231</c:v>
                </c:pt>
                <c:pt idx="894">
                  <c:v>720.8069538303231</c:v>
                </c:pt>
                <c:pt idx="895">
                  <c:v>720.8069538303231</c:v>
                </c:pt>
                <c:pt idx="896">
                  <c:v>720.8069538303231</c:v>
                </c:pt>
                <c:pt idx="897">
                  <c:v>720.8069538303231</c:v>
                </c:pt>
                <c:pt idx="898">
                  <c:v>720.8069538303231</c:v>
                </c:pt>
                <c:pt idx="899">
                  <c:v>720.8069538303231</c:v>
                </c:pt>
                <c:pt idx="900">
                  <c:v>720.8069538303231</c:v>
                </c:pt>
                <c:pt idx="901">
                  <c:v>720.8069538303231</c:v>
                </c:pt>
                <c:pt idx="902">
                  <c:v>720.8069538303231</c:v>
                </c:pt>
                <c:pt idx="903">
                  <c:v>720.8069538303231</c:v>
                </c:pt>
                <c:pt idx="904">
                  <c:v>720.8069538303231</c:v>
                </c:pt>
                <c:pt idx="905">
                  <c:v>720.8069538303231</c:v>
                </c:pt>
                <c:pt idx="906">
                  <c:v>720.8069538303231</c:v>
                </c:pt>
                <c:pt idx="907">
                  <c:v>720.8069538303231</c:v>
                </c:pt>
                <c:pt idx="908">
                  <c:v>720.8069538303231</c:v>
                </c:pt>
                <c:pt idx="909">
                  <c:v>720.8069538303231</c:v>
                </c:pt>
                <c:pt idx="910">
                  <c:v>720.8069538303231</c:v>
                </c:pt>
                <c:pt idx="911">
                  <c:v>720.8069538303231</c:v>
                </c:pt>
                <c:pt idx="912">
                  <c:v>720.8069538303231</c:v>
                </c:pt>
                <c:pt idx="913">
                  <c:v>720.8069538303231</c:v>
                </c:pt>
                <c:pt idx="914">
                  <c:v>720.8069538303231</c:v>
                </c:pt>
                <c:pt idx="915">
                  <c:v>720.8069538303231</c:v>
                </c:pt>
                <c:pt idx="916">
                  <c:v>720.8069538303231</c:v>
                </c:pt>
                <c:pt idx="917">
                  <c:v>720.8069538303231</c:v>
                </c:pt>
                <c:pt idx="918">
                  <c:v>720.8069538303231</c:v>
                </c:pt>
                <c:pt idx="919">
                  <c:v>720.8069538303231</c:v>
                </c:pt>
                <c:pt idx="920">
                  <c:v>720.8069538303231</c:v>
                </c:pt>
                <c:pt idx="921">
                  <c:v>720.8069538303231</c:v>
                </c:pt>
                <c:pt idx="922">
                  <c:v>720.8069538303231</c:v>
                </c:pt>
                <c:pt idx="923">
                  <c:v>720.8069538303231</c:v>
                </c:pt>
                <c:pt idx="924">
                  <c:v>720.8069538303231</c:v>
                </c:pt>
                <c:pt idx="925">
                  <c:v>720.8069538303231</c:v>
                </c:pt>
                <c:pt idx="926">
                  <c:v>720.8069538303231</c:v>
                </c:pt>
                <c:pt idx="927">
                  <c:v>720.8069538303231</c:v>
                </c:pt>
                <c:pt idx="928">
                  <c:v>720.8069538303231</c:v>
                </c:pt>
                <c:pt idx="929">
                  <c:v>720.8069538303231</c:v>
                </c:pt>
                <c:pt idx="930">
                  <c:v>720.8069538303231</c:v>
                </c:pt>
                <c:pt idx="931">
                  <c:v>720.8069538303231</c:v>
                </c:pt>
                <c:pt idx="932">
                  <c:v>720.8069538303231</c:v>
                </c:pt>
                <c:pt idx="933">
                  <c:v>720.8069538303231</c:v>
                </c:pt>
                <c:pt idx="934">
                  <c:v>720.8069538303231</c:v>
                </c:pt>
                <c:pt idx="935">
                  <c:v>720.8069538303231</c:v>
                </c:pt>
                <c:pt idx="936">
                  <c:v>720.8069538303231</c:v>
                </c:pt>
                <c:pt idx="937">
                  <c:v>720.8069538303231</c:v>
                </c:pt>
                <c:pt idx="938">
                  <c:v>720.8069538303231</c:v>
                </c:pt>
                <c:pt idx="939">
                  <c:v>720.8069538303231</c:v>
                </c:pt>
                <c:pt idx="940">
                  <c:v>720.8069538303231</c:v>
                </c:pt>
                <c:pt idx="941">
                  <c:v>720.8069538303231</c:v>
                </c:pt>
                <c:pt idx="942">
                  <c:v>720.8069538303231</c:v>
                </c:pt>
                <c:pt idx="943">
                  <c:v>720.8069538303231</c:v>
                </c:pt>
                <c:pt idx="944">
                  <c:v>720.8069538303231</c:v>
                </c:pt>
                <c:pt idx="945">
                  <c:v>720.8069538303231</c:v>
                </c:pt>
                <c:pt idx="946">
                  <c:v>720.8069538303231</c:v>
                </c:pt>
                <c:pt idx="947">
                  <c:v>720.8069538303231</c:v>
                </c:pt>
                <c:pt idx="948">
                  <c:v>720.8069538303231</c:v>
                </c:pt>
                <c:pt idx="949">
                  <c:v>720.8069538303231</c:v>
                </c:pt>
                <c:pt idx="950">
                  <c:v>720.8069538303231</c:v>
                </c:pt>
                <c:pt idx="951">
                  <c:v>720.8069538303231</c:v>
                </c:pt>
                <c:pt idx="952">
                  <c:v>720.8069538303231</c:v>
                </c:pt>
                <c:pt idx="953">
                  <c:v>720.8069538303231</c:v>
                </c:pt>
                <c:pt idx="954">
                  <c:v>720.8069538303231</c:v>
                </c:pt>
                <c:pt idx="955">
                  <c:v>720.8069538303231</c:v>
                </c:pt>
                <c:pt idx="956">
                  <c:v>720.8069538303231</c:v>
                </c:pt>
                <c:pt idx="957">
                  <c:v>720.8069538303231</c:v>
                </c:pt>
                <c:pt idx="958">
                  <c:v>720.8069538303231</c:v>
                </c:pt>
                <c:pt idx="959">
                  <c:v>720.8069538303231</c:v>
                </c:pt>
                <c:pt idx="960">
                  <c:v>720.8069538303231</c:v>
                </c:pt>
                <c:pt idx="961">
                  <c:v>720.8069538303231</c:v>
                </c:pt>
                <c:pt idx="962">
                  <c:v>720.8069538303231</c:v>
                </c:pt>
                <c:pt idx="963">
                  <c:v>720.8069538303231</c:v>
                </c:pt>
                <c:pt idx="964">
                  <c:v>720.8069538303231</c:v>
                </c:pt>
                <c:pt idx="965">
                  <c:v>720.8069538303231</c:v>
                </c:pt>
                <c:pt idx="966">
                  <c:v>720.8069538303231</c:v>
                </c:pt>
                <c:pt idx="967">
                  <c:v>720.8069538303231</c:v>
                </c:pt>
                <c:pt idx="968">
                  <c:v>720.8069538303231</c:v>
                </c:pt>
                <c:pt idx="969">
                  <c:v>720.8069538303231</c:v>
                </c:pt>
                <c:pt idx="970">
                  <c:v>720.8069538303231</c:v>
                </c:pt>
                <c:pt idx="971">
                  <c:v>720.8069538303231</c:v>
                </c:pt>
                <c:pt idx="972">
                  <c:v>720.8069538303231</c:v>
                </c:pt>
                <c:pt idx="973">
                  <c:v>720.8069538303231</c:v>
                </c:pt>
                <c:pt idx="974">
                  <c:v>720.8069538303231</c:v>
                </c:pt>
                <c:pt idx="975">
                  <c:v>720.8069538303231</c:v>
                </c:pt>
                <c:pt idx="976">
                  <c:v>720.8069538303231</c:v>
                </c:pt>
                <c:pt idx="977">
                  <c:v>720.8069538303231</c:v>
                </c:pt>
                <c:pt idx="978">
                  <c:v>720.8069538303231</c:v>
                </c:pt>
                <c:pt idx="979">
                  <c:v>720.8069538303231</c:v>
                </c:pt>
                <c:pt idx="980">
                  <c:v>720.8069538303231</c:v>
                </c:pt>
                <c:pt idx="981">
                  <c:v>720.8069538303231</c:v>
                </c:pt>
                <c:pt idx="982">
                  <c:v>720.8069538303231</c:v>
                </c:pt>
                <c:pt idx="983">
                  <c:v>720.8069538303231</c:v>
                </c:pt>
                <c:pt idx="984">
                  <c:v>720.8069538303231</c:v>
                </c:pt>
                <c:pt idx="985">
                  <c:v>720.8069538303231</c:v>
                </c:pt>
                <c:pt idx="986">
                  <c:v>720.8069538303231</c:v>
                </c:pt>
                <c:pt idx="987">
                  <c:v>720.8069538303231</c:v>
                </c:pt>
                <c:pt idx="988">
                  <c:v>720.8069538303231</c:v>
                </c:pt>
                <c:pt idx="989">
                  <c:v>720.8069538303231</c:v>
                </c:pt>
                <c:pt idx="990">
                  <c:v>720.8069538303231</c:v>
                </c:pt>
                <c:pt idx="991">
                  <c:v>720.8069538303231</c:v>
                </c:pt>
                <c:pt idx="992">
                  <c:v>720.8069538303231</c:v>
                </c:pt>
                <c:pt idx="993">
                  <c:v>720.8069538303231</c:v>
                </c:pt>
                <c:pt idx="994">
                  <c:v>720.8069538303231</c:v>
                </c:pt>
                <c:pt idx="995">
                  <c:v>720.8069538303231</c:v>
                </c:pt>
                <c:pt idx="996">
                  <c:v>720.8069538303231</c:v>
                </c:pt>
                <c:pt idx="997">
                  <c:v>720.8069538303231</c:v>
                </c:pt>
                <c:pt idx="998">
                  <c:v>720.8069538303231</c:v>
                </c:pt>
                <c:pt idx="999">
                  <c:v>720.8069538303231</c:v>
                </c:pt>
                <c:pt idx="1000">
                  <c:v>720.8069538303231</c:v>
                </c:pt>
              </c:numCache>
            </c:numRef>
          </c:xVal>
          <c:yVal>
            <c:numRef>
              <c:f>Calculs!$K$4:$K$1004</c:f>
              <c:numCache>
                <c:formatCode>0.00</c:formatCode>
                <c:ptCount val="1001"/>
                <c:pt idx="0">
                  <c:v>564.13737529499281</c:v>
                </c:pt>
                <c:pt idx="1">
                  <c:v>565.62074381086484</c:v>
                </c:pt>
                <c:pt idx="2">
                  <c:v>567.10144126903492</c:v>
                </c:pt>
                <c:pt idx="3">
                  <c:v>568.5794739589353</c:v>
                </c:pt>
                <c:pt idx="4">
                  <c:v>570.05484814226759</c:v>
                </c:pt>
                <c:pt idx="5">
                  <c:v>571.52757005316471</c:v>
                </c:pt>
                <c:pt idx="6">
                  <c:v>572.99764589835138</c:v>
                </c:pt>
                <c:pt idx="7">
                  <c:v>574.46508185730363</c:v>
                </c:pt>
                <c:pt idx="8">
                  <c:v>575.92988408240706</c:v>
                </c:pt>
                <c:pt idx="9">
                  <c:v>577.3920586991137</c:v>
                </c:pt>
                <c:pt idx="10">
                  <c:v>578.85161180609839</c:v>
                </c:pt>
                <c:pt idx="11">
                  <c:v>580.30854946045031</c:v>
                </c:pt>
                <c:pt idx="12">
                  <c:v>581.76287766315249</c:v>
                </c:pt>
                <c:pt idx="13">
                  <c:v>583.21460237476947</c:v>
                </c:pt>
                <c:pt idx="14">
                  <c:v>584.66372953083805</c:v>
                </c:pt>
                <c:pt idx="15">
                  <c:v>586.11026504200368</c:v>
                </c:pt>
                <c:pt idx="16">
                  <c:v>587.5542147941552</c:v>
                </c:pt>
                <c:pt idx="17">
                  <c:v>588.99558464855932</c:v>
                </c:pt>
                <c:pt idx="18">
                  <c:v>590.43438044199343</c:v>
                </c:pt>
                <c:pt idx="19">
                  <c:v>591.87060798687821</c:v>
                </c:pt>
                <c:pt idx="20">
                  <c:v>593.30427307140872</c:v>
                </c:pt>
                <c:pt idx="21">
                  <c:v>594.73538146716783</c:v>
                </c:pt>
                <c:pt idx="22">
                  <c:v>596.16393893659915</c:v>
                </c:pt>
                <c:pt idx="23">
                  <c:v>597.58995122537613</c:v>
                </c:pt>
                <c:pt idx="24">
                  <c:v>599.01342405491346</c:v>
                </c:pt>
                <c:pt idx="25">
                  <c:v>600.43436312250094</c:v>
                </c:pt>
                <c:pt idx="26">
                  <c:v>601.85277410143601</c:v>
                </c:pt>
                <c:pt idx="27">
                  <c:v>603.26866264115608</c:v>
                </c:pt>
                <c:pt idx="28">
                  <c:v>604.68203436736928</c:v>
                </c:pt>
                <c:pt idx="29">
                  <c:v>606.09289488218496</c:v>
                </c:pt>
                <c:pt idx="30">
                  <c:v>607.50124976424252</c:v>
                </c:pt>
                <c:pt idx="31">
                  <c:v>608.90710456883983</c:v>
                </c:pt>
                <c:pt idx="32">
                  <c:v>610.31046482806084</c:v>
                </c:pt>
                <c:pt idx="33">
                  <c:v>611.7113360509021</c:v>
                </c:pt>
                <c:pt idx="34">
                  <c:v>613.10972372339836</c:v>
                </c:pt>
                <c:pt idx="35">
                  <c:v>614.50563330874718</c:v>
                </c:pt>
                <c:pt idx="36">
                  <c:v>615.89907024743343</c:v>
                </c:pt>
                <c:pt idx="37">
                  <c:v>617.29003995735206</c:v>
                </c:pt>
                <c:pt idx="38">
                  <c:v>618.67854783393022</c:v>
                </c:pt>
                <c:pt idx="39">
                  <c:v>620.0645992502491</c:v>
                </c:pt>
                <c:pt idx="40">
                  <c:v>621.44819955716423</c:v>
                </c:pt>
                <c:pt idx="41">
                  <c:v>622.82935408342519</c:v>
                </c:pt>
                <c:pt idx="42">
                  <c:v>624.20806813579497</c:v>
                </c:pt>
                <c:pt idx="43">
                  <c:v>625.58434699916756</c:v>
                </c:pt>
                <c:pt idx="44">
                  <c:v>626.95819593668591</c:v>
                </c:pt>
                <c:pt idx="45">
                  <c:v>628.32962018985791</c:v>
                </c:pt>
                <c:pt idx="46">
                  <c:v>629.69862497867246</c:v>
                </c:pt>
                <c:pt idx="47">
                  <c:v>631.06521550171442</c:v>
                </c:pt>
                <c:pt idx="48">
                  <c:v>632.42939693627864</c:v>
                </c:pt>
                <c:pt idx="49">
                  <c:v>633.79117443848361</c:v>
                </c:pt>
                <c:pt idx="50">
                  <c:v>635.15055314338406</c:v>
                </c:pt>
                <c:pt idx="51">
                  <c:v>636.50753816508256</c:v>
                </c:pt>
                <c:pt idx="52">
                  <c:v>637.86213459684109</c:v>
                </c:pt>
                <c:pt idx="53">
                  <c:v>639.21434751119114</c:v>
                </c:pt>
                <c:pt idx="54">
                  <c:v>640.56418196004347</c:v>
                </c:pt>
                <c:pt idx="55">
                  <c:v>641.91164297479713</c:v>
                </c:pt>
                <c:pt idx="56">
                  <c:v>643.25673556644756</c:v>
                </c:pt>
                <c:pt idx="57">
                  <c:v>644.59946472569379</c:v>
                </c:pt>
                <c:pt idx="58">
                  <c:v>645.93983542304579</c:v>
                </c:pt>
                <c:pt idx="59">
                  <c:v>647.27785260892995</c:v>
                </c:pt>
                <c:pt idx="60">
                  <c:v>648.6135212137948</c:v>
                </c:pt>
                <c:pt idx="61">
                  <c:v>649.94684614821529</c:v>
                </c:pt>
                <c:pt idx="62">
                  <c:v>651.2778323029969</c:v>
                </c:pt>
                <c:pt idx="63">
                  <c:v>652.60648454927912</c:v>
                </c:pt>
                <c:pt idx="64">
                  <c:v>653.93280773863762</c:v>
                </c:pt>
                <c:pt idx="65">
                  <c:v>655.25680670318627</c:v>
                </c:pt>
                <c:pt idx="66">
                  <c:v>656.57848625567863</c:v>
                </c:pt>
                <c:pt idx="67">
                  <c:v>657.89785118960799</c:v>
                </c:pt>
                <c:pt idx="68">
                  <c:v>659.21490627930768</c:v>
                </c:pt>
                <c:pt idx="69">
                  <c:v>660.52965628005006</c:v>
                </c:pt>
                <c:pt idx="70">
                  <c:v>661.8421059281452</c:v>
                </c:pt>
                <c:pt idx="71">
                  <c:v>663.15225994103878</c:v>
                </c:pt>
                <c:pt idx="72">
                  <c:v>664.46012301740939</c:v>
                </c:pt>
                <c:pt idx="73">
                  <c:v>665.76569983726506</c:v>
                </c:pt>
                <c:pt idx="74">
                  <c:v>667.06899506203956</c:v>
                </c:pt>
                <c:pt idx="75">
                  <c:v>668.37001333468754</c:v>
                </c:pt>
                <c:pt idx="76">
                  <c:v>669.66875927977935</c:v>
                </c:pt>
                <c:pt idx="77">
                  <c:v>670.96523750359529</c:v>
                </c:pt>
                <c:pt idx="78">
                  <c:v>672.25945259421894</c:v>
                </c:pt>
                <c:pt idx="79">
                  <c:v>673.5514091216304</c:v>
                </c:pt>
                <c:pt idx="80">
                  <c:v>674.84111163779824</c:v>
                </c:pt>
                <c:pt idx="81">
                  <c:v>676.12856467677159</c:v>
                </c:pt>
                <c:pt idx="82">
                  <c:v>677.41377275477112</c:v>
                </c:pt>
                <c:pt idx="83">
                  <c:v>678.6967403702796</c:v>
                </c:pt>
                <c:pt idx="84">
                  <c:v>679.97747200413187</c:v>
                </c:pt>
                <c:pt idx="85">
                  <c:v>681.25597211960405</c:v>
                </c:pt>
                <c:pt idx="86">
                  <c:v>682.53224516250282</c:v>
                </c:pt>
                <c:pt idx="87">
                  <c:v>683.80629556125314</c:v>
                </c:pt>
                <c:pt idx="88">
                  <c:v>685.07812772698628</c:v>
                </c:pt>
                <c:pt idx="89">
                  <c:v>686.34774605362668</c:v>
                </c:pt>
                <c:pt idx="90">
                  <c:v>687.61515491797877</c:v>
                </c:pt>
                <c:pt idx="91">
                  <c:v>688.88035867981273</c:v>
                </c:pt>
                <c:pt idx="92">
                  <c:v>690.14336168195007</c:v>
                </c:pt>
                <c:pt idx="93">
                  <c:v>691.40416825034845</c:v>
                </c:pt>
                <c:pt idx="94">
                  <c:v>692.66278269418626</c:v>
                </c:pt>
                <c:pt idx="95">
                  <c:v>693.9192093059462</c:v>
                </c:pt>
                <c:pt idx="96">
                  <c:v>695.17345236149856</c:v>
                </c:pt>
                <c:pt idx="97">
                  <c:v>696.4255161201844</c:v>
                </c:pt>
                <c:pt idx="98">
                  <c:v>697.67540482489721</c:v>
                </c:pt>
                <c:pt idx="99">
                  <c:v>698.92312270216507</c:v>
                </c:pt>
                <c:pt idx="100">
                  <c:v>700.16867396223165</c:v>
                </c:pt>
                <c:pt idx="101">
                  <c:v>712.50534747309234</c:v>
                </c:pt>
                <c:pt idx="102">
                  <c:v>724.62805450001918</c:v>
                </c:pt>
                <c:pt idx="103">
                  <c:v>736.54084996119502</c:v>
                </c:pt>
                <c:pt idx="104">
                  <c:v>748.24763623335616</c:v>
                </c:pt>
                <c:pt idx="105">
                  <c:v>759.75217044213184</c:v>
                </c:pt>
                <c:pt idx="106">
                  <c:v>771.05807131240192</c:v>
                </c:pt>
                <c:pt idx="107">
                  <c:v>782.16882561018042</c:v>
                </c:pt>
                <c:pt idx="108">
                  <c:v>793.08779420492306</c:v>
                </c:pt>
                <c:pt idx="109">
                  <c:v>803.81821777878486</c:v>
                </c:pt>
                <c:pt idx="110">
                  <c:v>814.3632222072074</c:v>
                </c:pt>
                <c:pt idx="111">
                  <c:v>824.7258236332641</c:v>
                </c:pt>
                <c:pt idx="112">
                  <c:v>834.90893325641639</c:v>
                </c:pt>
                <c:pt idx="113">
                  <c:v>844.91536185471909</c:v>
                </c:pt>
                <c:pt idx="114">
                  <c:v>854.7478240580416</c:v>
                </c:pt>
                <c:pt idx="115">
                  <c:v>864.4089423885265</c:v>
                </c:pt>
                <c:pt idx="116">
                  <c:v>873.90125108328277</c:v>
                </c:pt>
                <c:pt idx="117">
                  <c:v>883.22719971318793</c:v>
                </c:pt>
                <c:pt idx="118">
                  <c:v>892.38915661064698</c:v>
                </c:pt>
                <c:pt idx="119">
                  <c:v>901.38941211821577</c:v>
                </c:pt>
                <c:pt idx="120">
                  <c:v>910.23018166913516</c:v>
                </c:pt>
                <c:pt idx="121">
                  <c:v>918.91360871002894</c:v>
                </c:pt>
                <c:pt idx="122">
                  <c:v>927.44176747529366</c:v>
                </c:pt>
                <c:pt idx="123">
                  <c:v>935.8166656220385</c:v>
                </c:pt>
                <c:pt idx="124">
                  <c:v>944.04024673381832</c:v>
                </c:pt>
                <c:pt idx="125">
                  <c:v>952.11439270083758</c:v>
                </c:pt>
                <c:pt idx="126">
                  <c:v>960.04092598377804</c:v>
                </c:pt>
                <c:pt idx="127">
                  <c:v>967.82161176792431</c:v>
                </c:pt>
                <c:pt idx="128">
                  <c:v>975.45816001381377</c:v>
                </c:pt>
                <c:pt idx="129">
                  <c:v>982.95222741022815</c:v>
                </c:pt>
                <c:pt idx="130">
                  <c:v>990.30541923496219</c:v>
                </c:pt>
                <c:pt idx="131">
                  <c:v>997.51929112845551</c:v>
                </c:pt>
                <c:pt idx="132">
                  <c:v>1004.5953507850453</c:v>
                </c:pt>
                <c:pt idx="133">
                  <c:v>1011.5350595662992</c:v>
                </c:pt>
                <c:pt idx="134">
                  <c:v>1018.3398340406044</c:v>
                </c:pt>
                <c:pt idx="135">
                  <c:v>1025.0110474529324</c:v>
                </c:pt>
                <c:pt idx="136">
                  <c:v>1031.5500311284586</c:v>
                </c:pt>
                <c:pt idx="137">
                  <c:v>1037.9580758134884</c:v>
                </c:pt>
                <c:pt idx="138">
                  <c:v>1044.2364329569398</c:v>
                </c:pt>
                <c:pt idx="139">
                  <c:v>1050.3863159354348</c:v>
                </c:pt>
                <c:pt idx="140">
                  <c:v>1056.4089012248776</c:v>
                </c:pt>
                <c:pt idx="141">
                  <c:v>1062.3053295212246</c:v>
                </c:pt>
                <c:pt idx="142">
                  <c:v>1068.0767068130053</c:v>
                </c:pt>
                <c:pt idx="143">
                  <c:v>1073.7241054080005</c:v>
                </c:pt>
                <c:pt idx="144">
                  <c:v>1079.2485649163589</c:v>
                </c:pt>
                <c:pt idx="145">
                  <c:v>1084.651093192304</c:v>
                </c:pt>
                <c:pt idx="146">
                  <c:v>1089.9326672364705</c:v>
                </c:pt>
                <c:pt idx="147">
                  <c:v>1095.0942340608028</c:v>
                </c:pt>
                <c:pt idx="148">
                  <c:v>1100.1367115178505</c:v>
                </c:pt>
                <c:pt idx="149">
                  <c:v>1105.0609890962035</c:v>
                </c:pt>
                <c:pt idx="150">
                  <c:v>1109.8679286837287</c:v>
                </c:pt>
                <c:pt idx="151">
                  <c:v>1114.5583653001902</c:v>
                </c:pt>
                <c:pt idx="152">
                  <c:v>1119.1331078007672</c:v>
                </c:pt>
                <c:pt idx="153">
                  <c:v>1123.5929395519211</c:v>
                </c:pt>
                <c:pt idx="154">
                  <c:v>1127.9386190810042</c:v>
                </c:pt>
                <c:pt idx="155">
                  <c:v>1132.1708807009531</c:v>
                </c:pt>
                <c:pt idx="156">
                  <c:v>1136.2904351113652</c:v>
                </c:pt>
                <c:pt idx="157">
                  <c:v>1140.297969977217</c:v>
                </c:pt>
                <c:pt idx="158">
                  <c:v>1144.1941504864537</c:v>
                </c:pt>
                <c:pt idx="159">
                  <c:v>1147.9796198876511</c:v>
                </c:pt>
                <c:pt idx="160">
                  <c:v>1151.6550000089321</c:v>
                </c:pt>
                <c:pt idx="161">
                  <c:v>1155.2208917593121</c:v>
                </c:pt>
                <c:pt idx="162">
                  <c:v>1158.6778756136332</c:v>
                </c:pt>
                <c:pt idx="163">
                  <c:v>1162.0265120822628</c:v>
                </c:pt>
                <c:pt idx="164">
                  <c:v>1165.2673421667287</c:v>
                </c:pt>
                <c:pt idx="165">
                  <c:v>1168.400887802492</c:v>
                </c:pt>
                <c:pt idx="166">
                  <c:v>1171.4276522900827</c:v>
                </c:pt>
                <c:pt idx="167">
                  <c:v>1174.3481207158597</c:v>
                </c:pt>
                <c:pt idx="168">
                  <c:v>1177.1627603637046</c:v>
                </c:pt>
                <c:pt idx="169">
                  <c:v>1179.8720211190187</c:v>
                </c:pt>
                <c:pt idx="170">
                  <c:v>1182.4763358664597</c:v>
                </c:pt>
                <c:pt idx="171">
                  <c:v>1184.9761208829345</c:v>
                </c:pt>
                <c:pt idx="172">
                  <c:v>1187.3717762274575</c:v>
                </c:pt>
                <c:pt idx="173">
                  <c:v>1189.6636861295908</c:v>
                </c:pt>
                <c:pt idx="174">
                  <c:v>1191.8522193782908</c:v>
                </c:pt>
                <c:pt idx="175">
                  <c:v>1193.9377297131166</c:v>
                </c:pt>
                <c:pt idx="176">
                  <c:v>1195.9205562198854</c:v>
                </c:pt>
                <c:pt idx="177">
                  <c:v>1197.8010237329984</c:v>
                </c:pt>
                <c:pt idx="178">
                  <c:v>1199.579443246801</c:v>
                </c:pt>
                <c:pt idx="179">
                  <c:v>1201.2561123384748</c:v>
                </c:pt>
                <c:pt idx="180">
                  <c:v>1202.8313156050797</c:v>
                </c:pt>
                <c:pt idx="181">
                  <c:v>1204.305325117467</c:v>
                </c:pt>
                <c:pt idx="182">
                  <c:v>1205.6784008938514</c:v>
                </c:pt>
                <c:pt idx="183">
                  <c:v>1206.9507913958473</c:v>
                </c:pt>
                <c:pt idx="184">
                  <c:v>1208.1227340497283</c:v>
                </c:pt>
                <c:pt idx="185">
                  <c:v>1209.1944557955464</c:v>
                </c:pt>
                <c:pt idx="186">
                  <c:v>1210.1661736665149</c:v>
                </c:pt>
                <c:pt idx="187">
                  <c:v>1211.0380954007137</c:v>
                </c:pt>
                <c:pt idx="188">
                  <c:v>1211.8104200866994</c:v>
                </c:pt>
                <c:pt idx="189">
                  <c:v>1212.4833388439715</c:v>
                </c:pt>
                <c:pt idx="190">
                  <c:v>1213.0570355384862</c:v>
                </c:pt>
                <c:pt idx="191">
                  <c:v>1213.5316875324963</c:v>
                </c:pt>
                <c:pt idx="192">
                  <c:v>1213.9074664669788</c:v>
                </c:pt>
                <c:pt idx="193">
                  <c:v>1214.1845390738065</c:v>
                </c:pt>
                <c:pt idx="194">
                  <c:v>1214.3630680136962</c:v>
                </c:pt>
                <c:pt idx="195">
                  <c:v>1214.4432127348607</c:v>
                </c:pt>
                <c:pt idx="196">
                  <c:v>1214.4251303462959</c:v>
                </c:pt>
                <c:pt idx="197">
                  <c:v>1214.3089764988033</c:v>
                </c:pt>
                <c:pt idx="198">
                  <c:v>1214.0949062662487</c:v>
                </c:pt>
                <c:pt idx="199">
                  <c:v>1213.783075019234</c:v>
                </c:pt>
                <c:pt idx="200">
                  <c:v>1213.3736392833412</c:v>
                </c:pt>
                <c:pt idx="201">
                  <c:v>1212.8667575743955</c:v>
                </c:pt>
                <c:pt idx="202">
                  <c:v>1212.2625912037665</c:v>
                </c:pt>
                <c:pt idx="203">
                  <c:v>1211.5613050475342</c:v>
                </c:pt>
                <c:pt idx="204">
                  <c:v>1210.7630682743363</c:v>
                </c:pt>
                <c:pt idx="205">
                  <c:v>1209.8680550278129</c:v>
                </c:pt>
                <c:pt idx="206">
                  <c:v>1208.8764450606998</c:v>
                </c:pt>
                <c:pt idx="207">
                  <c:v>1207.7884243187391</c:v>
                </c:pt>
                <c:pt idx="208">
                  <c:v>1206.6041854736113</c:v>
                </c:pt>
                <c:pt idx="209">
                  <c:v>1205.3239284050192</c:v>
                </c:pt>
                <c:pt idx="210">
                  <c:v>1203.9478606328328</c:v>
                </c:pt>
                <c:pt idx="211">
                  <c:v>1202.4761977008473</c:v>
                </c:pt>
                <c:pt idx="212">
                  <c:v>1200.9091635141822</c:v>
                </c:pt>
                <c:pt idx="213">
                  <c:v>1199.2469906327071</c:v>
                </c:pt>
                <c:pt idx="214">
                  <c:v>1197.4899205230938</c:v>
                </c:pt>
                <c:pt idx="215">
                  <c:v>1195.6382037722199</c:v>
                </c:pt>
                <c:pt idx="216">
                  <c:v>1193.6921002646739</c:v>
                </c:pt>
                <c:pt idx="217">
                  <c:v>1191.6518793270809</c:v>
                </c:pt>
                <c:pt idx="218">
                  <c:v>1189.5178198418776</c:v>
                </c:pt>
                <c:pt idx="219">
                  <c:v>1187.2902103330441</c:v>
                </c:pt>
                <c:pt idx="220">
                  <c:v>1184.9693490261559</c:v>
                </c:pt>
                <c:pt idx="221">
                  <c:v>1182.5555438849567</c:v>
                </c:pt>
                <c:pt idx="222">
                  <c:v>1180.0491126264924</c:v>
                </c:pt>
                <c:pt idx="223">
                  <c:v>1177.4503827166811</c:v>
                </c:pt>
                <c:pt idx="224">
                  <c:v>1174.7596913480349</c:v>
                </c:pt>
                <c:pt idx="225">
                  <c:v>1171.977385401098</c:v>
                </c:pt>
                <c:pt idx="226">
                  <c:v>1169.1038213910244</c:v>
                </c:pt>
                <c:pt idx="227">
                  <c:v>1166.1393654005883</c:v>
                </c:pt>
                <c:pt idx="228">
                  <c:v>1163.0843930007957</c:v>
                </c:pt>
                <c:pt idx="229">
                  <c:v>1159.9392891601633</c:v>
                </c:pt>
                <c:pt idx="230">
                  <c:v>1156.704448143623</c:v>
                </c:pt>
                <c:pt idx="231">
                  <c:v>1153.38027340193</c:v>
                </c:pt>
                <c:pt idx="232">
                  <c:v>1149.9671774523663</c:v>
                </c:pt>
                <c:pt idx="233">
                  <c:v>1146.4655817514624</c:v>
                </c:pt>
                <c:pt idx="234">
                  <c:v>1142.875916560399</c:v>
                </c:pt>
                <c:pt idx="235">
                  <c:v>1139.1986208036881</c:v>
                </c:pt>
                <c:pt idx="236">
                  <c:v>1135.4341419216892</c:v>
                </c:pt>
                <c:pt idx="237">
                  <c:v>1131.5829357174682</c:v>
                </c:pt>
                <c:pt idx="238">
                  <c:v>1127.6454661984669</c:v>
                </c:pt>
                <c:pt idx="239">
                  <c:v>1123.6222054134175</c:v>
                </c:pt>
                <c:pt idx="240">
                  <c:v>1119.5136332849063</c:v>
                </c:pt>
                <c:pt idx="241">
                  <c:v>1115.3202374379589</c:v>
                </c:pt>
                <c:pt idx="242">
                  <c:v>1111.0425130249998</c:v>
                </c:pt>
                <c:pt idx="243">
                  <c:v>1106.6809625475132</c:v>
                </c:pt>
                <c:pt idx="244">
                  <c:v>1102.2360956747152</c:v>
                </c:pt>
                <c:pt idx="245">
                  <c:v>1097.7084290595274</c:v>
                </c:pt>
                <c:pt idx="246">
                  <c:v>1093.0984861521288</c:v>
                </c:pt>
                <c:pt idx="247">
                  <c:v>1088.4067970113456</c:v>
                </c:pt>
                <c:pt idx="248">
                  <c:v>1083.6338981141282</c:v>
                </c:pt>
                <c:pt idx="249">
                  <c:v>1078.7803321633519</c:v>
                </c:pt>
                <c:pt idx="250">
                  <c:v>1073.8466478941664</c:v>
                </c:pt>
                <c:pt idx="251">
                  <c:v>1068.8333998791109</c:v>
                </c:pt>
                <c:pt idx="252">
                  <c:v>1063.7411483322012</c:v>
                </c:pt>
                <c:pt idx="253">
                  <c:v>1058.5704589121881</c:v>
                </c:pt>
                <c:pt idx="254">
                  <c:v>1053.321902525176</c:v>
                </c:pt>
                <c:pt idx="255">
                  <c:v>1047.9960551267882</c:v>
                </c:pt>
                <c:pt idx="256">
                  <c:v>1042.5934975240514</c:v>
                </c:pt>
                <c:pt idx="257">
                  <c:v>1037.1148151771736</c:v>
                </c:pt>
                <c:pt idx="258">
                  <c:v>1031.5605980013765</c:v>
                </c:pt>
                <c:pt idx="259">
                  <c:v>1025.9314401689417</c:v>
                </c:pt>
                <c:pt idx="260">
                  <c:v>1020.2279399116212</c:v>
                </c:pt>
                <c:pt idx="261">
                  <c:v>1014.4506993235633</c:v>
                </c:pt>
                <c:pt idx="262">
                  <c:v>1008.6003241648901</c:v>
                </c:pt>
                <c:pt idx="263">
                  <c:v>1002.6774236660681</c:v>
                </c:pt>
                <c:pt idx="264">
                  <c:v>996.68261033319959</c:v>
                </c:pt>
                <c:pt idx="265">
                  <c:v>990.61649975436546</c:v>
                </c:pt>
                <c:pt idx="266">
                  <c:v>984.47971040713844</c:v>
                </c:pt>
                <c:pt idx="267">
                  <c:v>978.27286346738572</c:v>
                </c:pt>
                <c:pt idx="268">
                  <c:v>971.99658261947445</c:v>
                </c:pt>
                <c:pt idx="269">
                  <c:v>965.65149386798726</c:v>
                </c:pt>
                <c:pt idx="270">
                  <c:v>959.23822535105307</c:v>
                </c:pt>
                <c:pt idx="271">
                  <c:v>952.75740715539325</c:v>
                </c:pt>
                <c:pt idx="272">
                  <c:v>946.20967113317738</c:v>
                </c:pt>
                <c:pt idx="273">
                  <c:v>939.59565072078169</c:v>
                </c:pt>
                <c:pt idx="274">
                  <c:v>932.9159807595363</c:v>
                </c:pt>
                <c:pt idx="275">
                  <c:v>926.17129731854504</c:v>
                </c:pt>
                <c:pt idx="276">
                  <c:v>919.3622375196569</c:v>
                </c:pt>
                <c:pt idx="277">
                  <c:v>912.48943936466435</c:v>
                </c:pt>
                <c:pt idx="278">
                  <c:v>905.55354156479927</c:v>
                </c:pt>
                <c:pt idx="279">
                  <c:v>898.55518337259514</c:v>
                </c:pt>
                <c:pt idx="280">
                  <c:v>891.49500441617727</c:v>
                </c:pt>
                <c:pt idx="281">
                  <c:v>884.37364453604232</c:v>
                </c:pt>
                <c:pt idx="282">
                  <c:v>877.19174362438287</c:v>
                </c:pt>
                <c:pt idx="283">
                  <c:v>869.94994146700856</c:v>
                </c:pt>
                <c:pt idx="284">
                  <c:v>862.64887758791383</c:v>
                </c:pt>
                <c:pt idx="285">
                  <c:v>855.28919109653646</c:v>
                </c:pt>
                <c:pt idx="286">
                  <c:v>847.87152053774935</c:v>
                </c:pt>
                <c:pt idx="287">
                  <c:v>840.39650374462337</c:v>
                </c:pt>
                <c:pt idx="288">
                  <c:v>832.86477769399653</c:v>
                </c:pt>
                <c:pt idx="289">
                  <c:v>825.27697836488119</c:v>
                </c:pt>
                <c:pt idx="290">
                  <c:v>817.63374059973705</c:v>
                </c:pt>
                <c:pt idx="291">
                  <c:v>809.9356979686363</c:v>
                </c:pt>
                <c:pt idx="292">
                  <c:v>802.18348263634152</c:v>
                </c:pt>
                <c:pt idx="293">
                  <c:v>794.37772523231695</c:v>
                </c:pt>
                <c:pt idx="294">
                  <c:v>786.51905472368833</c:v>
                </c:pt>
                <c:pt idx="295">
                  <c:v>778.60809829116499</c:v>
                </c:pt>
                <c:pt idx="296">
                  <c:v>770.64548120793393</c:v>
                </c:pt>
                <c:pt idx="297">
                  <c:v>762.63182672153459</c:v>
                </c:pt>
                <c:pt idx="298">
                  <c:v>754.56775593871839</c:v>
                </c:pt>
                <c:pt idx="299">
                  <c:v>746.45388771329613</c:v>
                </c:pt>
                <c:pt idx="300">
                  <c:v>738.2908385369725</c:v>
                </c:pt>
                <c:pt idx="301">
                  <c:v>730.07922243316614</c:v>
                </c:pt>
                <c:pt idx="302">
                  <c:v>721.81965085380887</c:v>
                </c:pt>
                <c:pt idx="303">
                  <c:v>713.51273257911851</c:v>
                </c:pt>
                <c:pt idx="304">
                  <c:v>705.15907362033465</c:v>
                </c:pt>
                <c:pt idx="305">
                  <c:v>696.75927712540681</c:v>
                </c:pt>
                <c:pt idx="306">
                  <c:v>688.3139432876203</c:v>
                </c:pt>
                <c:pt idx="307">
                  <c:v>679.82366925714553</c:v>
                </c:pt>
                <c:pt idx="308">
                  <c:v>671.28904905549234</c:v>
                </c:pt>
                <c:pt idx="309">
                  <c:v>662.71067349285033</c:v>
                </c:pt>
                <c:pt idx="310">
                  <c:v>654.08913008829461</c:v>
                </c:pt>
                <c:pt idx="311">
                  <c:v>645.42500299283392</c:v>
                </c:pt>
                <c:pt idx="312">
                  <c:v>636.71887291527651</c:v>
                </c:pt>
                <c:pt idx="313">
                  <c:v>627.97131705088907</c:v>
                </c:pt>
                <c:pt idx="314">
                  <c:v>619.18290901282023</c:v>
                </c:pt>
                <c:pt idx="315">
                  <c:v>610.3542187662614</c:v>
                </c:pt>
                <c:pt idx="316">
                  <c:v>601.48581256531361</c:v>
                </c:pt>
                <c:pt idx="317">
                  <c:v>592.57825289253049</c:v>
                </c:pt>
                <c:pt idx="318">
                  <c:v>583.63209840110471</c:v>
                </c:pt>
                <c:pt idx="319">
                  <c:v>574.6479038596641</c:v>
                </c:pt>
                <c:pt idx="320">
                  <c:v>565.62622009964389</c:v>
                </c:pt>
                <c:pt idx="321">
                  <c:v>556.56759396519953</c:v>
                </c:pt>
                <c:pt idx="322">
                  <c:v>547.47256826562329</c:v>
                </c:pt>
                <c:pt idx="323">
                  <c:v>538.34168173022874</c:v>
                </c:pt>
                <c:pt idx="324">
                  <c:v>529.17546896566432</c:v>
                </c:pt>
                <c:pt idx="325">
                  <c:v>519.97446041561841</c:v>
                </c:pt>
                <c:pt idx="326">
                  <c:v>510.73918232287656</c:v>
                </c:pt>
                <c:pt idx="327">
                  <c:v>501.47015669369046</c:v>
                </c:pt>
                <c:pt idx="328">
                  <c:v>492.16790126441992</c:v>
                </c:pt>
                <c:pt idx="329">
                  <c:v>482.83292947040633</c:v>
                </c:pt>
                <c:pt idx="330">
                  <c:v>473.4657504170363</c:v>
                </c:pt>
                <c:pt idx="331">
                  <c:v>464.06686885295522</c:v>
                </c:pt>
                <c:pt idx="332">
                  <c:v>454.63678514538771</c:v>
                </c:pt>
                <c:pt idx="333">
                  <c:v>445.17599525752416</c:v>
                </c:pt>
                <c:pt idx="334">
                  <c:v>435.68499072793054</c:v>
                </c:pt>
                <c:pt idx="335">
                  <c:v>426.16425865193924</c:v>
                </c:pt>
                <c:pt idx="336">
                  <c:v>416.61428166497888</c:v>
                </c:pt>
                <c:pt idx="337">
                  <c:v>407.03553792780014</c:v>
                </c:pt>
                <c:pt idx="338">
                  <c:v>397.42850111355546</c:v>
                </c:pt>
                <c:pt idx="339">
                  <c:v>387.79364039668968</c:v>
                </c:pt>
                <c:pt idx="340">
                  <c:v>378.13142044359967</c:v>
                </c:pt>
                <c:pt idx="341">
                  <c:v>368.44230140501992</c:v>
                </c:pt>
                <c:pt idx="342">
                  <c:v>358.72673891009254</c:v>
                </c:pt>
                <c:pt idx="343">
                  <c:v>348.98518406207887</c:v>
                </c:pt>
                <c:pt idx="344">
                  <c:v>339.21808343567142</c:v>
                </c:pt>
                <c:pt idx="345">
                  <c:v>329.42587907586363</c:v>
                </c:pt>
                <c:pt idx="346">
                  <c:v>319.60900849833689</c:v>
                </c:pt>
                <c:pt idx="347">
                  <c:v>309.76790469132283</c:v>
                </c:pt>
                <c:pt idx="348">
                  <c:v>299.90299611890043</c:v>
                </c:pt>
                <c:pt idx="349">
                  <c:v>290.01470672568746</c:v>
                </c:pt>
                <c:pt idx="350">
                  <c:v>280.10345594288543</c:v>
                </c:pt>
                <c:pt idx="351">
                  <c:v>270.1696586956391</c:v>
                </c:pt>
                <c:pt idx="352">
                  <c:v>260.21372541167005</c:v>
                </c:pt>
                <c:pt idx="353">
                  <c:v>250.2360620311463</c:v>
                </c:pt>
                <c:pt idx="354">
                  <c:v>240.23707001774858</c:v>
                </c:pt>
                <c:pt idx="355">
                  <c:v>230.21714637089551</c:v>
                </c:pt>
                <c:pt idx="356">
                  <c:v>220.17668363908979</c:v>
                </c:pt>
                <c:pt idx="357">
                  <c:v>210.11606993434827</c:v>
                </c:pt>
                <c:pt idx="358">
                  <c:v>200.03568894767923</c:v>
                </c:pt>
                <c:pt idx="359">
                  <c:v>189.93591996557038</c:v>
                </c:pt>
                <c:pt idx="360">
                  <c:v>179.81713788745228</c:v>
                </c:pt>
                <c:pt idx="361">
                  <c:v>169.67971324410166</c:v>
                </c:pt>
                <c:pt idx="362">
                  <c:v>159.52401221695027</c:v>
                </c:pt>
                <c:pt idx="363">
                  <c:v>149.35039665826491</c:v>
                </c:pt>
                <c:pt idx="364">
                  <c:v>139.15922411216536</c:v>
                </c:pt>
                <c:pt idx="365">
                  <c:v>128.95084783644711</c:v>
                </c:pt>
                <c:pt idx="366">
                  <c:v>118.72561682517644</c:v>
                </c:pt>
                <c:pt idx="367">
                  <c:v>108.48387583202633</c:v>
                </c:pt>
                <c:pt idx="368">
                  <c:v>98.225965394321506</c:v>
                </c:pt>
                <c:pt idx="369">
                  <c:v>87.952221857762353</c:v>
                </c:pt>
                <c:pt idx="370">
                  <c:v>77.662977401797392</c:v>
                </c:pt>
                <c:pt idx="371">
                  <c:v>67.358560065614938</c:v>
                </c:pt>
                <c:pt idx="372">
                  <c:v>57.039293774725031</c:v>
                </c:pt>
                <c:pt idx="373">
                  <c:v>46.705498368103299</c:v>
                </c:pt>
                <c:pt idx="374">
                  <c:v>36.357489625869071</c:v>
                </c:pt>
                <c:pt idx="375">
                  <c:v>25.99557929747062</c:v>
                </c:pt>
                <c:pt idx="376">
                  <c:v>15.620075130350973</c:v>
                </c:pt>
                <c:pt idx="377">
                  <c:v>5.2312808990683699</c:v>
                </c:pt>
                <c:pt idx="378">
                  <c:v>-5.1705035651539895</c:v>
                </c:pt>
                <c:pt idx="379">
                  <c:v>-5.1809117765415982</c:v>
                </c:pt>
                <c:pt idx="380">
                  <c:v>-5.1913200004763933</c:v>
                </c:pt>
                <c:pt idx="381">
                  <c:v>-5.2017282369580844</c:v>
                </c:pt>
                <c:pt idx="382">
                  <c:v>-5.2121364859863819</c:v>
                </c:pt>
                <c:pt idx="383">
                  <c:v>-5.2225447475609963</c:v>
                </c:pt>
                <c:pt idx="384">
                  <c:v>-5.232953021681638</c:v>
                </c:pt>
                <c:pt idx="385">
                  <c:v>-5.2433613083480175</c:v>
                </c:pt>
                <c:pt idx="386">
                  <c:v>-5.2537696075598452</c:v>
                </c:pt>
                <c:pt idx="387">
                  <c:v>-5.2641779193168317</c:v>
                </c:pt>
                <c:pt idx="388">
                  <c:v>-5.2745862436186872</c:v>
                </c:pt>
                <c:pt idx="389">
                  <c:v>-5.2849945804651215</c:v>
                </c:pt>
                <c:pt idx="390">
                  <c:v>-5.2954029298558458</c:v>
                </c:pt>
                <c:pt idx="391">
                  <c:v>-5.3058112917905698</c:v>
                </c:pt>
                <c:pt idx="392">
                  <c:v>-5.3162196662690047</c:v>
                </c:pt>
                <c:pt idx="393">
                  <c:v>-5.3266280532908601</c:v>
                </c:pt>
                <c:pt idx="394">
                  <c:v>-5.3370364528558465</c:v>
                </c:pt>
                <c:pt idx="395">
                  <c:v>-5.3474448649636743</c:v>
                </c:pt>
                <c:pt idx="396">
                  <c:v>-5.3578532896140549</c:v>
                </c:pt>
                <c:pt idx="397">
                  <c:v>-5.3682617268066979</c:v>
                </c:pt>
                <c:pt idx="398">
                  <c:v>-5.3786701765413136</c:v>
                </c:pt>
                <c:pt idx="399">
                  <c:v>-5.3890786388176126</c:v>
                </c:pt>
                <c:pt idx="400">
                  <c:v>-5.3994871136353053</c:v>
                </c:pt>
                <c:pt idx="401">
                  <c:v>-5.4098956009941022</c:v>
                </c:pt>
                <c:pt idx="402">
                  <c:v>-5.4203041008937136</c:v>
                </c:pt>
                <c:pt idx="403">
                  <c:v>-5.4307126133338501</c:v>
                </c:pt>
                <c:pt idx="404">
                  <c:v>-5.4411211383142222</c:v>
                </c:pt>
                <c:pt idx="405">
                  <c:v>-5.4515296758345402</c:v>
                </c:pt>
                <c:pt idx="406">
                  <c:v>-5.4619382258945146</c:v>
                </c:pt>
                <c:pt idx="407">
                  <c:v>-5.4723467884938559</c:v>
                </c:pt>
                <c:pt idx="408">
                  <c:v>-5.4827553636322746</c:v>
                </c:pt>
                <c:pt idx="409">
                  <c:v>-5.493163951309481</c:v>
                </c:pt>
                <c:pt idx="410">
                  <c:v>-5.5035725515251857</c:v>
                </c:pt>
                <c:pt idx="411">
                  <c:v>-5.513981164279099</c:v>
                </c:pt>
                <c:pt idx="412">
                  <c:v>-5.5243897895709315</c:v>
                </c:pt>
                <c:pt idx="413">
                  <c:v>-5.5347984274003936</c:v>
                </c:pt>
                <c:pt idx="414">
                  <c:v>-5.5452070777671958</c:v>
                </c:pt>
                <c:pt idx="415">
                  <c:v>-5.5556157406710485</c:v>
                </c:pt>
                <c:pt idx="416">
                  <c:v>-5.5660244161116621</c:v>
                </c:pt>
                <c:pt idx="417">
                  <c:v>-5.5764331040887472</c:v>
                </c:pt>
                <c:pt idx="418">
                  <c:v>-5.5868418046020141</c:v>
                </c:pt>
                <c:pt idx="419">
                  <c:v>-5.5972505176511733</c:v>
                </c:pt>
                <c:pt idx="420">
                  <c:v>-5.6076592432359362</c:v>
                </c:pt>
                <c:pt idx="421">
                  <c:v>-5.6180679813560124</c:v>
                </c:pt>
                <c:pt idx="422">
                  <c:v>-5.6284767320111131</c:v>
                </c:pt>
                <c:pt idx="423">
                  <c:v>-5.638885495200948</c:v>
                </c:pt>
                <c:pt idx="424">
                  <c:v>-5.6492942709252283</c:v>
                </c:pt>
                <c:pt idx="425">
                  <c:v>-5.6597030591836637</c:v>
                </c:pt>
                <c:pt idx="426">
                  <c:v>-5.6701118599759655</c:v>
                </c:pt>
                <c:pt idx="427">
                  <c:v>-5.6805206733018441</c:v>
                </c:pt>
                <c:pt idx="428">
                  <c:v>-5.69092949916101</c:v>
                </c:pt>
                <c:pt idx="429">
                  <c:v>-5.7013383375531737</c:v>
                </c:pt>
                <c:pt idx="430">
                  <c:v>-5.7117471884780455</c:v>
                </c:pt>
                <c:pt idx="431">
                  <c:v>-5.7221560519353361</c:v>
                </c:pt>
                <c:pt idx="432">
                  <c:v>-5.7325649279247557</c:v>
                </c:pt>
                <c:pt idx="433">
                  <c:v>-5.7429738164460158</c:v>
                </c:pt>
                <c:pt idx="434">
                  <c:v>-5.7533827174988259</c:v>
                </c:pt>
                <c:pt idx="435">
                  <c:v>-5.7637916310828974</c:v>
                </c:pt>
                <c:pt idx="436">
                  <c:v>-5.7742005571979407</c:v>
                </c:pt>
                <c:pt idx="437">
                  <c:v>-5.7846094958436662</c:v>
                </c:pt>
                <c:pt idx="438">
                  <c:v>-5.7950184470197845</c:v>
                </c:pt>
                <c:pt idx="439">
                  <c:v>-5.805427410726006</c:v>
                </c:pt>
                <c:pt idx="440">
                  <c:v>-5.8158363869620411</c:v>
                </c:pt>
                <c:pt idx="441">
                  <c:v>-5.8262453757276003</c:v>
                </c:pt>
                <c:pt idx="442">
                  <c:v>-5.8366543770223949</c:v>
                </c:pt>
                <c:pt idx="443">
                  <c:v>-5.8470633908461354</c:v>
                </c:pt>
                <c:pt idx="444">
                  <c:v>-5.8574724171985322</c:v>
                </c:pt>
                <c:pt idx="445">
                  <c:v>-5.8678814560792958</c:v>
                </c:pt>
                <c:pt idx="446">
                  <c:v>-5.8782905074881366</c:v>
                </c:pt>
                <c:pt idx="447">
                  <c:v>-5.8886995714247652</c:v>
                </c:pt>
                <c:pt idx="448">
                  <c:v>-5.8991086478888928</c:v>
                </c:pt>
                <c:pt idx="449">
                  <c:v>-5.9095177368802299</c:v>
                </c:pt>
                <c:pt idx="450">
                  <c:v>-5.9199268383984869</c:v>
                </c:pt>
                <c:pt idx="451">
                  <c:v>-5.9303359524433743</c:v>
                </c:pt>
                <c:pt idx="452">
                  <c:v>-5.9407450790146026</c:v>
                </c:pt>
                <c:pt idx="453">
                  <c:v>-5.9511542181118831</c:v>
                </c:pt>
                <c:pt idx="454">
                  <c:v>-5.9615633697349253</c:v>
                </c:pt>
                <c:pt idx="455">
                  <c:v>-5.9719725338834406</c:v>
                </c:pt>
                <c:pt idx="456">
                  <c:v>-5.9823817105571395</c:v>
                </c:pt>
                <c:pt idx="457">
                  <c:v>-5.9927908997557333</c:v>
                </c:pt>
                <c:pt idx="458">
                  <c:v>-6.0032001014789316</c:v>
                </c:pt>
                <c:pt idx="459">
                  <c:v>-6.0136093157264456</c:v>
                </c:pt>
                <c:pt idx="460">
                  <c:v>-6.024018542497986</c:v>
                </c:pt>
                <c:pt idx="461">
                  <c:v>-6.034427781793263</c:v>
                </c:pt>
                <c:pt idx="462">
                  <c:v>-6.0448370336119881</c:v>
                </c:pt>
                <c:pt idx="463">
                  <c:v>-6.0552462979538717</c:v>
                </c:pt>
                <c:pt idx="464">
                  <c:v>-6.0656555748186243</c:v>
                </c:pt>
                <c:pt idx="465">
                  <c:v>-6.0760648642059563</c:v>
                </c:pt>
                <c:pt idx="466">
                  <c:v>-6.0864741661155781</c:v>
                </c:pt>
                <c:pt idx="467">
                  <c:v>-6.0968834805472012</c:v>
                </c:pt>
                <c:pt idx="468">
                  <c:v>-6.1072928075005359</c:v>
                </c:pt>
                <c:pt idx="469">
                  <c:v>-6.1177021469752928</c:v>
                </c:pt>
                <c:pt idx="470">
                  <c:v>-6.1281114989711831</c:v>
                </c:pt>
                <c:pt idx="471">
                  <c:v>-6.1385208634879165</c:v>
                </c:pt>
                <c:pt idx="472">
                  <c:v>-6.1489302405252051</c:v>
                </c:pt>
                <c:pt idx="473">
                  <c:v>-6.1593396300827585</c:v>
                </c:pt>
                <c:pt idx="474">
                  <c:v>-6.1697490321602881</c:v>
                </c:pt>
                <c:pt idx="475">
                  <c:v>-6.1801584467575035</c:v>
                </c:pt>
                <c:pt idx="476">
                  <c:v>-6.1905678738741168</c:v>
                </c:pt>
                <c:pt idx="477">
                  <c:v>-6.2009773135098376</c:v>
                </c:pt>
                <c:pt idx="478">
                  <c:v>-6.2113867656643773</c:v>
                </c:pt>
                <c:pt idx="479">
                  <c:v>-6.2217962303374463</c:v>
                </c:pt>
                <c:pt idx="480">
                  <c:v>-6.232205707528756</c:v>
                </c:pt>
                <c:pt idx="481">
                  <c:v>-6.2426151972380159</c:v>
                </c:pt>
                <c:pt idx="482">
                  <c:v>-6.2530246994649374</c:v>
                </c:pt>
                <c:pt idx="483">
                  <c:v>-6.2634342142092319</c:v>
                </c:pt>
                <c:pt idx="484">
                  <c:v>-6.2738437414706087</c:v>
                </c:pt>
                <c:pt idx="485">
                  <c:v>-6.2842532812487804</c:v>
                </c:pt>
                <c:pt idx="486">
                  <c:v>-6.2946628335434562</c:v>
                </c:pt>
                <c:pt idx="487">
                  <c:v>-6.3050723983543477</c:v>
                </c:pt>
                <c:pt idx="488">
                  <c:v>-6.3154819756811653</c:v>
                </c:pt>
                <c:pt idx="489">
                  <c:v>-6.3258915655236194</c:v>
                </c:pt>
                <c:pt idx="490">
                  <c:v>-6.3363011678814214</c:v>
                </c:pt>
                <c:pt idx="491">
                  <c:v>-6.3467107827542817</c:v>
                </c:pt>
                <c:pt idx="492">
                  <c:v>-6.3571204101419116</c:v>
                </c:pt>
                <c:pt idx="493">
                  <c:v>-6.3675300500440217</c:v>
                </c:pt>
                <c:pt idx="494">
                  <c:v>-6.3779397024603224</c:v>
                </c:pt>
                <c:pt idx="495">
                  <c:v>-6.3883493673905241</c:v>
                </c:pt>
                <c:pt idx="496">
                  <c:v>-6.3987590448343381</c:v>
                </c:pt>
                <c:pt idx="497">
                  <c:v>-6.4091687347914759</c:v>
                </c:pt>
                <c:pt idx="498">
                  <c:v>-6.4195784372616478</c:v>
                </c:pt>
                <c:pt idx="499">
                  <c:v>-6.4299881522445643</c:v>
                </c:pt>
                <c:pt idx="500">
                  <c:v>-6.4403978797399359</c:v>
                </c:pt>
                <c:pt idx="501">
                  <c:v>-6.450807619747474</c:v>
                </c:pt>
                <c:pt idx="502">
                  <c:v>-6.4612173722668897</c:v>
                </c:pt>
                <c:pt idx="503">
                  <c:v>-6.4716271372978937</c:v>
                </c:pt>
                <c:pt idx="504">
                  <c:v>-6.4820369148401964</c:v>
                </c:pt>
                <c:pt idx="505">
                  <c:v>-6.4924467048935082</c:v>
                </c:pt>
                <c:pt idx="506">
                  <c:v>-6.5028565074575404</c:v>
                </c:pt>
                <c:pt idx="507">
                  <c:v>-6.5132663225320044</c:v>
                </c:pt>
                <c:pt idx="508">
                  <c:v>-6.5236761501166107</c:v>
                </c:pt>
                <c:pt idx="509">
                  <c:v>-6.5340859902110697</c:v>
                </c:pt>
                <c:pt idx="510">
                  <c:v>-6.5444958428150928</c:v>
                </c:pt>
                <c:pt idx="511">
                  <c:v>-6.5549057079283903</c:v>
                </c:pt>
                <c:pt idx="512">
                  <c:v>-6.5653155855506737</c:v>
                </c:pt>
                <c:pt idx="513">
                  <c:v>-6.5757254756816534</c:v>
                </c:pt>
                <c:pt idx="514">
                  <c:v>-6.5861353783210408</c:v>
                </c:pt>
                <c:pt idx="515">
                  <c:v>-6.5965452934685462</c:v>
                </c:pt>
                <c:pt idx="516">
                  <c:v>-6.6069552211238802</c:v>
                </c:pt>
                <c:pt idx="517">
                  <c:v>-6.6173651612867541</c:v>
                </c:pt>
                <c:pt idx="518">
                  <c:v>-6.6277751139568792</c:v>
                </c:pt>
                <c:pt idx="519">
                  <c:v>-6.638185079133966</c:v>
                </c:pt>
                <c:pt idx="520">
                  <c:v>-6.648595056817725</c:v>
                </c:pt>
                <c:pt idx="521">
                  <c:v>-6.6590050470078674</c:v>
                </c:pt>
                <c:pt idx="522">
                  <c:v>-6.6694150497041038</c:v>
                </c:pt>
                <c:pt idx="523">
                  <c:v>-6.6798250649061455</c:v>
                </c:pt>
                <c:pt idx="524">
                  <c:v>-6.6902350926137037</c:v>
                </c:pt>
                <c:pt idx="525">
                  <c:v>-6.7006451328264882</c:v>
                </c:pt>
                <c:pt idx="526">
                  <c:v>-6.7110551855442111</c:v>
                </c:pt>
                <c:pt idx="527">
                  <c:v>-6.7214652507665829</c:v>
                </c:pt>
                <c:pt idx="528">
                  <c:v>-6.7318753284933139</c:v>
                </c:pt>
                <c:pt idx="529">
                  <c:v>-6.7422854187241157</c:v>
                </c:pt>
                <c:pt idx="530">
                  <c:v>-6.7526955214586994</c:v>
                </c:pt>
                <c:pt idx="531">
                  <c:v>-6.7631056366967757</c:v>
                </c:pt>
                <c:pt idx="532">
                  <c:v>-6.7735157644380548</c:v>
                </c:pt>
                <c:pt idx="533">
                  <c:v>-6.7839259046822482</c:v>
                </c:pt>
                <c:pt idx="534">
                  <c:v>-6.7943360574290672</c:v>
                </c:pt>
                <c:pt idx="535">
                  <c:v>-6.8047462226782223</c:v>
                </c:pt>
                <c:pt idx="536">
                  <c:v>-6.8151564004294247</c:v>
                </c:pt>
                <c:pt idx="537">
                  <c:v>-6.825566590682385</c:v>
                </c:pt>
                <c:pt idx="538">
                  <c:v>-6.8359767934368145</c:v>
                </c:pt>
                <c:pt idx="539">
                  <c:v>-6.8463870086924246</c:v>
                </c:pt>
                <c:pt idx="540">
                  <c:v>-6.8567972364489256</c:v>
                </c:pt>
                <c:pt idx="541">
                  <c:v>-6.867207476706028</c:v>
                </c:pt>
                <c:pt idx="542">
                  <c:v>-6.8776177294634433</c:v>
                </c:pt>
                <c:pt idx="543">
                  <c:v>-6.8880279947208827</c:v>
                </c:pt>
                <c:pt idx="544">
                  <c:v>-6.8984382724780566</c:v>
                </c:pt>
                <c:pt idx="545">
                  <c:v>-6.9088485627346765</c:v>
                </c:pt>
                <c:pt idx="546">
                  <c:v>-6.9192588654904537</c:v>
                </c:pt>
                <c:pt idx="547">
                  <c:v>-6.9296691807450985</c:v>
                </c:pt>
                <c:pt idx="548">
                  <c:v>-6.9400795084983216</c:v>
                </c:pt>
                <c:pt idx="549">
                  <c:v>-6.950489848749835</c:v>
                </c:pt>
                <c:pt idx="550">
                  <c:v>-6.9609002014993493</c:v>
                </c:pt>
                <c:pt idx="551">
                  <c:v>-6.9713105667465749</c:v>
                </c:pt>
                <c:pt idx="552">
                  <c:v>-6.9817209444912232</c:v>
                </c:pt>
                <c:pt idx="553">
                  <c:v>-6.9921313347330054</c:v>
                </c:pt>
                <c:pt idx="554">
                  <c:v>-7.002541737471633</c:v>
                </c:pt>
                <c:pt idx="555">
                  <c:v>-7.0129521527068164</c:v>
                </c:pt>
                <c:pt idx="556">
                  <c:v>-7.023362580438266</c:v>
                </c:pt>
                <c:pt idx="557">
                  <c:v>-7.0337730206656941</c:v>
                </c:pt>
                <c:pt idx="558">
                  <c:v>-7.0441834733888111</c:v>
                </c:pt>
                <c:pt idx="559">
                  <c:v>-7.0545939386073275</c:v>
                </c:pt>
                <c:pt idx="560">
                  <c:v>-7.0650044163209547</c:v>
                </c:pt>
                <c:pt idx="561">
                  <c:v>-7.0754149065294039</c:v>
                </c:pt>
                <c:pt idx="562">
                  <c:v>-7.0858254092323865</c:v>
                </c:pt>
                <c:pt idx="563">
                  <c:v>-7.0962359244296129</c:v>
                </c:pt>
                <c:pt idx="564">
                  <c:v>-7.1066464521207946</c:v>
                </c:pt>
                <c:pt idx="565">
                  <c:v>-7.1170569923056428</c:v>
                </c:pt>
                <c:pt idx="566">
                  <c:v>-7.127467544983868</c:v>
                </c:pt>
                <c:pt idx="567">
                  <c:v>-7.1378781101551816</c:v>
                </c:pt>
                <c:pt idx="568">
                  <c:v>-7.1482886878192948</c:v>
                </c:pt>
                <c:pt idx="569">
                  <c:v>-7.1586992779759182</c:v>
                </c:pt>
                <c:pt idx="570">
                  <c:v>-7.1691098806247631</c:v>
                </c:pt>
                <c:pt idx="571">
                  <c:v>-7.1795204957655407</c:v>
                </c:pt>
                <c:pt idx="572">
                  <c:v>-7.1899311233979617</c:v>
                </c:pt>
                <c:pt idx="573">
                  <c:v>-7.2003417635217373</c:v>
                </c:pt>
                <c:pt idx="574">
                  <c:v>-7.2107524161365788</c:v>
                </c:pt>
                <c:pt idx="575">
                  <c:v>-7.2211630812421976</c:v>
                </c:pt>
                <c:pt idx="576">
                  <c:v>-7.2315737588383042</c:v>
                </c:pt>
                <c:pt idx="577">
                  <c:v>-7.2419844489246099</c:v>
                </c:pt>
                <c:pt idx="578">
                  <c:v>-7.252395151500826</c:v>
                </c:pt>
                <c:pt idx="579">
                  <c:v>-7.2628058665666639</c:v>
                </c:pt>
                <c:pt idx="580">
                  <c:v>-7.2732165941218341</c:v>
                </c:pt>
                <c:pt idx="581">
                  <c:v>-7.2836273341660478</c:v>
                </c:pt>
                <c:pt idx="582">
                  <c:v>-7.2940380866990164</c:v>
                </c:pt>
                <c:pt idx="583">
                  <c:v>-7.3044488517204504</c:v>
                </c:pt>
                <c:pt idx="584">
                  <c:v>-7.3148596292300612</c:v>
                </c:pt>
                <c:pt idx="585">
                  <c:v>-7.3252704192275599</c:v>
                </c:pt>
                <c:pt idx="586">
                  <c:v>-7.3356812217126581</c:v>
                </c:pt>
                <c:pt idx="587">
                  <c:v>-7.3460920366850671</c:v>
                </c:pt>
                <c:pt idx="588">
                  <c:v>-7.3565028641444972</c:v>
                </c:pt>
                <c:pt idx="589">
                  <c:v>-7.3669137040906598</c:v>
                </c:pt>
                <c:pt idx="590">
                  <c:v>-7.3773245565232664</c:v>
                </c:pt>
                <c:pt idx="591">
                  <c:v>-7.3877354214420281</c:v>
                </c:pt>
                <c:pt idx="592">
                  <c:v>-7.3981462988466555</c:v>
                </c:pt>
                <c:pt idx="593">
                  <c:v>-7.4085571887368609</c:v>
                </c:pt>
                <c:pt idx="594">
                  <c:v>-7.4189680911123546</c:v>
                </c:pt>
                <c:pt idx="595">
                  <c:v>-7.4293790059728479</c:v>
                </c:pt>
                <c:pt idx="596">
                  <c:v>-7.4397899333180515</c:v>
                </c:pt>
                <c:pt idx="597">
                  <c:v>-7.4502008731476774</c:v>
                </c:pt>
                <c:pt idx="598">
                  <c:v>-7.4606118254614362</c:v>
                </c:pt>
                <c:pt idx="599">
                  <c:v>-7.4710227902590391</c:v>
                </c:pt>
                <c:pt idx="600">
                  <c:v>-7.4814337675401976</c:v>
                </c:pt>
                <c:pt idx="601">
                  <c:v>-7.491844757304623</c:v>
                </c:pt>
                <c:pt idx="602">
                  <c:v>-7.5022557595520265</c:v>
                </c:pt>
                <c:pt idx="603">
                  <c:v>-7.5126667742821187</c:v>
                </c:pt>
                <c:pt idx="604">
                  <c:v>-7.5230778014946109</c:v>
                </c:pt>
                <c:pt idx="605">
                  <c:v>-7.5334888411892154</c:v>
                </c:pt>
                <c:pt idx="606">
                  <c:v>-7.5438998933656425</c:v>
                </c:pt>
                <c:pt idx="607">
                  <c:v>-7.5543109580236028</c:v>
                </c:pt>
                <c:pt idx="608">
                  <c:v>-7.5647220351628084</c:v>
                </c:pt>
                <c:pt idx="609">
                  <c:v>-7.5751331247829707</c:v>
                </c:pt>
                <c:pt idx="610">
                  <c:v>-7.5855442268838003</c:v>
                </c:pt>
                <c:pt idx="611">
                  <c:v>-7.5959553414650092</c:v>
                </c:pt>
                <c:pt idx="612">
                  <c:v>-7.6063664685263079</c:v>
                </c:pt>
                <c:pt idx="613">
                  <c:v>-7.6167776080674079</c:v>
                </c:pt>
                <c:pt idx="614">
                  <c:v>-7.6271887600880204</c:v>
                </c:pt>
                <c:pt idx="615">
                  <c:v>-7.6375999245878567</c:v>
                </c:pt>
                <c:pt idx="616">
                  <c:v>-7.6480111015666274</c:v>
                </c:pt>
                <c:pt idx="617">
                  <c:v>-7.6584222910240447</c:v>
                </c:pt>
                <c:pt idx="618">
                  <c:v>-7.6688334929598199</c:v>
                </c:pt>
                <c:pt idx="619">
                  <c:v>-7.6792447073736634</c:v>
                </c:pt>
                <c:pt idx="620">
                  <c:v>-7.6896559342652875</c:v>
                </c:pt>
                <c:pt idx="621">
                  <c:v>-7.7000671736344026</c:v>
                </c:pt>
                <c:pt idx="622">
                  <c:v>-7.7104784254807202</c:v>
                </c:pt>
                <c:pt idx="623">
                  <c:v>-7.7208896898039514</c:v>
                </c:pt>
                <c:pt idx="624">
                  <c:v>-7.7313009666038077</c:v>
                </c:pt>
                <c:pt idx="625">
                  <c:v>-7.7417122558800004</c:v>
                </c:pt>
                <c:pt idx="626">
                  <c:v>-7.7521235576322409</c:v>
                </c:pt>
                <c:pt idx="627">
                  <c:v>-7.7625348718602405</c:v>
                </c:pt>
                <c:pt idx="628">
                  <c:v>-7.7729461985637105</c:v>
                </c:pt>
                <c:pt idx="629">
                  <c:v>-7.7833575377423623</c:v>
                </c:pt>
                <c:pt idx="630">
                  <c:v>-7.7937688893959063</c:v>
                </c:pt>
                <c:pt idx="631">
                  <c:v>-7.8041802535240548</c:v>
                </c:pt>
                <c:pt idx="632">
                  <c:v>-7.814591630126519</c:v>
                </c:pt>
                <c:pt idx="633">
                  <c:v>-7.8250030192030096</c:v>
                </c:pt>
                <c:pt idx="634">
                  <c:v>-7.8354144207532386</c:v>
                </c:pt>
                <c:pt idx="635">
                  <c:v>-7.8458258347769174</c:v>
                </c:pt>
                <c:pt idx="636">
                  <c:v>-7.8562372612737565</c:v>
                </c:pt>
                <c:pt idx="637">
                  <c:v>-7.8666487002434682</c:v>
                </c:pt>
                <c:pt idx="638">
                  <c:v>-7.8770601516857628</c:v>
                </c:pt>
                <c:pt idx="639">
                  <c:v>-7.8874716156003526</c:v>
                </c:pt>
                <c:pt idx="640">
                  <c:v>-7.897883091986948</c:v>
                </c:pt>
                <c:pt idx="641">
                  <c:v>-7.9082945808452614</c:v>
                </c:pt>
                <c:pt idx="642">
                  <c:v>-7.918706082175003</c:v>
                </c:pt>
                <c:pt idx="643">
                  <c:v>-7.9291175959758853</c:v>
                </c:pt>
                <c:pt idx="644">
                  <c:v>-7.9395291222476185</c:v>
                </c:pt>
                <c:pt idx="645">
                  <c:v>-7.949940660989915</c:v>
                </c:pt>
                <c:pt idx="646">
                  <c:v>-7.9603522122024852</c:v>
                </c:pt>
                <c:pt idx="647">
                  <c:v>-7.9707637758850414</c:v>
                </c:pt>
                <c:pt idx="648">
                  <c:v>-7.9811753520372948</c:v>
                </c:pt>
                <c:pt idx="649">
                  <c:v>-7.9915869406589559</c:v>
                </c:pt>
                <c:pt idx="650">
                  <c:v>-8.001998541749737</c:v>
                </c:pt>
                <c:pt idx="651">
                  <c:v>-8.0124101553093485</c:v>
                </c:pt>
                <c:pt idx="652">
                  <c:v>-8.0228217813375036</c:v>
                </c:pt>
                <c:pt idx="653">
                  <c:v>-8.0332334198339126</c:v>
                </c:pt>
                <c:pt idx="654">
                  <c:v>-8.0436450707982861</c:v>
                </c:pt>
                <c:pt idx="655">
                  <c:v>-8.0540567342303362</c:v>
                </c:pt>
                <c:pt idx="656">
                  <c:v>-8.0644684101297752</c:v>
                </c:pt>
                <c:pt idx="657">
                  <c:v>-8.0748800984963136</c:v>
                </c:pt>
                <c:pt idx="658">
                  <c:v>-8.0852917993296618</c:v>
                </c:pt>
                <c:pt idx="659">
                  <c:v>-8.0957035126295338</c:v>
                </c:pt>
                <c:pt idx="660">
                  <c:v>-8.1061152383956383</c:v>
                </c:pt>
                <c:pt idx="661">
                  <c:v>-8.1165269766276875</c:v>
                </c:pt>
                <c:pt idx="662">
                  <c:v>-8.1269387273253937</c:v>
                </c:pt>
                <c:pt idx="663">
                  <c:v>-8.137350490488469</c:v>
                </c:pt>
                <c:pt idx="664">
                  <c:v>-8.1477622661166222</c:v>
                </c:pt>
                <c:pt idx="665">
                  <c:v>-8.1581740542095673</c:v>
                </c:pt>
                <c:pt idx="666">
                  <c:v>-8.1685858547670147</c:v>
                </c:pt>
                <c:pt idx="667">
                  <c:v>-8.1789976677886749</c:v>
                </c:pt>
                <c:pt idx="668">
                  <c:v>-8.18940949327426</c:v>
                </c:pt>
                <c:pt idx="669">
                  <c:v>-8.1998213312234824</c:v>
                </c:pt>
                <c:pt idx="670">
                  <c:v>-8.2102331816360525</c:v>
                </c:pt>
                <c:pt idx="671">
                  <c:v>-8.2206450445116825</c:v>
                </c:pt>
                <c:pt idx="672">
                  <c:v>-8.2310569198500829</c:v>
                </c:pt>
                <c:pt idx="673">
                  <c:v>-8.2414688076509659</c:v>
                </c:pt>
                <c:pt idx="674">
                  <c:v>-8.2518807079140437</c:v>
                </c:pt>
                <c:pt idx="675">
                  <c:v>-8.2622926206390268</c:v>
                </c:pt>
                <c:pt idx="676">
                  <c:v>-8.2727045458256256</c:v>
                </c:pt>
                <c:pt idx="677">
                  <c:v>-8.2831164834735542</c:v>
                </c:pt>
                <c:pt idx="678">
                  <c:v>-8.2935284335825212</c:v>
                </c:pt>
                <c:pt idx="679">
                  <c:v>-8.3039403961522407</c:v>
                </c:pt>
                <c:pt idx="680">
                  <c:v>-8.314352371182423</c:v>
                </c:pt>
                <c:pt idx="681">
                  <c:v>-8.3247643586727786</c:v>
                </c:pt>
                <c:pt idx="682">
                  <c:v>-8.3351763586230199</c:v>
                </c:pt>
                <c:pt idx="683">
                  <c:v>-8.3455883710328589</c:v>
                </c:pt>
                <c:pt idx="684">
                  <c:v>-8.3560003959020062</c:v>
                </c:pt>
                <c:pt idx="685">
                  <c:v>-8.3664124332301739</c:v>
                </c:pt>
                <c:pt idx="686">
                  <c:v>-8.3768244830170744</c:v>
                </c:pt>
                <c:pt idx="687">
                  <c:v>-8.387236545262418</c:v>
                </c:pt>
                <c:pt idx="688">
                  <c:v>-8.397648619965917</c:v>
                </c:pt>
                <c:pt idx="689">
                  <c:v>-8.4080607071272819</c:v>
                </c:pt>
                <c:pt idx="690">
                  <c:v>-8.4184728067462249</c:v>
                </c:pt>
                <c:pt idx="691">
                  <c:v>-8.4288849188224564</c:v>
                </c:pt>
                <c:pt idx="692">
                  <c:v>-8.4392970433556904</c:v>
                </c:pt>
                <c:pt idx="693">
                  <c:v>-8.4497091803456357</c:v>
                </c:pt>
                <c:pt idx="694">
                  <c:v>-8.4601213297920062</c:v>
                </c:pt>
                <c:pt idx="695">
                  <c:v>-8.4705334916945123</c:v>
                </c:pt>
                <c:pt idx="696">
                  <c:v>-8.4809456660528646</c:v>
                </c:pt>
                <c:pt idx="697">
                  <c:v>-8.4913578528667752</c:v>
                </c:pt>
                <c:pt idx="698">
                  <c:v>-8.5017700521359565</c:v>
                </c:pt>
                <c:pt idx="699">
                  <c:v>-8.5121822638601206</c:v>
                </c:pt>
                <c:pt idx="700">
                  <c:v>-8.5225944880389779</c:v>
                </c:pt>
                <c:pt idx="701">
                  <c:v>-8.5330067246722408</c:v>
                </c:pt>
                <c:pt idx="702">
                  <c:v>-8.5434189737596196</c:v>
                </c:pt>
                <c:pt idx="703">
                  <c:v>-8.5538312353008266</c:v>
                </c:pt>
                <c:pt idx="704">
                  <c:v>-8.5642435092955722</c:v>
                </c:pt>
                <c:pt idx="705">
                  <c:v>-8.5746557957435705</c:v>
                </c:pt>
                <c:pt idx="706">
                  <c:v>-8.5850680946445319</c:v>
                </c:pt>
                <c:pt idx="707">
                  <c:v>-8.5954804059981669</c:v>
                </c:pt>
                <c:pt idx="708">
                  <c:v>-8.6058927298041876</c:v>
                </c:pt>
                <c:pt idx="709">
                  <c:v>-8.6163050660623064</c:v>
                </c:pt>
                <c:pt idx="710">
                  <c:v>-8.6267174147722354</c:v>
                </c:pt>
                <c:pt idx="711">
                  <c:v>-8.6371297759336851</c:v>
                </c:pt>
                <c:pt idx="712">
                  <c:v>-8.6475421495463678</c:v>
                </c:pt>
                <c:pt idx="713">
                  <c:v>-8.6579545356099938</c:v>
                </c:pt>
                <c:pt idx="714">
                  <c:v>-8.6683669341242755</c:v>
                </c:pt>
                <c:pt idx="715">
                  <c:v>-8.678779345088925</c:v>
                </c:pt>
                <c:pt idx="716">
                  <c:v>-8.6891917685036528</c:v>
                </c:pt>
                <c:pt idx="717">
                  <c:v>-8.6996042043681712</c:v>
                </c:pt>
                <c:pt idx="718">
                  <c:v>-8.7100166526821923</c:v>
                </c:pt>
                <c:pt idx="719">
                  <c:v>-8.7204291134454266</c:v>
                </c:pt>
                <c:pt idx="720">
                  <c:v>-8.7308415866575881</c:v>
                </c:pt>
                <c:pt idx="721">
                  <c:v>-8.7412540723183856</c:v>
                </c:pt>
                <c:pt idx="722">
                  <c:v>-8.7516665704275329</c:v>
                </c:pt>
                <c:pt idx="723">
                  <c:v>-8.7620790809847406</c:v>
                </c:pt>
                <c:pt idx="724">
                  <c:v>-8.7724916039897209</c:v>
                </c:pt>
                <c:pt idx="725">
                  <c:v>-8.7829041394421843</c:v>
                </c:pt>
                <c:pt idx="726">
                  <c:v>-8.7933166873418429</c:v>
                </c:pt>
                <c:pt idx="727">
                  <c:v>-8.803729247688409</c:v>
                </c:pt>
                <c:pt idx="728">
                  <c:v>-8.8141418204815931</c:v>
                </c:pt>
                <c:pt idx="729">
                  <c:v>-8.8245544057211092</c:v>
                </c:pt>
                <c:pt idx="730">
                  <c:v>-8.8349670034066676</c:v>
                </c:pt>
                <c:pt idx="731">
                  <c:v>-8.845379613537979</c:v>
                </c:pt>
                <c:pt idx="732">
                  <c:v>-8.8557922361147554</c:v>
                </c:pt>
                <c:pt idx="733">
                  <c:v>-8.8662048711367092</c:v>
                </c:pt>
                <c:pt idx="734">
                  <c:v>-8.8766175186035525</c:v>
                </c:pt>
                <c:pt idx="735">
                  <c:v>-8.8870301785149959</c:v>
                </c:pt>
                <c:pt idx="736">
                  <c:v>-8.8974428508707533</c:v>
                </c:pt>
                <c:pt idx="737">
                  <c:v>-8.9078555356705333</c:v>
                </c:pt>
                <c:pt idx="738">
                  <c:v>-8.9182682329140501</c:v>
                </c:pt>
                <c:pt idx="739">
                  <c:v>-8.9286809426010141</c:v>
                </c:pt>
                <c:pt idx="740">
                  <c:v>-8.9390936647311374</c:v>
                </c:pt>
                <c:pt idx="741">
                  <c:v>-8.9495063993041324</c:v>
                </c:pt>
                <c:pt idx="742">
                  <c:v>-8.9599191463197094</c:v>
                </c:pt>
                <c:pt idx="743">
                  <c:v>-8.9703319057775808</c:v>
                </c:pt>
                <c:pt idx="744">
                  <c:v>-8.9807446776774587</c:v>
                </c:pt>
                <c:pt idx="745">
                  <c:v>-8.9911574620190535</c:v>
                </c:pt>
                <c:pt idx="746">
                  <c:v>-9.0015702588020794</c:v>
                </c:pt>
                <c:pt idx="747">
                  <c:v>-9.0119830680262449</c:v>
                </c:pt>
                <c:pt idx="748">
                  <c:v>-9.0223958896912642</c:v>
                </c:pt>
                <c:pt idx="749">
                  <c:v>-9.0328087237968493</c:v>
                </c:pt>
                <c:pt idx="750">
                  <c:v>-9.0432215703427108</c:v>
                </c:pt>
                <c:pt idx="751">
                  <c:v>-9.0536344293285609</c:v>
                </c:pt>
                <c:pt idx="752">
                  <c:v>-9.06404730075411</c:v>
                </c:pt>
                <c:pt idx="753">
                  <c:v>-9.0744601846190722</c:v>
                </c:pt>
                <c:pt idx="754">
                  <c:v>-9.0848730809231579</c:v>
                </c:pt>
                <c:pt idx="755">
                  <c:v>-9.0952859896660794</c:v>
                </c:pt>
                <c:pt idx="756">
                  <c:v>-9.105698910847547</c:v>
                </c:pt>
                <c:pt idx="757">
                  <c:v>-9.1161118444672748</c:v>
                </c:pt>
                <c:pt idx="758">
                  <c:v>-9.1265247905249733</c:v>
                </c:pt>
                <c:pt idx="759">
                  <c:v>-9.1369377490203547</c:v>
                </c:pt>
                <c:pt idx="760">
                  <c:v>-9.1473507199531294</c:v>
                </c:pt>
                <c:pt idx="761">
                  <c:v>-9.1577637033230115</c:v>
                </c:pt>
                <c:pt idx="762">
                  <c:v>-9.1681766991297113</c:v>
                </c:pt>
                <c:pt idx="763">
                  <c:v>-9.1785897073729412</c:v>
                </c:pt>
                <c:pt idx="764">
                  <c:v>-9.1890027280524116</c:v>
                </c:pt>
                <c:pt idx="765">
                  <c:v>-9.1994157611678364</c:v>
                </c:pt>
                <c:pt idx="766">
                  <c:v>-9.2098288067189262</c:v>
                </c:pt>
                <c:pt idx="767">
                  <c:v>-9.2202418647053932</c:v>
                </c:pt>
                <c:pt idx="768">
                  <c:v>-9.2306549351269496</c:v>
                </c:pt>
                <c:pt idx="769">
                  <c:v>-9.2410680179833058</c:v>
                </c:pt>
                <c:pt idx="770">
                  <c:v>-9.2514811132741741</c:v>
                </c:pt>
                <c:pt idx="771">
                  <c:v>-9.2618942209992667</c:v>
                </c:pt>
                <c:pt idx="772">
                  <c:v>-9.2723073411582959</c:v>
                </c:pt>
                <c:pt idx="773">
                  <c:v>-9.2827204737509739</c:v>
                </c:pt>
                <c:pt idx="774">
                  <c:v>-9.2931336187770111</c:v>
                </c:pt>
                <c:pt idx="775">
                  <c:v>-9.3035467762361215</c:v>
                </c:pt>
                <c:pt idx="776">
                  <c:v>-9.3139599461280156</c:v>
                </c:pt>
                <c:pt idx="777">
                  <c:v>-9.3243731284524038</c:v>
                </c:pt>
                <c:pt idx="778">
                  <c:v>-9.3347863232090003</c:v>
                </c:pt>
                <c:pt idx="779">
                  <c:v>-9.3451995303975153</c:v>
                </c:pt>
                <c:pt idx="780">
                  <c:v>-9.3556127500176611</c:v>
                </c:pt>
                <c:pt idx="781">
                  <c:v>-9.36602598206915</c:v>
                </c:pt>
                <c:pt idx="782">
                  <c:v>-9.3764392265516943</c:v>
                </c:pt>
                <c:pt idx="783">
                  <c:v>-9.386852483465006</c:v>
                </c:pt>
                <c:pt idx="784">
                  <c:v>-9.3972657528087957</c:v>
                </c:pt>
                <c:pt idx="785">
                  <c:v>-9.4076790345827757</c:v>
                </c:pt>
                <c:pt idx="786">
                  <c:v>-9.418092328786658</c:v>
                </c:pt>
                <c:pt idx="787">
                  <c:v>-9.4285056354201551</c:v>
                </c:pt>
                <c:pt idx="788">
                  <c:v>-9.438918954482979</c:v>
                </c:pt>
                <c:pt idx="789">
                  <c:v>-9.4493322859748403</c:v>
                </c:pt>
                <c:pt idx="790">
                  <c:v>-9.459745629895453</c:v>
                </c:pt>
                <c:pt idx="791">
                  <c:v>-9.4701589862445275</c:v>
                </c:pt>
                <c:pt idx="792">
                  <c:v>-9.480572355021776</c:v>
                </c:pt>
                <c:pt idx="793">
                  <c:v>-9.490985736226909</c:v>
                </c:pt>
                <c:pt idx="794">
                  <c:v>-9.5013991298596405</c:v>
                </c:pt>
                <c:pt idx="795">
                  <c:v>-9.511812535919681</c:v>
                </c:pt>
                <c:pt idx="796">
                  <c:v>-9.5222259544067427</c:v>
                </c:pt>
                <c:pt idx="797">
                  <c:v>-9.5326393853205396</c:v>
                </c:pt>
                <c:pt idx="798">
                  <c:v>-9.5430528286607803</c:v>
                </c:pt>
                <c:pt idx="799">
                  <c:v>-9.5534662844271789</c:v>
                </c:pt>
                <c:pt idx="800">
                  <c:v>-9.5638797526194477</c:v>
                </c:pt>
                <c:pt idx="801">
                  <c:v>-9.574293233237297</c:v>
                </c:pt>
                <c:pt idx="802">
                  <c:v>-9.5847067262804391</c:v>
                </c:pt>
                <c:pt idx="803">
                  <c:v>-9.595120231748588</c:v>
                </c:pt>
                <c:pt idx="804">
                  <c:v>-9.6055337496414541</c:v>
                </c:pt>
                <c:pt idx="805">
                  <c:v>-9.615947279958748</c:v>
                </c:pt>
                <c:pt idx="806">
                  <c:v>-9.6263608227001836</c:v>
                </c:pt>
                <c:pt idx="807">
                  <c:v>-9.6367743778654731</c:v>
                </c:pt>
                <c:pt idx="808">
                  <c:v>-9.647187945454327</c:v>
                </c:pt>
                <c:pt idx="809">
                  <c:v>-9.6576015254664576</c:v>
                </c:pt>
                <c:pt idx="810">
                  <c:v>-9.668015117901577</c:v>
                </c:pt>
                <c:pt idx="811">
                  <c:v>-9.6784287227593975</c:v>
                </c:pt>
                <c:pt idx="812">
                  <c:v>-9.6888423400396313</c:v>
                </c:pt>
                <c:pt idx="813">
                  <c:v>-9.6992559697419907</c:v>
                </c:pt>
                <c:pt idx="814">
                  <c:v>-9.709669611866186</c:v>
                </c:pt>
                <c:pt idx="815">
                  <c:v>-9.7200832664119314</c:v>
                </c:pt>
                <c:pt idx="816">
                  <c:v>-9.7304969333789373</c:v>
                </c:pt>
                <c:pt idx="817">
                  <c:v>-9.7409106127669158</c:v>
                </c:pt>
                <c:pt idx="818">
                  <c:v>-9.7513243045755793</c:v>
                </c:pt>
                <c:pt idx="819">
                  <c:v>-9.7617380088046399</c:v>
                </c:pt>
                <c:pt idx="820">
                  <c:v>-9.7721517254538099</c:v>
                </c:pt>
                <c:pt idx="821">
                  <c:v>-9.7825654545228016</c:v>
                </c:pt>
                <c:pt idx="822">
                  <c:v>-9.792979196011327</c:v>
                </c:pt>
                <c:pt idx="823">
                  <c:v>-9.8033929499190968</c:v>
                </c:pt>
                <c:pt idx="824">
                  <c:v>-9.8138067162458249</c:v>
                </c:pt>
                <c:pt idx="825">
                  <c:v>-9.8242204949912217</c:v>
                </c:pt>
                <c:pt idx="826">
                  <c:v>-9.8346342861549996</c:v>
                </c:pt>
                <c:pt idx="827">
                  <c:v>-9.8450480897368706</c:v>
                </c:pt>
                <c:pt idx="828">
                  <c:v>-9.8554619057365471</c:v>
                </c:pt>
                <c:pt idx="829">
                  <c:v>-9.8658757341537413</c:v>
                </c:pt>
                <c:pt idx="830">
                  <c:v>-9.8762895749881654</c:v>
                </c:pt>
                <c:pt idx="831">
                  <c:v>-9.8867034282395299</c:v>
                </c:pt>
                <c:pt idx="832">
                  <c:v>-9.8971172939075487</c:v>
                </c:pt>
                <c:pt idx="833">
                  <c:v>-9.9075311719919341</c:v>
                </c:pt>
                <c:pt idx="834">
                  <c:v>-9.9179450624923966</c:v>
                </c:pt>
                <c:pt idx="835">
                  <c:v>-9.9283589654086484</c:v>
                </c:pt>
                <c:pt idx="836">
                  <c:v>-9.9387728807404034</c:v>
                </c:pt>
                <c:pt idx="837">
                  <c:v>-9.9491868084873722</c:v>
                </c:pt>
                <c:pt idx="838">
                  <c:v>-9.959600748649267</c:v>
                </c:pt>
                <c:pt idx="839">
                  <c:v>-9.9700147012258</c:v>
                </c:pt>
                <c:pt idx="840">
                  <c:v>-9.9804286662166835</c:v>
                </c:pt>
                <c:pt idx="841">
                  <c:v>-9.9908426436216295</c:v>
                </c:pt>
                <c:pt idx="842">
                  <c:v>-10.001256633440351</c:v>
                </c:pt>
                <c:pt idx="843">
                  <c:v>-10.011670635672557</c:v>
                </c:pt>
                <c:pt idx="844">
                  <c:v>-10.022084650317963</c:v>
                </c:pt>
                <c:pt idx="845">
                  <c:v>-10.03249867737628</c:v>
                </c:pt>
                <c:pt idx="846">
                  <c:v>-10.042912716847219</c:v>
                </c:pt>
                <c:pt idx="847">
                  <c:v>-10.053326768730495</c:v>
                </c:pt>
                <c:pt idx="848">
                  <c:v>-10.063740833025816</c:v>
                </c:pt>
                <c:pt idx="849">
                  <c:v>-10.074154909732899</c:v>
                </c:pt>
                <c:pt idx="850">
                  <c:v>-10.084568998851452</c:v>
                </c:pt>
                <c:pt idx="851">
                  <c:v>-10.094983100381189</c:v>
                </c:pt>
                <c:pt idx="852">
                  <c:v>-10.105397214321822</c:v>
                </c:pt>
                <c:pt idx="853">
                  <c:v>-10.115811340673064</c:v>
                </c:pt>
                <c:pt idx="854">
                  <c:v>-10.126225479434625</c:v>
                </c:pt>
                <c:pt idx="855">
                  <c:v>-10.136639630606219</c:v>
                </c:pt>
                <c:pt idx="856">
                  <c:v>-10.147053794187556</c:v>
                </c:pt>
                <c:pt idx="857">
                  <c:v>-10.157467970178351</c:v>
                </c:pt>
                <c:pt idx="858">
                  <c:v>-10.167882158578314</c:v>
                </c:pt>
                <c:pt idx="859">
                  <c:v>-10.178296359387158</c:v>
                </c:pt>
                <c:pt idx="860">
                  <c:v>-10.188710572604595</c:v>
                </c:pt>
                <c:pt idx="861">
                  <c:v>-10.199124798230338</c:v>
                </c:pt>
                <c:pt idx="862">
                  <c:v>-10.209539036264099</c:v>
                </c:pt>
                <c:pt idx="863">
                  <c:v>-10.219953286705589</c:v>
                </c:pt>
                <c:pt idx="864">
                  <c:v>-10.230367549554522</c:v>
                </c:pt>
                <c:pt idx="865">
                  <c:v>-10.240781824810608</c:v>
                </c:pt>
                <c:pt idx="866">
                  <c:v>-10.25119611247356</c:v>
                </c:pt>
                <c:pt idx="867">
                  <c:v>-10.26161041254309</c:v>
                </c:pt>
                <c:pt idx="868">
                  <c:v>-10.272024725018913</c:v>
                </c:pt>
                <c:pt idx="869">
                  <c:v>-10.282439049900736</c:v>
                </c:pt>
                <c:pt idx="870">
                  <c:v>-10.292853387188275</c:v>
                </c:pt>
                <c:pt idx="871">
                  <c:v>-10.303267736881242</c:v>
                </c:pt>
                <c:pt idx="872">
                  <c:v>-10.313682098979349</c:v>
                </c:pt>
                <c:pt idx="873">
                  <c:v>-10.324096473482307</c:v>
                </c:pt>
                <c:pt idx="874">
                  <c:v>-10.334510860389829</c:v>
                </c:pt>
                <c:pt idx="875">
                  <c:v>-10.344925259701627</c:v>
                </c:pt>
                <c:pt idx="876">
                  <c:v>-10.355339671417415</c:v>
                </c:pt>
                <c:pt idx="877">
                  <c:v>-10.365754095536902</c:v>
                </c:pt>
                <c:pt idx="878">
                  <c:v>-10.376168532059802</c:v>
                </c:pt>
                <c:pt idx="879">
                  <c:v>-10.386582980985828</c:v>
                </c:pt>
                <c:pt idx="880">
                  <c:v>-10.396997442314692</c:v>
                </c:pt>
                <c:pt idx="881">
                  <c:v>-10.407411916046104</c:v>
                </c:pt>
                <c:pt idx="882">
                  <c:v>-10.417826402179779</c:v>
                </c:pt>
                <c:pt idx="883">
                  <c:v>-10.428240900715428</c:v>
                </c:pt>
                <c:pt idx="884">
                  <c:v>-10.438655411652764</c:v>
                </c:pt>
                <c:pt idx="885">
                  <c:v>-10.449069934991499</c:v>
                </c:pt>
                <c:pt idx="886">
                  <c:v>-10.459484470731345</c:v>
                </c:pt>
                <c:pt idx="887">
                  <c:v>-10.469899018872013</c:v>
                </c:pt>
                <c:pt idx="888">
                  <c:v>-10.480313579413217</c:v>
                </c:pt>
                <c:pt idx="889">
                  <c:v>-10.490728152354668</c:v>
                </c:pt>
                <c:pt idx="890">
                  <c:v>-10.50114273769608</c:v>
                </c:pt>
                <c:pt idx="891">
                  <c:v>-10.511557335437164</c:v>
                </c:pt>
                <c:pt idx="892">
                  <c:v>-10.521971945577635</c:v>
                </c:pt>
                <c:pt idx="893">
                  <c:v>-10.532386568117202</c:v>
                </c:pt>
                <c:pt idx="894">
                  <c:v>-10.542801203055578</c:v>
                </c:pt>
                <c:pt idx="895">
                  <c:v>-10.553215850392476</c:v>
                </c:pt>
                <c:pt idx="896">
                  <c:v>-10.563630510127608</c:v>
                </c:pt>
                <c:pt idx="897">
                  <c:v>-10.574045182260686</c:v>
                </c:pt>
                <c:pt idx="898">
                  <c:v>-10.584459866791423</c:v>
                </c:pt>
                <c:pt idx="899">
                  <c:v>-10.594874563719531</c:v>
                </c:pt>
                <c:pt idx="900">
                  <c:v>-10.605289273044722</c:v>
                </c:pt>
                <c:pt idx="901">
                  <c:v>-10.615703994766708</c:v>
                </c:pt>
                <c:pt idx="902">
                  <c:v>-10.626118728885203</c:v>
                </c:pt>
                <c:pt idx="903">
                  <c:v>-10.636533475399917</c:v>
                </c:pt>
                <c:pt idx="904">
                  <c:v>-10.646948234310564</c:v>
                </c:pt>
                <c:pt idx="905">
                  <c:v>-10.657363005616856</c:v>
                </c:pt>
                <c:pt idx="906">
                  <c:v>-10.667777789318507</c:v>
                </c:pt>
                <c:pt idx="907">
                  <c:v>-10.678192585415227</c:v>
                </c:pt>
                <c:pt idx="908">
                  <c:v>-10.688607393906729</c:v>
                </c:pt>
                <c:pt idx="909">
                  <c:v>-10.699022214792725</c:v>
                </c:pt>
                <c:pt idx="910">
                  <c:v>-10.709437048072928</c:v>
                </c:pt>
                <c:pt idx="911">
                  <c:v>-10.71985189374705</c:v>
                </c:pt>
                <c:pt idx="912">
                  <c:v>-10.730266751814803</c:v>
                </c:pt>
                <c:pt idx="913">
                  <c:v>-10.740681622275899</c:v>
                </c:pt>
                <c:pt idx="914">
                  <c:v>-10.751096505130052</c:v>
                </c:pt>
                <c:pt idx="915">
                  <c:v>-10.761511400376973</c:v>
                </c:pt>
                <c:pt idx="916">
                  <c:v>-10.771926308016376</c:v>
                </c:pt>
                <c:pt idx="917">
                  <c:v>-10.782341228047972</c:v>
                </c:pt>
                <c:pt idx="918">
                  <c:v>-10.792756160471475</c:v>
                </c:pt>
                <c:pt idx="919">
                  <c:v>-10.803171105286594</c:v>
                </c:pt>
                <c:pt idx="920">
                  <c:v>-10.813586062493044</c:v>
                </c:pt>
                <c:pt idx="921">
                  <c:v>-10.824001032090537</c:v>
                </c:pt>
                <c:pt idx="922">
                  <c:v>-10.834416014078787</c:v>
                </c:pt>
                <c:pt idx="923">
                  <c:v>-10.844831008457504</c:v>
                </c:pt>
                <c:pt idx="924">
                  <c:v>-10.855246015226401</c:v>
                </c:pt>
                <c:pt idx="925">
                  <c:v>-10.865661034385191</c:v>
                </c:pt>
                <c:pt idx="926">
                  <c:v>-10.876076065933585</c:v>
                </c:pt>
                <c:pt idx="927">
                  <c:v>-10.886491109871297</c:v>
                </c:pt>
                <c:pt idx="928">
                  <c:v>-10.89690616619804</c:v>
                </c:pt>
                <c:pt idx="929">
                  <c:v>-10.907321234913525</c:v>
                </c:pt>
                <c:pt idx="930">
                  <c:v>-10.917736316017464</c:v>
                </c:pt>
                <c:pt idx="931">
                  <c:v>-10.928151409509571</c:v>
                </c:pt>
                <c:pt idx="932">
                  <c:v>-10.938566515389558</c:v>
                </c:pt>
                <c:pt idx="933">
                  <c:v>-10.948981633657137</c:v>
                </c:pt>
                <c:pt idx="934">
                  <c:v>-10.959396764312022</c:v>
                </c:pt>
                <c:pt idx="935">
                  <c:v>-10.969811907353922</c:v>
                </c:pt>
                <c:pt idx="936">
                  <c:v>-10.980227062782552</c:v>
                </c:pt>
                <c:pt idx="937">
                  <c:v>-10.990642230597624</c:v>
                </c:pt>
                <c:pt idx="938">
                  <c:v>-11.00105741079885</c:v>
                </c:pt>
                <c:pt idx="939">
                  <c:v>-11.011472603385943</c:v>
                </c:pt>
                <c:pt idx="940">
                  <c:v>-11.021887808358617</c:v>
                </c:pt>
                <c:pt idx="941">
                  <c:v>-11.032303025716582</c:v>
                </c:pt>
                <c:pt idx="942">
                  <c:v>-11.042718255459551</c:v>
                </c:pt>
                <c:pt idx="943">
                  <c:v>-11.053133497587238</c:v>
                </c:pt>
                <c:pt idx="944">
                  <c:v>-11.063548752099354</c:v>
                </c:pt>
                <c:pt idx="945">
                  <c:v>-11.073964018995612</c:v>
                </c:pt>
                <c:pt idx="946">
                  <c:v>-11.084379298275724</c:v>
                </c:pt>
                <c:pt idx="947">
                  <c:v>-11.094794589939404</c:v>
                </c:pt>
                <c:pt idx="948">
                  <c:v>-11.105209893986363</c:v>
                </c:pt>
                <c:pt idx="949">
                  <c:v>-11.115625210416313</c:v>
                </c:pt>
                <c:pt idx="950">
                  <c:v>-11.126040539228969</c:v>
                </c:pt>
                <c:pt idx="951">
                  <c:v>-11.136455880424041</c:v>
                </c:pt>
                <c:pt idx="952">
                  <c:v>-11.146871234001242</c:v>
                </c:pt>
                <c:pt idx="953">
                  <c:v>-11.157286599960285</c:v>
                </c:pt>
                <c:pt idx="954">
                  <c:v>-11.167701978300883</c:v>
                </c:pt>
                <c:pt idx="955">
                  <c:v>-11.178117369022749</c:v>
                </c:pt>
                <c:pt idx="956">
                  <c:v>-11.188532772125594</c:v>
                </c:pt>
                <c:pt idx="957">
                  <c:v>-11.198948187609131</c:v>
                </c:pt>
                <c:pt idx="958">
                  <c:v>-11.209363615473073</c:v>
                </c:pt>
                <c:pt idx="959">
                  <c:v>-11.219779055717131</c:v>
                </c:pt>
                <c:pt idx="960">
                  <c:v>-11.23019450834102</c:v>
                </c:pt>
                <c:pt idx="961">
                  <c:v>-11.240609973344451</c:v>
                </c:pt>
                <c:pt idx="962">
                  <c:v>-11.251025450727138</c:v>
                </c:pt>
                <c:pt idx="963">
                  <c:v>-11.261440940488791</c:v>
                </c:pt>
                <c:pt idx="964">
                  <c:v>-11.271856442629124</c:v>
                </c:pt>
                <c:pt idx="965">
                  <c:v>-11.28227195714785</c:v>
                </c:pt>
                <c:pt idx="966">
                  <c:v>-11.292687484044682</c:v>
                </c:pt>
                <c:pt idx="967">
                  <c:v>-11.303103023319332</c:v>
                </c:pt>
                <c:pt idx="968">
                  <c:v>-11.313518574971512</c:v>
                </c:pt>
                <c:pt idx="969">
                  <c:v>-11.323934139000935</c:v>
                </c:pt>
                <c:pt idx="970">
                  <c:v>-11.334349715407313</c:v>
                </c:pt>
                <c:pt idx="971">
                  <c:v>-11.344765304190359</c:v>
                </c:pt>
                <c:pt idx="972">
                  <c:v>-11.355180905349785</c:v>
                </c:pt>
                <c:pt idx="973">
                  <c:v>-11.365596518885306</c:v>
                </c:pt>
                <c:pt idx="974">
                  <c:v>-11.376012144796633</c:v>
                </c:pt>
                <c:pt idx="975">
                  <c:v>-11.386427783083478</c:v>
                </c:pt>
                <c:pt idx="976">
                  <c:v>-11.396843433745556</c:v>
                </c:pt>
                <c:pt idx="977">
                  <c:v>-11.407259096782576</c:v>
                </c:pt>
                <c:pt idx="978">
                  <c:v>-11.417674772194253</c:v>
                </c:pt>
                <c:pt idx="979">
                  <c:v>-11.428090459980298</c:v>
                </c:pt>
                <c:pt idx="980">
                  <c:v>-11.438506160140426</c:v>
                </c:pt>
                <c:pt idx="981">
                  <c:v>-11.448921872674347</c:v>
                </c:pt>
                <c:pt idx="982">
                  <c:v>-11.459337597581776</c:v>
                </c:pt>
                <c:pt idx="983">
                  <c:v>-11.469753334862425</c:v>
                </c:pt>
                <c:pt idx="984">
                  <c:v>-11.480169084516005</c:v>
                </c:pt>
                <c:pt idx="985">
                  <c:v>-11.49058484654223</c:v>
                </c:pt>
                <c:pt idx="986">
                  <c:v>-11.501000620940813</c:v>
                </c:pt>
                <c:pt idx="987">
                  <c:v>-11.511416407711467</c:v>
                </c:pt>
                <c:pt idx="988">
                  <c:v>-11.521832206853903</c:v>
                </c:pt>
                <c:pt idx="989">
                  <c:v>-11.532248018367834</c:v>
                </c:pt>
                <c:pt idx="990">
                  <c:v>-11.542663842252974</c:v>
                </c:pt>
                <c:pt idx="991">
                  <c:v>-11.553079678509034</c:v>
                </c:pt>
                <c:pt idx="992">
                  <c:v>-11.563495527135728</c:v>
                </c:pt>
                <c:pt idx="993">
                  <c:v>-11.573911388132769</c:v>
                </c:pt>
                <c:pt idx="994">
                  <c:v>-11.584327261499869</c:v>
                </c:pt>
                <c:pt idx="995">
                  <c:v>-11.594743147236739</c:v>
                </c:pt>
                <c:pt idx="996">
                  <c:v>-11.605159045343095</c:v>
                </c:pt>
                <c:pt idx="997">
                  <c:v>-11.615574955818648</c:v>
                </c:pt>
                <c:pt idx="998">
                  <c:v>-11.62599087866311</c:v>
                </c:pt>
                <c:pt idx="999">
                  <c:v>-11.636406813876194</c:v>
                </c:pt>
                <c:pt idx="1000">
                  <c:v>-11.646822761457614</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131.0988212175593</c:v>
                </c:pt>
                <c:pt idx="1">
                  <c:v>131.48496810203568</c:v>
                </c:pt>
                <c:pt idx="2">
                  <c:v>131.8706750349416</c:v>
                </c:pt>
                <c:pt idx="3">
                  <c:v>132.25594336313171</c:v>
                </c:pt>
                <c:pt idx="4">
                  <c:v>132.6407744276882</c:v>
                </c:pt>
                <c:pt idx="5">
                  <c:v>133.02516956395473</c:v>
                </c:pt>
                <c:pt idx="6">
                  <c:v>133.40913010157024</c:v>
                </c:pt>
                <c:pt idx="7">
                  <c:v>133.79265736450236</c:v>
                </c:pt>
                <c:pt idx="8">
                  <c:v>134.17575267108074</c:v>
                </c:pt>
                <c:pt idx="9">
                  <c:v>134.55841733403005</c:v>
                </c:pt>
                <c:pt idx="10">
                  <c:v>134.94065266050274</c:v>
                </c:pt>
                <c:pt idx="11">
                  <c:v>135.32245994819169</c:v>
                </c:pt>
                <c:pt idx="12">
                  <c:v>135.70384048151041</c:v>
                </c:pt>
                <c:pt idx="13">
                  <c:v>136.08479553568446</c:v>
                </c:pt>
                <c:pt idx="14">
                  <c:v>136.46532638077352</c:v>
                </c:pt>
                <c:pt idx="15">
                  <c:v>136.84543428169977</c:v>
                </c:pt>
                <c:pt idx="16">
                  <c:v>137.22512049827603</c:v>
                </c:pt>
                <c:pt idx="17">
                  <c:v>137.60438628523369</c:v>
                </c:pt>
                <c:pt idx="18">
                  <c:v>137.98323289225053</c:v>
                </c:pt>
                <c:pt idx="19">
                  <c:v>138.36166156397823</c:v>
                </c:pt>
                <c:pt idx="20">
                  <c:v>138.73967354006982</c:v>
                </c:pt>
                <c:pt idx="21">
                  <c:v>139.11727005718046</c:v>
                </c:pt>
                <c:pt idx="22">
                  <c:v>139.49445235093538</c:v>
                </c:pt>
                <c:pt idx="23">
                  <c:v>139.87122165391534</c:v>
                </c:pt>
                <c:pt idx="24">
                  <c:v>140.24757919367559</c:v>
                </c:pt>
                <c:pt idx="25">
                  <c:v>140.62352619277368</c:v>
                </c:pt>
                <c:pt idx="26">
                  <c:v>140.99906386879746</c:v>
                </c:pt>
                <c:pt idx="27">
                  <c:v>141.37419343439265</c:v>
                </c:pt>
                <c:pt idx="28">
                  <c:v>141.74891609729019</c:v>
                </c:pt>
                <c:pt idx="29">
                  <c:v>142.12323306033366</c:v>
                </c:pt>
                <c:pt idx="30">
                  <c:v>142.49714552150624</c:v>
                </c:pt>
                <c:pt idx="31">
                  <c:v>142.87065467395755</c:v>
                </c:pt>
                <c:pt idx="32">
                  <c:v>143.2437617060304</c:v>
                </c:pt>
                <c:pt idx="33">
                  <c:v>143.61646780128731</c:v>
                </c:pt>
                <c:pt idx="34">
                  <c:v>143.98877413853677</c:v>
                </c:pt>
                <c:pt idx="35">
                  <c:v>144.36068189185943</c:v>
                </c:pt>
                <c:pt idx="36">
                  <c:v>144.73219223063401</c:v>
                </c:pt>
                <c:pt idx="37">
                  <c:v>145.10330631956313</c:v>
                </c:pt>
                <c:pt idx="38">
                  <c:v>145.47402531869889</c:v>
                </c:pt>
                <c:pt idx="39">
                  <c:v>145.84435038346831</c:v>
                </c:pt>
                <c:pt idx="40">
                  <c:v>146.2142826646986</c:v>
                </c:pt>
                <c:pt idx="41">
                  <c:v>146.5838233086422</c:v>
                </c:pt>
                <c:pt idx="42">
                  <c:v>146.95297345700175</c:v>
                </c:pt>
                <c:pt idx="43">
                  <c:v>147.3217342469548</c:v>
                </c:pt>
                <c:pt idx="44">
                  <c:v>147.6901068111784</c:v>
                </c:pt>
                <c:pt idx="45">
                  <c:v>148.05809227787347</c:v>
                </c:pt>
                <c:pt idx="46">
                  <c:v>148.42569177078914</c:v>
                </c:pt>
                <c:pt idx="47">
                  <c:v>148.79290640924671</c:v>
                </c:pt>
                <c:pt idx="48">
                  <c:v>149.15973730816367</c:v>
                </c:pt>
                <c:pt idx="49">
                  <c:v>149.52618557807739</c:v>
                </c:pt>
                <c:pt idx="50">
                  <c:v>149.89225232516873</c:v>
                </c:pt>
                <c:pt idx="51">
                  <c:v>150.25793865128551</c:v>
                </c:pt>
                <c:pt idx="52">
                  <c:v>150.6232456539658</c:v>
                </c:pt>
                <c:pt idx="53">
                  <c:v>150.98817442646092</c:v>
                </c:pt>
                <c:pt idx="54">
                  <c:v>151.35272605775856</c:v>
                </c:pt>
                <c:pt idx="55">
                  <c:v>151.71690163260556</c:v>
                </c:pt>
                <c:pt idx="56">
                  <c:v>152.08070223153047</c:v>
                </c:pt>
                <c:pt idx="57">
                  <c:v>152.44412893086621</c:v>
                </c:pt>
                <c:pt idx="58">
                  <c:v>152.80718280277236</c:v>
                </c:pt>
                <c:pt idx="59">
                  <c:v>153.16986491525731</c:v>
                </c:pt>
                <c:pt idx="60">
                  <c:v>153.53217633220046</c:v>
                </c:pt>
                <c:pt idx="61">
                  <c:v>153.89411811337405</c:v>
                </c:pt>
                <c:pt idx="62">
                  <c:v>154.25569131446494</c:v>
                </c:pt>
                <c:pt idx="63">
                  <c:v>154.61689698709625</c:v>
                </c:pt>
                <c:pt idx="64">
                  <c:v>154.97773617884886</c:v>
                </c:pt>
                <c:pt idx="65">
                  <c:v>155.33820993328274</c:v>
                </c:pt>
                <c:pt idx="66">
                  <c:v>155.69831928995819</c:v>
                </c:pt>
                <c:pt idx="67">
                  <c:v>156.05806528445683</c:v>
                </c:pt>
                <c:pt idx="68">
                  <c:v>156.41744894840258</c:v>
                </c:pt>
                <c:pt idx="69">
                  <c:v>156.77647130948245</c:v>
                </c:pt>
                <c:pt idx="70">
                  <c:v>157.13513339146715</c:v>
                </c:pt>
                <c:pt idx="71">
                  <c:v>157.49343621423168</c:v>
                </c:pt>
                <c:pt idx="72">
                  <c:v>157.85138079377566</c:v>
                </c:pt>
                <c:pt idx="73">
                  <c:v>158.20896814224358</c:v>
                </c:pt>
                <c:pt idx="74">
                  <c:v>158.56619926794488</c:v>
                </c:pt>
                <c:pt idx="75">
                  <c:v>158.92307517537409</c:v>
                </c:pt>
                <c:pt idx="76">
                  <c:v>159.2795968652305</c:v>
                </c:pt>
                <c:pt idx="77">
                  <c:v>159.63576533443799</c:v>
                </c:pt>
                <c:pt idx="78">
                  <c:v>159.99158157616463</c:v>
                </c:pt>
                <c:pt idx="79">
                  <c:v>160.3470465798421</c:v>
                </c:pt>
                <c:pt idx="80">
                  <c:v>160.7021613311851</c:v>
                </c:pt>
                <c:pt idx="81">
                  <c:v>161.05692681221052</c:v>
                </c:pt>
                <c:pt idx="82">
                  <c:v>161.41134400125657</c:v>
                </c:pt>
                <c:pt idx="83">
                  <c:v>161.76541387300173</c:v>
                </c:pt>
                <c:pt idx="84">
                  <c:v>162.11913739848364</c:v>
                </c:pt>
                <c:pt idx="85">
                  <c:v>162.4725155451178</c:v>
                </c:pt>
                <c:pt idx="86">
                  <c:v>162.8255492767162</c:v>
                </c:pt>
                <c:pt idx="87">
                  <c:v>163.17823955350576</c:v>
                </c:pt>
                <c:pt idx="88">
                  <c:v>163.53058733214678</c:v>
                </c:pt>
                <c:pt idx="89">
                  <c:v>163.88259356575114</c:v>
                </c:pt>
                <c:pt idx="90">
                  <c:v>164.23425920390051</c:v>
                </c:pt>
                <c:pt idx="91">
                  <c:v>164.58558519266424</c:v>
                </c:pt>
                <c:pt idx="92">
                  <c:v>164.93657247461744</c:v>
                </c:pt>
                <c:pt idx="93">
                  <c:v>165.28722198885865</c:v>
                </c:pt>
                <c:pt idx="94">
                  <c:v>165.63753467102754</c:v>
                </c:pt>
                <c:pt idx="95">
                  <c:v>165.98751145332255</c:v>
                </c:pt>
                <c:pt idx="96">
                  <c:v>166.33715326451826</c:v>
                </c:pt>
                <c:pt idx="97">
                  <c:v>166.68646102998278</c:v>
                </c:pt>
                <c:pt idx="98">
                  <c:v>167.03543567169501</c:v>
                </c:pt>
                <c:pt idx="99">
                  <c:v>167.38407810826172</c:v>
                </c:pt>
                <c:pt idx="100">
                  <c:v>167.73238925493462</c:v>
                </c:pt>
                <c:pt idx="101">
                  <c:v>171.19735041334283</c:v>
                </c:pt>
                <c:pt idx="102">
                  <c:v>174.6297697117036</c:v>
                </c:pt>
                <c:pt idx="103">
                  <c:v>178.03053188387111</c:v>
                </c:pt>
                <c:pt idx="104">
                  <c:v>181.4004902189848</c:v>
                </c:pt>
                <c:pt idx="105">
                  <c:v>184.74046809318824</c:v>
                </c:pt>
                <c:pt idx="106">
                  <c:v>188.0512604091528</c:v>
                </c:pt>
                <c:pt idx="107">
                  <c:v>191.33363495000825</c:v>
                </c:pt>
                <c:pt idx="108">
                  <c:v>194.5883336537334</c:v>
                </c:pt>
                <c:pt idx="109">
                  <c:v>197.81607381356361</c:v>
                </c:pt>
                <c:pt idx="110">
                  <c:v>201.01754920952084</c:v>
                </c:pt>
                <c:pt idx="111">
                  <c:v>204.19343117576284</c:v>
                </c:pt>
                <c:pt idx="112">
                  <c:v>207.34436960807528</c:v>
                </c:pt>
                <c:pt idx="113">
                  <c:v>210.47099391549202</c:v>
                </c:pt>
                <c:pt idx="114">
                  <c:v>213.57391391971893</c:v>
                </c:pt>
                <c:pt idx="115">
                  <c:v>216.65372070575535</c:v>
                </c:pt>
                <c:pt idx="116">
                  <c:v>219.71098742684893</c:v>
                </c:pt>
                <c:pt idx="117">
                  <c:v>222.74627006668422</c:v>
                </c:pt>
                <c:pt idx="118">
                  <c:v>225.76010816148928</c:v>
                </c:pt>
                <c:pt idx="119">
                  <c:v>228.75302548454701</c:v>
                </c:pt>
                <c:pt idx="120">
                  <c:v>231.72553069541587</c:v>
                </c:pt>
                <c:pt idx="121">
                  <c:v>234.67811795599874</c:v>
                </c:pt>
                <c:pt idx="122">
                  <c:v>237.6112675154443</c:v>
                </c:pt>
                <c:pt idx="123">
                  <c:v>240.52544626572495</c:v>
                </c:pt>
                <c:pt idx="124">
                  <c:v>243.42110826960504</c:v>
                </c:pt>
                <c:pt idx="125">
                  <c:v>246.29869526259282</c:v>
                </c:pt>
                <c:pt idx="126">
                  <c:v>249.1586371303593</c:v>
                </c:pt>
                <c:pt idx="127">
                  <c:v>252.0013523630044</c:v>
                </c:pt>
                <c:pt idx="128">
                  <c:v>254.82724848745622</c:v>
                </c:pt>
                <c:pt idx="129">
                  <c:v>257.63672247920096</c:v>
                </c:pt>
                <c:pt idx="130">
                  <c:v>260.43016115446039</c:v>
                </c:pt>
                <c:pt idx="131">
                  <c:v>263.20794154385698</c:v>
                </c:pt>
                <c:pt idx="132">
                  <c:v>265.97043124853752</c:v>
                </c:pt>
                <c:pt idx="133">
                  <c:v>268.71798877965955</c:v>
                </c:pt>
                <c:pt idx="134">
                  <c:v>271.45096388208424</c:v>
                </c:pt>
                <c:pt idx="135">
                  <c:v>274.16969784306212</c:v>
                </c:pt>
                <c:pt idx="136">
                  <c:v>276.87452378664483</c:v>
                </c:pt>
                <c:pt idx="137">
                  <c:v>279.56576695450514</c:v>
                </c:pt>
                <c:pt idx="138">
                  <c:v>282.24374497380148</c:v>
                </c:pt>
                <c:pt idx="139">
                  <c:v>284.90876811267765</c:v>
                </c:pt>
                <c:pt idx="140">
                  <c:v>287.56113952394787</c:v>
                </c:pt>
                <c:pt idx="141">
                  <c:v>290.20115547747645</c:v>
                </c:pt>
                <c:pt idx="142">
                  <c:v>292.82910558172478</c:v>
                </c:pt>
                <c:pt idx="143">
                  <c:v>295.44527299490176</c:v>
                </c:pt>
                <c:pt idx="144">
                  <c:v>298.04993462612049</c:v>
                </c:pt>
                <c:pt idx="145">
                  <c:v>300.64336132693074</c:v>
                </c:pt>
                <c:pt idx="146">
                  <c:v>303.22581807356534</c:v>
                </c:pt>
                <c:pt idx="147">
                  <c:v>305.79756414020829</c:v>
                </c:pt>
                <c:pt idx="148">
                  <c:v>308.35885326356356</c:v>
                </c:pt>
                <c:pt idx="149">
                  <c:v>310.90993379897333</c:v>
                </c:pt>
                <c:pt idx="150">
                  <c:v>313.45104886830802</c:v>
                </c:pt>
                <c:pt idx="151">
                  <c:v>315.9824364998218</c:v>
                </c:pt>
                <c:pt idx="152">
                  <c:v>318.50432976014008</c:v>
                </c:pt>
                <c:pt idx="153">
                  <c:v>321.01695687851867</c:v>
                </c:pt>
                <c:pt idx="154">
                  <c:v>323.52054136348727</c:v>
                </c:pt>
                <c:pt idx="155">
                  <c:v>326.01530211196189</c:v>
                </c:pt>
                <c:pt idx="156">
                  <c:v>328.50145351088537</c:v>
                </c:pt>
                <c:pt idx="157">
                  <c:v>330.97920553142552</c:v>
                </c:pt>
                <c:pt idx="158">
                  <c:v>333.44876381573448</c:v>
                </c:pt>
                <c:pt idx="159">
                  <c:v>335.91032975624302</c:v>
                </c:pt>
                <c:pt idx="160">
                  <c:v>338.36410056743603</c:v>
                </c:pt>
                <c:pt idx="161">
                  <c:v>340.81026935002575</c:v>
                </c:pt>
                <c:pt idx="162">
                  <c:v>343.24902514741001</c:v>
                </c:pt>
                <c:pt idx="163">
                  <c:v>345.68055299427266</c:v>
                </c:pt>
                <c:pt idx="164">
                  <c:v>348.10503395715421</c:v>
                </c:pt>
                <c:pt idx="165">
                  <c:v>350.52264516679054</c:v>
                </c:pt>
                <c:pt idx="166">
                  <c:v>352.93355984198831</c:v>
                </c:pt>
                <c:pt idx="167">
                  <c:v>355.33794730477825</c:v>
                </c:pt>
                <c:pt idx="168">
                  <c:v>357.73597298656074</c:v>
                </c:pt>
                <c:pt idx="169">
                  <c:v>360.12779842493495</c:v>
                </c:pt>
                <c:pt idx="170">
                  <c:v>362.51358125088245</c:v>
                </c:pt>
                <c:pt idx="171">
                  <c:v>364.89347516596291</c:v>
                </c:pt>
                <c:pt idx="172">
                  <c:v>367.26762990917086</c:v>
                </c:pt>
                <c:pt idx="173">
                  <c:v>369.63619121310609</c:v>
                </c:pt>
                <c:pt idx="174">
                  <c:v>371.99930074912248</c:v>
                </c:pt>
                <c:pt idx="175">
                  <c:v>374.35709606115086</c:v>
                </c:pt>
                <c:pt idx="176">
                  <c:v>376.70971048793837</c:v>
                </c:pt>
                <c:pt idx="177">
                  <c:v>379.05727307351714</c:v>
                </c:pt>
                <c:pt idx="178">
                  <c:v>381.3999084658135</c:v>
                </c:pt>
                <c:pt idx="179">
                  <c:v>383.73773680343828</c:v>
                </c:pt>
                <c:pt idx="180">
                  <c:v>386.07087359086495</c:v>
                </c:pt>
                <c:pt idx="181">
                  <c:v>388.39942956240941</c:v>
                </c:pt>
                <c:pt idx="182">
                  <c:v>390.72351053567758</c:v>
                </c:pt>
                <c:pt idx="183">
                  <c:v>393.04321725544429</c:v>
                </c:pt>
                <c:pt idx="184">
                  <c:v>395.35864522927199</c:v>
                </c:pt>
                <c:pt idx="185">
                  <c:v>397.66988455656372</c:v>
                </c:pt>
                <c:pt idx="186">
                  <c:v>399.97701975316744</c:v>
                </c:pt>
                <c:pt idx="187">
                  <c:v>402.28012957409112</c:v>
                </c:pt>
                <c:pt idx="188">
                  <c:v>404.57928683733456</c:v>
                </c:pt>
                <c:pt idx="189">
                  <c:v>406.87455825226863</c:v>
                </c:pt>
                <c:pt idx="190">
                  <c:v>409.166004256365</c:v>
                </c:pt>
                <c:pt idx="191">
                  <c:v>411.45367886436571</c:v>
                </c:pt>
                <c:pt idx="192">
                  <c:v>413.73762953414712</c:v>
                </c:pt>
                <c:pt idx="193">
                  <c:v>416.01789705354236</c:v>
                </c:pt>
                <c:pt idx="194">
                  <c:v>418.29451545221468</c:v>
                </c:pt>
                <c:pt idx="195">
                  <c:v>420.56751194230418</c:v>
                </c:pt>
                <c:pt idx="196">
                  <c:v>422.8369068910032</c:v>
                </c:pt>
                <c:pt idx="197">
                  <c:v>425.10271382746504</c:v>
                </c:pt>
                <c:pt idx="198">
                  <c:v>427.36493948555551</c:v>
                </c:pt>
                <c:pt idx="199">
                  <c:v>429.62358388296173</c:v>
                </c:pt>
                <c:pt idx="200">
                  <c:v>431.87864043614553</c:v>
                </c:pt>
                <c:pt idx="201">
                  <c:v>434.13009610962735</c:v>
                </c:pt>
                <c:pt idx="202">
                  <c:v>436.37793159718115</c:v>
                </c:pt>
                <c:pt idx="203">
                  <c:v>438.62212153175619</c:v>
                </c:pt>
                <c:pt idx="204">
                  <c:v>440.86263472036131</c:v>
                </c:pt>
                <c:pt idx="205">
                  <c:v>443.0994343997653</c:v>
                </c:pt>
                <c:pt idx="206">
                  <c:v>445.33247850868958</c:v>
                </c:pt>
                <c:pt idx="207">
                  <c:v>447.56171997217757</c:v>
                </c:pt>
                <c:pt idx="208">
                  <c:v>449.78710699399562</c:v>
                </c:pt>
                <c:pt idx="209">
                  <c:v>452.00858335321806</c:v>
                </c:pt>
                <c:pt idx="210">
                  <c:v>454.22608870153692</c:v>
                </c:pt>
                <c:pt idx="211">
                  <c:v>456.43955885828109</c:v>
                </c:pt>
                <c:pt idx="212">
                  <c:v>458.64892610059633</c:v>
                </c:pt>
                <c:pt idx="213">
                  <c:v>460.8541194467029</c:v>
                </c:pt>
                <c:pt idx="214">
                  <c:v>463.05506493058812</c:v>
                </c:pt>
                <c:pt idx="215">
                  <c:v>465.2516858668983</c:v>
                </c:pt>
                <c:pt idx="216">
                  <c:v>467.44390310515377</c:v>
                </c:pt>
                <c:pt idx="217">
                  <c:v>469.63163527272314</c:v>
                </c:pt>
                <c:pt idx="218">
                  <c:v>471.81479900625629</c:v>
                </c:pt>
                <c:pt idx="219">
                  <c:v>473.99330917149081</c:v>
                </c:pt>
                <c:pt idx="220">
                  <c:v>476.16707907151988</c:v>
                </c:pt>
                <c:pt idx="221">
                  <c:v>478.3360206437448</c:v>
                </c:pt>
                <c:pt idx="222">
                  <c:v>480.5000446458352</c:v>
                </c:pt>
                <c:pt idx="223">
                  <c:v>482.65906083109491</c:v>
                </c:pt>
                <c:pt idx="224">
                  <c:v>484.81297811367915</c:v>
                </c:pt>
                <c:pt idx="225">
                  <c:v>486.9617047241407</c:v>
                </c:pt>
                <c:pt idx="226">
                  <c:v>489.10514835579744</c:v>
                </c:pt>
                <c:pt idx="227">
                  <c:v>491.24321630241673</c:v>
                </c:pt>
                <c:pt idx="228">
                  <c:v>493.37581558770728</c:v>
                </c:pt>
                <c:pt idx="229">
                  <c:v>495.50285308709624</c:v>
                </c:pt>
                <c:pt idx="230">
                  <c:v>497.62423564225185</c:v>
                </c:pt>
                <c:pt idx="231">
                  <c:v>499.73987016879192</c:v>
                </c:pt>
                <c:pt idx="232">
                  <c:v>501.84966375759598</c:v>
                </c:pt>
                <c:pt idx="233">
                  <c:v>503.95352377011409</c:v>
                </c:pt>
                <c:pt idx="234">
                  <c:v>506.05135792804288</c:v>
                </c:pt>
                <c:pt idx="235">
                  <c:v>508.14307439771409</c:v>
                </c:pt>
                <c:pt idx="236">
                  <c:v>510.22858186951845</c:v>
                </c:pt>
                <c:pt idx="237">
                  <c:v>512.30778963266414</c:v>
                </c:pt>
                <c:pt idx="238">
                  <c:v>514.38060764554882</c:v>
                </c:pt>
                <c:pt idx="239">
                  <c:v>516.44694660200287</c:v>
                </c:pt>
                <c:pt idx="240">
                  <c:v>518.50671799364329</c:v>
                </c:pt>
                <c:pt idx="241">
                  <c:v>520.55983416855838</c:v>
                </c:pt>
                <c:pt idx="242">
                  <c:v>522.60620838652869</c:v>
                </c:pt>
                <c:pt idx="243">
                  <c:v>524.64575487097272</c:v>
                </c:pt>
                <c:pt idx="244">
                  <c:v>526.67838885779213</c:v>
                </c:pt>
                <c:pt idx="245">
                  <c:v>528.70402664127892</c:v>
                </c:pt>
                <c:pt idx="246">
                  <c:v>530.72258561723277</c:v>
                </c:pt>
                <c:pt idx="247">
                  <c:v>532.73398432342935</c:v>
                </c:pt>
                <c:pt idx="248">
                  <c:v>534.73814247756582</c:v>
                </c:pt>
                <c:pt idx="249">
                  <c:v>536.73498101280461</c:v>
                </c:pt>
                <c:pt idx="250">
                  <c:v>538.72442211102521</c:v>
                </c:pt>
                <c:pt idx="251">
                  <c:v>540.70638923388753</c:v>
                </c:pt>
                <c:pt idx="252">
                  <c:v>542.68080715180281</c:v>
                </c:pt>
                <c:pt idx="253">
                  <c:v>544.64760197090152</c:v>
                </c:pt>
                <c:pt idx="254">
                  <c:v>546.60670115808261</c:v>
                </c:pt>
                <c:pt idx="255">
                  <c:v>548.55803356422166</c:v>
                </c:pt>
                <c:pt idx="256">
                  <c:v>550.50152944561228</c:v>
                </c:pt>
                <c:pt idx="257">
                  <c:v>552.43712048371003</c:v>
                </c:pt>
                <c:pt idx="258">
                  <c:v>554.36473980324342</c:v>
                </c:pt>
                <c:pt idx="259">
                  <c:v>556.28432198875396</c:v>
                </c:pt>
                <c:pt idx="260">
                  <c:v>558.1958030996235</c:v>
                </c:pt>
                <c:pt idx="261">
                  <c:v>560.09912068364383</c:v>
                </c:pt>
                <c:pt idx="262">
                  <c:v>561.99421378918078</c:v>
                </c:pt>
                <c:pt idx="263">
                  <c:v>563.88102297598323</c:v>
                </c:pt>
                <c:pt idx="264">
                  <c:v>565.75949032468441</c:v>
                </c:pt>
                <c:pt idx="265">
                  <c:v>567.62955944504029</c:v>
                </c:pt>
                <c:pt idx="266">
                  <c:v>569.49117548294953</c:v>
                </c:pt>
                <c:pt idx="267">
                  <c:v>571.34428512629643</c:v>
                </c:pt>
                <c:pt idx="268">
                  <c:v>573.18883660965696</c:v>
                </c:pt>
                <c:pt idx="269">
                  <c:v>575.02477971790643</c:v>
                </c:pt>
                <c:pt idx="270">
                  <c:v>576.85206578876659</c:v>
                </c:pt>
                <c:pt idx="271">
                  <c:v>578.67064771432808</c:v>
                </c:pt>
                <c:pt idx="272">
                  <c:v>580.48047994158264</c:v>
                </c:pt>
                <c:pt idx="273">
                  <c:v>582.28151847199979</c:v>
                </c:pt>
                <c:pt idx="274">
                  <c:v>584.07372086018063</c:v>
                </c:pt>
                <c:pt idx="275">
                  <c:v>585.85704621161972</c:v>
                </c:pt>
                <c:pt idx="276">
                  <c:v>587.63145517960788</c:v>
                </c:pt>
                <c:pt idx="277">
                  <c:v>589.3969099613048</c:v>
                </c:pt>
                <c:pt idx="278">
                  <c:v>591.15337429301121</c:v>
                </c:pt>
                <c:pt idx="279">
                  <c:v>592.90081344467069</c:v>
                </c:pt>
                <c:pt idx="280">
                  <c:v>594.63919421362709</c:v>
                </c:pt>
                <c:pt idx="281">
                  <c:v>596.36848491766727</c:v>
                </c:pt>
                <c:pt idx="282">
                  <c:v>598.08865538737473</c:v>
                </c:pt>
                <c:pt idx="283">
                  <c:v>599.79967695782102</c:v>
                </c:pt>
                <c:pt idx="284">
                  <c:v>601.50152245962045</c:v>
                </c:pt>
                <c:pt idx="285">
                  <c:v>603.19416620937375</c:v>
                </c:pt>
                <c:pt idx="286">
                  <c:v>604.87758399952554</c:v>
                </c:pt>
                <c:pt idx="287">
                  <c:v>606.55175308765877</c:v>
                </c:pt>
                <c:pt idx="288">
                  <c:v>608.21665218525163</c:v>
                </c:pt>
                <c:pt idx="289">
                  <c:v>609.87226144591909</c:v>
                </c:pt>
                <c:pt idx="290">
                  <c:v>611.51856245316219</c:v>
                </c:pt>
                <c:pt idx="291">
                  <c:v>613.1555382076474</c:v>
                </c:pt>
                <c:pt idx="292">
                  <c:v>614.78317311403896</c:v>
                </c:pt>
                <c:pt idx="293">
                  <c:v>616.40145296740411</c:v>
                </c:pt>
                <c:pt idx="294">
                  <c:v>618.0103649392139</c:v>
                </c:pt>
                <c:pt idx="295">
                  <c:v>619.60989756295942</c:v>
                </c:pt>
                <c:pt idx="296">
                  <c:v>621.200040719404</c:v>
                </c:pt>
                <c:pt idx="297">
                  <c:v>622.7807856214913</c:v>
                </c:pt>
                <c:pt idx="298">
                  <c:v>624.35212479892868</c:v>
                </c:pt>
                <c:pt idx="299">
                  <c:v>625.91405208246499</c:v>
                </c:pt>
                <c:pt idx="300">
                  <c:v>627.46656258788153</c:v>
                </c:pt>
                <c:pt idx="301">
                  <c:v>629.00965269971414</c:v>
                </c:pt>
                <c:pt idx="302">
                  <c:v>630.54332005472475</c:v>
                </c:pt>
                <c:pt idx="303">
                  <c:v>632.06756352513935</c:v>
                </c:pt>
                <c:pt idx="304">
                  <c:v>633.58238320167004</c:v>
                </c:pt>
                <c:pt idx="305">
                  <c:v>635.08778037633704</c:v>
                </c:pt>
                <c:pt idx="306">
                  <c:v>636.58375752510801</c:v>
                </c:pt>
                <c:pt idx="307">
                  <c:v>638.07031829036964</c:v>
                </c:pt>
                <c:pt idx="308">
                  <c:v>639.54746746324747</c:v>
                </c:pt>
                <c:pt idx="309">
                  <c:v>641.0152109657887</c:v>
                </c:pt>
                <c:pt idx="310">
                  <c:v>642.47355583302362</c:v>
                </c:pt>
                <c:pt idx="311">
                  <c:v>643.9225101949188</c:v>
                </c:pt>
                <c:pt idx="312">
                  <c:v>645.36208325823691</c:v>
                </c:pt>
                <c:pt idx="313">
                  <c:v>646.79228528831618</c:v>
                </c:pt>
                <c:pt idx="314">
                  <c:v>648.21312759078319</c:v>
                </c:pt>
                <c:pt idx="315">
                  <c:v>649.62462249321152</c:v>
                </c:pt>
                <c:pt idx="316">
                  <c:v>651.02678332673895</c:v>
                </c:pt>
                <c:pt idx="317">
                  <c:v>652.41962440765462</c:v>
                </c:pt>
                <c:pt idx="318">
                  <c:v>653.80316101896915</c:v>
                </c:pt>
                <c:pt idx="319">
                  <c:v>655.17740939197768</c:v>
                </c:pt>
                <c:pt idx="320">
                  <c:v>656.54238668782773</c:v>
                </c:pt>
                <c:pt idx="321">
                  <c:v>657.89811097910251</c:v>
                </c:pt>
                <c:pt idx="322">
                  <c:v>659.24460123142899</c:v>
                </c:pt>
                <c:pt idx="323">
                  <c:v>660.58187728512223</c:v>
                </c:pt>
                <c:pt idx="324">
                  <c:v>661.9099598368739</c:v>
                </c:pt>
                <c:pt idx="325">
                  <c:v>663.22887042149569</c:v>
                </c:pt>
                <c:pt idx="326">
                  <c:v>664.53863139372515</c:v>
                </c:pt>
                <c:pt idx="327">
                  <c:v>665.83926591010402</c:v>
                </c:pt>
                <c:pt idx="328">
                  <c:v>667.13079791093571</c:v>
                </c:pt>
                <c:pt idx="329">
                  <c:v>668.41325210233117</c:v>
                </c:pt>
                <c:pt idx="330">
                  <c:v>669.68665393834988</c:v>
                </c:pt>
                <c:pt idx="331">
                  <c:v>670.95102960324334</c:v>
                </c:pt>
                <c:pt idx="332">
                  <c:v>672.20640599380897</c:v>
                </c:pt>
                <c:pt idx="333">
                  <c:v>673.45281070185945</c:v>
                </c:pt>
                <c:pt idx="334">
                  <c:v>674.69027199681534</c:v>
                </c:pt>
                <c:pt idx="335">
                  <c:v>675.91881880842595</c:v>
                </c:pt>
                <c:pt idx="336">
                  <c:v>677.13848070962524</c:v>
                </c:pt>
                <c:pt idx="337">
                  <c:v>678.34928789952733</c:v>
                </c:pt>
                <c:pt idx="338">
                  <c:v>679.55127118656708</c:v>
                </c:pt>
                <c:pt idx="339">
                  <c:v>680.74446197179134</c:v>
                </c:pt>
                <c:pt idx="340">
                  <c:v>681.92889223230463</c:v>
                </c:pt>
                <c:pt idx="341">
                  <c:v>683.10459450487406</c:v>
                </c:pt>
                <c:pt idx="342">
                  <c:v>684.27160186969763</c:v>
                </c:pt>
                <c:pt idx="343">
                  <c:v>685.42994793434002</c:v>
                </c:pt>
                <c:pt idx="344">
                  <c:v>686.57966681783898</c:v>
                </c:pt>
                <c:pt idx="345">
                  <c:v>687.72079313498625</c:v>
                </c:pt>
                <c:pt idx="346">
                  <c:v>688.85336198078596</c:v>
                </c:pt>
                <c:pt idx="347">
                  <c:v>689.97740891509375</c:v>
                </c:pt>
                <c:pt idx="348">
                  <c:v>691.09296994743875</c:v>
                </c:pt>
                <c:pt idx="349">
                  <c:v>692.2000815220315</c:v>
                </c:pt>
                <c:pt idx="350">
                  <c:v>693.29878050296008</c:v>
                </c:pt>
                <c:pt idx="351">
                  <c:v>694.3891041595765</c:v>
                </c:pt>
                <c:pt idx="352">
                  <c:v>695.47109015207479</c:v>
                </c:pt>
                <c:pt idx="353">
                  <c:v>696.54477651726336</c:v>
                </c:pt>
                <c:pt idx="354">
                  <c:v>697.61020165453237</c:v>
                </c:pt>
                <c:pt idx="355">
                  <c:v>698.66740431201833</c:v>
                </c:pt>
                <c:pt idx="356">
                  <c:v>699.71642357296639</c:v>
                </c:pt>
                <c:pt idx="357">
                  <c:v>700.75729884229122</c:v>
                </c:pt>
                <c:pt idx="358">
                  <c:v>701.79006983333818</c:v>
                </c:pt>
                <c:pt idx="359">
                  <c:v>702.81477655484503</c:v>
                </c:pt>
                <c:pt idx="360">
                  <c:v>703.83145929810416</c:v>
                </c:pt>
                <c:pt idx="361">
                  <c:v>704.8401586243267</c:v>
                </c:pt>
                <c:pt idx="362">
                  <c:v>705.84091535220807</c:v>
                </c:pt>
                <c:pt idx="363">
                  <c:v>706.83377054569553</c:v>
                </c:pt>
                <c:pt idx="364">
                  <c:v>707.81876550195727</c:v>
                </c:pt>
                <c:pt idx="365">
                  <c:v>708.79594173955343</c:v>
                </c:pt>
                <c:pt idx="366">
                  <c:v>709.76534098680816</c:v>
                </c:pt>
                <c:pt idx="367">
                  <c:v>710.72700517038288</c:v>
                </c:pt>
                <c:pt idx="368">
                  <c:v>711.68097640405006</c:v>
                </c:pt>
                <c:pt idx="369">
                  <c:v>712.62729697766667</c:v>
                </c:pt>
                <c:pt idx="370">
                  <c:v>713.56600934634696</c:v>
                </c:pt>
                <c:pt idx="371">
                  <c:v>714.49715611983379</c:v>
                </c:pt>
                <c:pt idx="372">
                  <c:v>715.42078005206713</c:v>
                </c:pt>
                <c:pt idx="373">
                  <c:v>716.33692403094915</c:v>
                </c:pt>
                <c:pt idx="374">
                  <c:v>717.24563106830476</c:v>
                </c:pt>
                <c:pt idx="375">
                  <c:v>718.14694429003657</c:v>
                </c:pt>
                <c:pt idx="376">
                  <c:v>719.04090692647253</c:v>
                </c:pt>
                <c:pt idx="377">
                  <c:v>719.92756230290547</c:v>
                </c:pt>
                <c:pt idx="378">
                  <c:v>720.8069538303231</c:v>
                </c:pt>
                <c:pt idx="379">
                  <c:v>720.8069538303231</c:v>
                </c:pt>
                <c:pt idx="380">
                  <c:v>720.8069538303231</c:v>
                </c:pt>
                <c:pt idx="381">
                  <c:v>720.8069538303231</c:v>
                </c:pt>
                <c:pt idx="382">
                  <c:v>720.8069538303231</c:v>
                </c:pt>
                <c:pt idx="383">
                  <c:v>720.8069538303231</c:v>
                </c:pt>
                <c:pt idx="384">
                  <c:v>720.8069538303231</c:v>
                </c:pt>
                <c:pt idx="385">
                  <c:v>720.8069538303231</c:v>
                </c:pt>
                <c:pt idx="386">
                  <c:v>720.8069538303231</c:v>
                </c:pt>
                <c:pt idx="387">
                  <c:v>720.8069538303231</c:v>
                </c:pt>
                <c:pt idx="388">
                  <c:v>720.8069538303231</c:v>
                </c:pt>
                <c:pt idx="389">
                  <c:v>720.8069538303231</c:v>
                </c:pt>
                <c:pt idx="390">
                  <c:v>720.8069538303231</c:v>
                </c:pt>
                <c:pt idx="391">
                  <c:v>720.8069538303231</c:v>
                </c:pt>
                <c:pt idx="392">
                  <c:v>720.8069538303231</c:v>
                </c:pt>
                <c:pt idx="393">
                  <c:v>720.8069538303231</c:v>
                </c:pt>
                <c:pt idx="394">
                  <c:v>720.8069538303231</c:v>
                </c:pt>
                <c:pt idx="395">
                  <c:v>720.8069538303231</c:v>
                </c:pt>
                <c:pt idx="396">
                  <c:v>720.8069538303231</c:v>
                </c:pt>
                <c:pt idx="397">
                  <c:v>720.8069538303231</c:v>
                </c:pt>
                <c:pt idx="398">
                  <c:v>720.8069538303231</c:v>
                </c:pt>
                <c:pt idx="399">
                  <c:v>720.8069538303231</c:v>
                </c:pt>
                <c:pt idx="400">
                  <c:v>720.8069538303231</c:v>
                </c:pt>
                <c:pt idx="401">
                  <c:v>720.8069538303231</c:v>
                </c:pt>
                <c:pt idx="402">
                  <c:v>720.8069538303231</c:v>
                </c:pt>
                <c:pt idx="403">
                  <c:v>720.8069538303231</c:v>
                </c:pt>
                <c:pt idx="404">
                  <c:v>720.8069538303231</c:v>
                </c:pt>
                <c:pt idx="405">
                  <c:v>720.8069538303231</c:v>
                </c:pt>
                <c:pt idx="406">
                  <c:v>720.8069538303231</c:v>
                </c:pt>
                <c:pt idx="407">
                  <c:v>720.8069538303231</c:v>
                </c:pt>
                <c:pt idx="408">
                  <c:v>720.8069538303231</c:v>
                </c:pt>
                <c:pt idx="409">
                  <c:v>720.8069538303231</c:v>
                </c:pt>
                <c:pt idx="410">
                  <c:v>720.8069538303231</c:v>
                </c:pt>
                <c:pt idx="411">
                  <c:v>720.8069538303231</c:v>
                </c:pt>
                <c:pt idx="412">
                  <c:v>720.8069538303231</c:v>
                </c:pt>
                <c:pt idx="413">
                  <c:v>720.8069538303231</c:v>
                </c:pt>
                <c:pt idx="414">
                  <c:v>720.8069538303231</c:v>
                </c:pt>
                <c:pt idx="415">
                  <c:v>720.8069538303231</c:v>
                </c:pt>
                <c:pt idx="416">
                  <c:v>720.8069538303231</c:v>
                </c:pt>
                <c:pt idx="417">
                  <c:v>720.8069538303231</c:v>
                </c:pt>
                <c:pt idx="418">
                  <c:v>720.8069538303231</c:v>
                </c:pt>
                <c:pt idx="419">
                  <c:v>720.8069538303231</c:v>
                </c:pt>
                <c:pt idx="420">
                  <c:v>720.8069538303231</c:v>
                </c:pt>
                <c:pt idx="421">
                  <c:v>720.8069538303231</c:v>
                </c:pt>
                <c:pt idx="422">
                  <c:v>720.8069538303231</c:v>
                </c:pt>
                <c:pt idx="423">
                  <c:v>720.8069538303231</c:v>
                </c:pt>
                <c:pt idx="424">
                  <c:v>720.8069538303231</c:v>
                </c:pt>
                <c:pt idx="425">
                  <c:v>720.8069538303231</c:v>
                </c:pt>
                <c:pt idx="426">
                  <c:v>720.8069538303231</c:v>
                </c:pt>
                <c:pt idx="427">
                  <c:v>720.8069538303231</c:v>
                </c:pt>
                <c:pt idx="428">
                  <c:v>720.8069538303231</c:v>
                </c:pt>
                <c:pt idx="429">
                  <c:v>720.8069538303231</c:v>
                </c:pt>
                <c:pt idx="430">
                  <c:v>720.8069538303231</c:v>
                </c:pt>
                <c:pt idx="431">
                  <c:v>720.8069538303231</c:v>
                </c:pt>
                <c:pt idx="432">
                  <c:v>720.8069538303231</c:v>
                </c:pt>
                <c:pt idx="433">
                  <c:v>720.8069538303231</c:v>
                </c:pt>
                <c:pt idx="434">
                  <c:v>720.8069538303231</c:v>
                </c:pt>
                <c:pt idx="435">
                  <c:v>720.8069538303231</c:v>
                </c:pt>
                <c:pt idx="436">
                  <c:v>720.8069538303231</c:v>
                </c:pt>
                <c:pt idx="437">
                  <c:v>720.8069538303231</c:v>
                </c:pt>
                <c:pt idx="438">
                  <c:v>720.8069538303231</c:v>
                </c:pt>
                <c:pt idx="439">
                  <c:v>720.8069538303231</c:v>
                </c:pt>
                <c:pt idx="440">
                  <c:v>720.8069538303231</c:v>
                </c:pt>
                <c:pt idx="441">
                  <c:v>720.8069538303231</c:v>
                </c:pt>
                <c:pt idx="442">
                  <c:v>720.8069538303231</c:v>
                </c:pt>
                <c:pt idx="443">
                  <c:v>720.8069538303231</c:v>
                </c:pt>
                <c:pt idx="444">
                  <c:v>720.8069538303231</c:v>
                </c:pt>
                <c:pt idx="445">
                  <c:v>720.8069538303231</c:v>
                </c:pt>
                <c:pt idx="446">
                  <c:v>720.8069538303231</c:v>
                </c:pt>
                <c:pt idx="447">
                  <c:v>720.8069538303231</c:v>
                </c:pt>
                <c:pt idx="448">
                  <c:v>720.8069538303231</c:v>
                </c:pt>
                <c:pt idx="449">
                  <c:v>720.8069538303231</c:v>
                </c:pt>
                <c:pt idx="450">
                  <c:v>720.8069538303231</c:v>
                </c:pt>
                <c:pt idx="451">
                  <c:v>720.8069538303231</c:v>
                </c:pt>
                <c:pt idx="452">
                  <c:v>720.8069538303231</c:v>
                </c:pt>
                <c:pt idx="453">
                  <c:v>720.8069538303231</c:v>
                </c:pt>
                <c:pt idx="454">
                  <c:v>720.8069538303231</c:v>
                </c:pt>
                <c:pt idx="455">
                  <c:v>720.8069538303231</c:v>
                </c:pt>
                <c:pt idx="456">
                  <c:v>720.8069538303231</c:v>
                </c:pt>
                <c:pt idx="457">
                  <c:v>720.8069538303231</c:v>
                </c:pt>
                <c:pt idx="458">
                  <c:v>720.8069538303231</c:v>
                </c:pt>
                <c:pt idx="459">
                  <c:v>720.8069538303231</c:v>
                </c:pt>
                <c:pt idx="460">
                  <c:v>720.8069538303231</c:v>
                </c:pt>
                <c:pt idx="461">
                  <c:v>720.8069538303231</c:v>
                </c:pt>
                <c:pt idx="462">
                  <c:v>720.8069538303231</c:v>
                </c:pt>
                <c:pt idx="463">
                  <c:v>720.8069538303231</c:v>
                </c:pt>
                <c:pt idx="464">
                  <c:v>720.8069538303231</c:v>
                </c:pt>
                <c:pt idx="465">
                  <c:v>720.8069538303231</c:v>
                </c:pt>
                <c:pt idx="466">
                  <c:v>720.8069538303231</c:v>
                </c:pt>
                <c:pt idx="467">
                  <c:v>720.8069538303231</c:v>
                </c:pt>
                <c:pt idx="468">
                  <c:v>720.8069538303231</c:v>
                </c:pt>
                <c:pt idx="469">
                  <c:v>720.8069538303231</c:v>
                </c:pt>
                <c:pt idx="470">
                  <c:v>720.8069538303231</c:v>
                </c:pt>
                <c:pt idx="471">
                  <c:v>720.8069538303231</c:v>
                </c:pt>
                <c:pt idx="472">
                  <c:v>720.8069538303231</c:v>
                </c:pt>
                <c:pt idx="473">
                  <c:v>720.8069538303231</c:v>
                </c:pt>
                <c:pt idx="474">
                  <c:v>720.8069538303231</c:v>
                </c:pt>
                <c:pt idx="475">
                  <c:v>720.8069538303231</c:v>
                </c:pt>
                <c:pt idx="476">
                  <c:v>720.8069538303231</c:v>
                </c:pt>
                <c:pt idx="477">
                  <c:v>720.8069538303231</c:v>
                </c:pt>
                <c:pt idx="478">
                  <c:v>720.8069538303231</c:v>
                </c:pt>
                <c:pt idx="479">
                  <c:v>720.8069538303231</c:v>
                </c:pt>
                <c:pt idx="480">
                  <c:v>720.8069538303231</c:v>
                </c:pt>
                <c:pt idx="481">
                  <c:v>720.8069538303231</c:v>
                </c:pt>
                <c:pt idx="482">
                  <c:v>720.8069538303231</c:v>
                </c:pt>
                <c:pt idx="483">
                  <c:v>720.8069538303231</c:v>
                </c:pt>
                <c:pt idx="484">
                  <c:v>720.8069538303231</c:v>
                </c:pt>
                <c:pt idx="485">
                  <c:v>720.8069538303231</c:v>
                </c:pt>
                <c:pt idx="486">
                  <c:v>720.8069538303231</c:v>
                </c:pt>
                <c:pt idx="487">
                  <c:v>720.8069538303231</c:v>
                </c:pt>
                <c:pt idx="488">
                  <c:v>720.8069538303231</c:v>
                </c:pt>
                <c:pt idx="489">
                  <c:v>720.8069538303231</c:v>
                </c:pt>
                <c:pt idx="490">
                  <c:v>720.8069538303231</c:v>
                </c:pt>
                <c:pt idx="491">
                  <c:v>720.8069538303231</c:v>
                </c:pt>
                <c:pt idx="492">
                  <c:v>720.8069538303231</c:v>
                </c:pt>
                <c:pt idx="493">
                  <c:v>720.8069538303231</c:v>
                </c:pt>
                <c:pt idx="494">
                  <c:v>720.8069538303231</c:v>
                </c:pt>
                <c:pt idx="495">
                  <c:v>720.8069538303231</c:v>
                </c:pt>
                <c:pt idx="496">
                  <c:v>720.8069538303231</c:v>
                </c:pt>
                <c:pt idx="497">
                  <c:v>720.8069538303231</c:v>
                </c:pt>
                <c:pt idx="498">
                  <c:v>720.8069538303231</c:v>
                </c:pt>
                <c:pt idx="499">
                  <c:v>720.8069538303231</c:v>
                </c:pt>
                <c:pt idx="500">
                  <c:v>720.8069538303231</c:v>
                </c:pt>
                <c:pt idx="501">
                  <c:v>720.8069538303231</c:v>
                </c:pt>
                <c:pt idx="502">
                  <c:v>720.8069538303231</c:v>
                </c:pt>
                <c:pt idx="503">
                  <c:v>720.8069538303231</c:v>
                </c:pt>
                <c:pt idx="504">
                  <c:v>720.8069538303231</c:v>
                </c:pt>
                <c:pt idx="505">
                  <c:v>720.8069538303231</c:v>
                </c:pt>
                <c:pt idx="506">
                  <c:v>720.8069538303231</c:v>
                </c:pt>
                <c:pt idx="507">
                  <c:v>720.8069538303231</c:v>
                </c:pt>
                <c:pt idx="508">
                  <c:v>720.8069538303231</c:v>
                </c:pt>
                <c:pt idx="509">
                  <c:v>720.8069538303231</c:v>
                </c:pt>
                <c:pt idx="510">
                  <c:v>720.8069538303231</c:v>
                </c:pt>
                <c:pt idx="511">
                  <c:v>720.8069538303231</c:v>
                </c:pt>
                <c:pt idx="512">
                  <c:v>720.8069538303231</c:v>
                </c:pt>
                <c:pt idx="513">
                  <c:v>720.8069538303231</c:v>
                </c:pt>
                <c:pt idx="514">
                  <c:v>720.8069538303231</c:v>
                </c:pt>
                <c:pt idx="515">
                  <c:v>720.8069538303231</c:v>
                </c:pt>
                <c:pt idx="516">
                  <c:v>720.8069538303231</c:v>
                </c:pt>
                <c:pt idx="517">
                  <c:v>720.8069538303231</c:v>
                </c:pt>
                <c:pt idx="518">
                  <c:v>720.8069538303231</c:v>
                </c:pt>
                <c:pt idx="519">
                  <c:v>720.8069538303231</c:v>
                </c:pt>
                <c:pt idx="520">
                  <c:v>720.8069538303231</c:v>
                </c:pt>
                <c:pt idx="521">
                  <c:v>720.8069538303231</c:v>
                </c:pt>
                <c:pt idx="522">
                  <c:v>720.8069538303231</c:v>
                </c:pt>
                <c:pt idx="523">
                  <c:v>720.8069538303231</c:v>
                </c:pt>
                <c:pt idx="524">
                  <c:v>720.8069538303231</c:v>
                </c:pt>
                <c:pt idx="525">
                  <c:v>720.8069538303231</c:v>
                </c:pt>
                <c:pt idx="526">
                  <c:v>720.8069538303231</c:v>
                </c:pt>
                <c:pt idx="527">
                  <c:v>720.8069538303231</c:v>
                </c:pt>
                <c:pt idx="528">
                  <c:v>720.8069538303231</c:v>
                </c:pt>
                <c:pt idx="529">
                  <c:v>720.8069538303231</c:v>
                </c:pt>
                <c:pt idx="530">
                  <c:v>720.8069538303231</c:v>
                </c:pt>
                <c:pt idx="531">
                  <c:v>720.8069538303231</c:v>
                </c:pt>
                <c:pt idx="532">
                  <c:v>720.8069538303231</c:v>
                </c:pt>
                <c:pt idx="533">
                  <c:v>720.8069538303231</c:v>
                </c:pt>
                <c:pt idx="534">
                  <c:v>720.8069538303231</c:v>
                </c:pt>
                <c:pt idx="535">
                  <c:v>720.8069538303231</c:v>
                </c:pt>
                <c:pt idx="536">
                  <c:v>720.8069538303231</c:v>
                </c:pt>
                <c:pt idx="537">
                  <c:v>720.8069538303231</c:v>
                </c:pt>
                <c:pt idx="538">
                  <c:v>720.8069538303231</c:v>
                </c:pt>
                <c:pt idx="539">
                  <c:v>720.8069538303231</c:v>
                </c:pt>
                <c:pt idx="540">
                  <c:v>720.8069538303231</c:v>
                </c:pt>
                <c:pt idx="541">
                  <c:v>720.8069538303231</c:v>
                </c:pt>
                <c:pt idx="542">
                  <c:v>720.8069538303231</c:v>
                </c:pt>
                <c:pt idx="543">
                  <c:v>720.8069538303231</c:v>
                </c:pt>
                <c:pt idx="544">
                  <c:v>720.8069538303231</c:v>
                </c:pt>
                <c:pt idx="545">
                  <c:v>720.8069538303231</c:v>
                </c:pt>
                <c:pt idx="546">
                  <c:v>720.8069538303231</c:v>
                </c:pt>
                <c:pt idx="547">
                  <c:v>720.8069538303231</c:v>
                </c:pt>
                <c:pt idx="548">
                  <c:v>720.8069538303231</c:v>
                </c:pt>
                <c:pt idx="549">
                  <c:v>720.8069538303231</c:v>
                </c:pt>
                <c:pt idx="550">
                  <c:v>720.8069538303231</c:v>
                </c:pt>
                <c:pt idx="551">
                  <c:v>720.8069538303231</c:v>
                </c:pt>
                <c:pt idx="552">
                  <c:v>720.8069538303231</c:v>
                </c:pt>
                <c:pt idx="553">
                  <c:v>720.8069538303231</c:v>
                </c:pt>
                <c:pt idx="554">
                  <c:v>720.8069538303231</c:v>
                </c:pt>
                <c:pt idx="555">
                  <c:v>720.8069538303231</c:v>
                </c:pt>
                <c:pt idx="556">
                  <c:v>720.8069538303231</c:v>
                </c:pt>
                <c:pt idx="557">
                  <c:v>720.8069538303231</c:v>
                </c:pt>
                <c:pt idx="558">
                  <c:v>720.8069538303231</c:v>
                </c:pt>
                <c:pt idx="559">
                  <c:v>720.8069538303231</c:v>
                </c:pt>
                <c:pt idx="560">
                  <c:v>720.8069538303231</c:v>
                </c:pt>
                <c:pt idx="561">
                  <c:v>720.8069538303231</c:v>
                </c:pt>
                <c:pt idx="562">
                  <c:v>720.8069538303231</c:v>
                </c:pt>
                <c:pt idx="563">
                  <c:v>720.8069538303231</c:v>
                </c:pt>
                <c:pt idx="564">
                  <c:v>720.8069538303231</c:v>
                </c:pt>
                <c:pt idx="565">
                  <c:v>720.8069538303231</c:v>
                </c:pt>
                <c:pt idx="566">
                  <c:v>720.8069538303231</c:v>
                </c:pt>
                <c:pt idx="567">
                  <c:v>720.8069538303231</c:v>
                </c:pt>
                <c:pt idx="568">
                  <c:v>720.8069538303231</c:v>
                </c:pt>
                <c:pt idx="569">
                  <c:v>720.8069538303231</c:v>
                </c:pt>
                <c:pt idx="570">
                  <c:v>720.8069538303231</c:v>
                </c:pt>
                <c:pt idx="571">
                  <c:v>720.8069538303231</c:v>
                </c:pt>
                <c:pt idx="572">
                  <c:v>720.8069538303231</c:v>
                </c:pt>
                <c:pt idx="573">
                  <c:v>720.8069538303231</c:v>
                </c:pt>
                <c:pt idx="574">
                  <c:v>720.8069538303231</c:v>
                </c:pt>
                <c:pt idx="575">
                  <c:v>720.8069538303231</c:v>
                </c:pt>
                <c:pt idx="576">
                  <c:v>720.8069538303231</c:v>
                </c:pt>
                <c:pt idx="577">
                  <c:v>720.8069538303231</c:v>
                </c:pt>
                <c:pt idx="578">
                  <c:v>720.8069538303231</c:v>
                </c:pt>
                <c:pt idx="579">
                  <c:v>720.8069538303231</c:v>
                </c:pt>
                <c:pt idx="580">
                  <c:v>720.8069538303231</c:v>
                </c:pt>
                <c:pt idx="581">
                  <c:v>720.8069538303231</c:v>
                </c:pt>
                <c:pt idx="582">
                  <c:v>720.8069538303231</c:v>
                </c:pt>
                <c:pt idx="583">
                  <c:v>720.8069538303231</c:v>
                </c:pt>
                <c:pt idx="584">
                  <c:v>720.8069538303231</c:v>
                </c:pt>
                <c:pt idx="585">
                  <c:v>720.8069538303231</c:v>
                </c:pt>
                <c:pt idx="586">
                  <c:v>720.8069538303231</c:v>
                </c:pt>
                <c:pt idx="587">
                  <c:v>720.8069538303231</c:v>
                </c:pt>
                <c:pt idx="588">
                  <c:v>720.8069538303231</c:v>
                </c:pt>
                <c:pt idx="589">
                  <c:v>720.8069538303231</c:v>
                </c:pt>
                <c:pt idx="590">
                  <c:v>720.8069538303231</c:v>
                </c:pt>
                <c:pt idx="591">
                  <c:v>720.8069538303231</c:v>
                </c:pt>
                <c:pt idx="592">
                  <c:v>720.8069538303231</c:v>
                </c:pt>
                <c:pt idx="593">
                  <c:v>720.8069538303231</c:v>
                </c:pt>
                <c:pt idx="594">
                  <c:v>720.8069538303231</c:v>
                </c:pt>
                <c:pt idx="595">
                  <c:v>720.8069538303231</c:v>
                </c:pt>
                <c:pt idx="596">
                  <c:v>720.8069538303231</c:v>
                </c:pt>
                <c:pt idx="597">
                  <c:v>720.8069538303231</c:v>
                </c:pt>
                <c:pt idx="598">
                  <c:v>720.8069538303231</c:v>
                </c:pt>
                <c:pt idx="599">
                  <c:v>720.8069538303231</c:v>
                </c:pt>
                <c:pt idx="600">
                  <c:v>720.8069538303231</c:v>
                </c:pt>
                <c:pt idx="601">
                  <c:v>720.8069538303231</c:v>
                </c:pt>
                <c:pt idx="602">
                  <c:v>720.8069538303231</c:v>
                </c:pt>
                <c:pt idx="603">
                  <c:v>720.8069538303231</c:v>
                </c:pt>
                <c:pt idx="604">
                  <c:v>720.8069538303231</c:v>
                </c:pt>
                <c:pt idx="605">
                  <c:v>720.8069538303231</c:v>
                </c:pt>
                <c:pt idx="606">
                  <c:v>720.8069538303231</c:v>
                </c:pt>
                <c:pt idx="607">
                  <c:v>720.8069538303231</c:v>
                </c:pt>
                <c:pt idx="608">
                  <c:v>720.8069538303231</c:v>
                </c:pt>
                <c:pt idx="609">
                  <c:v>720.8069538303231</c:v>
                </c:pt>
                <c:pt idx="610">
                  <c:v>720.8069538303231</c:v>
                </c:pt>
                <c:pt idx="611">
                  <c:v>720.8069538303231</c:v>
                </c:pt>
                <c:pt idx="612">
                  <c:v>720.8069538303231</c:v>
                </c:pt>
                <c:pt idx="613">
                  <c:v>720.8069538303231</c:v>
                </c:pt>
                <c:pt idx="614">
                  <c:v>720.8069538303231</c:v>
                </c:pt>
                <c:pt idx="615">
                  <c:v>720.8069538303231</c:v>
                </c:pt>
                <c:pt idx="616">
                  <c:v>720.8069538303231</c:v>
                </c:pt>
                <c:pt idx="617">
                  <c:v>720.8069538303231</c:v>
                </c:pt>
                <c:pt idx="618">
                  <c:v>720.8069538303231</c:v>
                </c:pt>
                <c:pt idx="619">
                  <c:v>720.8069538303231</c:v>
                </c:pt>
                <c:pt idx="620">
                  <c:v>720.8069538303231</c:v>
                </c:pt>
                <c:pt idx="621">
                  <c:v>720.8069538303231</c:v>
                </c:pt>
                <c:pt idx="622">
                  <c:v>720.8069538303231</c:v>
                </c:pt>
                <c:pt idx="623">
                  <c:v>720.8069538303231</c:v>
                </c:pt>
                <c:pt idx="624">
                  <c:v>720.8069538303231</c:v>
                </c:pt>
                <c:pt idx="625">
                  <c:v>720.8069538303231</c:v>
                </c:pt>
                <c:pt idx="626">
                  <c:v>720.8069538303231</c:v>
                </c:pt>
                <c:pt idx="627">
                  <c:v>720.8069538303231</c:v>
                </c:pt>
                <c:pt idx="628">
                  <c:v>720.8069538303231</c:v>
                </c:pt>
                <c:pt idx="629">
                  <c:v>720.8069538303231</c:v>
                </c:pt>
                <c:pt idx="630">
                  <c:v>720.8069538303231</c:v>
                </c:pt>
                <c:pt idx="631">
                  <c:v>720.8069538303231</c:v>
                </c:pt>
                <c:pt idx="632">
                  <c:v>720.8069538303231</c:v>
                </c:pt>
                <c:pt idx="633">
                  <c:v>720.8069538303231</c:v>
                </c:pt>
                <c:pt idx="634">
                  <c:v>720.8069538303231</c:v>
                </c:pt>
                <c:pt idx="635">
                  <c:v>720.8069538303231</c:v>
                </c:pt>
                <c:pt idx="636">
                  <c:v>720.8069538303231</c:v>
                </c:pt>
                <c:pt idx="637">
                  <c:v>720.8069538303231</c:v>
                </c:pt>
                <c:pt idx="638">
                  <c:v>720.8069538303231</c:v>
                </c:pt>
                <c:pt idx="639">
                  <c:v>720.8069538303231</c:v>
                </c:pt>
                <c:pt idx="640">
                  <c:v>720.8069538303231</c:v>
                </c:pt>
                <c:pt idx="641">
                  <c:v>720.8069538303231</c:v>
                </c:pt>
                <c:pt idx="642">
                  <c:v>720.8069538303231</c:v>
                </c:pt>
                <c:pt idx="643">
                  <c:v>720.8069538303231</c:v>
                </c:pt>
                <c:pt idx="644">
                  <c:v>720.8069538303231</c:v>
                </c:pt>
                <c:pt idx="645">
                  <c:v>720.8069538303231</c:v>
                </c:pt>
                <c:pt idx="646">
                  <c:v>720.8069538303231</c:v>
                </c:pt>
                <c:pt idx="647">
                  <c:v>720.8069538303231</c:v>
                </c:pt>
                <c:pt idx="648">
                  <c:v>720.8069538303231</c:v>
                </c:pt>
                <c:pt idx="649">
                  <c:v>720.8069538303231</c:v>
                </c:pt>
                <c:pt idx="650">
                  <c:v>720.8069538303231</c:v>
                </c:pt>
                <c:pt idx="651">
                  <c:v>720.8069538303231</c:v>
                </c:pt>
                <c:pt idx="652">
                  <c:v>720.8069538303231</c:v>
                </c:pt>
                <c:pt idx="653">
                  <c:v>720.8069538303231</c:v>
                </c:pt>
                <c:pt idx="654">
                  <c:v>720.8069538303231</c:v>
                </c:pt>
                <c:pt idx="655">
                  <c:v>720.8069538303231</c:v>
                </c:pt>
                <c:pt idx="656">
                  <c:v>720.8069538303231</c:v>
                </c:pt>
                <c:pt idx="657">
                  <c:v>720.8069538303231</c:v>
                </c:pt>
                <c:pt idx="658">
                  <c:v>720.8069538303231</c:v>
                </c:pt>
                <c:pt idx="659">
                  <c:v>720.8069538303231</c:v>
                </c:pt>
                <c:pt idx="660">
                  <c:v>720.8069538303231</c:v>
                </c:pt>
                <c:pt idx="661">
                  <c:v>720.8069538303231</c:v>
                </c:pt>
                <c:pt idx="662">
                  <c:v>720.8069538303231</c:v>
                </c:pt>
                <c:pt idx="663">
                  <c:v>720.8069538303231</c:v>
                </c:pt>
                <c:pt idx="664">
                  <c:v>720.8069538303231</c:v>
                </c:pt>
                <c:pt idx="665">
                  <c:v>720.8069538303231</c:v>
                </c:pt>
                <c:pt idx="666">
                  <c:v>720.8069538303231</c:v>
                </c:pt>
                <c:pt idx="667">
                  <c:v>720.8069538303231</c:v>
                </c:pt>
                <c:pt idx="668">
                  <c:v>720.8069538303231</c:v>
                </c:pt>
                <c:pt idx="669">
                  <c:v>720.8069538303231</c:v>
                </c:pt>
                <c:pt idx="670">
                  <c:v>720.8069538303231</c:v>
                </c:pt>
                <c:pt idx="671">
                  <c:v>720.8069538303231</c:v>
                </c:pt>
                <c:pt idx="672">
                  <c:v>720.8069538303231</c:v>
                </c:pt>
                <c:pt idx="673">
                  <c:v>720.8069538303231</c:v>
                </c:pt>
                <c:pt idx="674">
                  <c:v>720.8069538303231</c:v>
                </c:pt>
                <c:pt idx="675">
                  <c:v>720.8069538303231</c:v>
                </c:pt>
                <c:pt idx="676">
                  <c:v>720.8069538303231</c:v>
                </c:pt>
                <c:pt idx="677">
                  <c:v>720.8069538303231</c:v>
                </c:pt>
                <c:pt idx="678">
                  <c:v>720.8069538303231</c:v>
                </c:pt>
                <c:pt idx="679">
                  <c:v>720.8069538303231</c:v>
                </c:pt>
                <c:pt idx="680">
                  <c:v>720.8069538303231</c:v>
                </c:pt>
                <c:pt idx="681">
                  <c:v>720.8069538303231</c:v>
                </c:pt>
                <c:pt idx="682">
                  <c:v>720.8069538303231</c:v>
                </c:pt>
                <c:pt idx="683">
                  <c:v>720.8069538303231</c:v>
                </c:pt>
                <c:pt idx="684">
                  <c:v>720.8069538303231</c:v>
                </c:pt>
                <c:pt idx="685">
                  <c:v>720.8069538303231</c:v>
                </c:pt>
                <c:pt idx="686">
                  <c:v>720.8069538303231</c:v>
                </c:pt>
                <c:pt idx="687">
                  <c:v>720.8069538303231</c:v>
                </c:pt>
                <c:pt idx="688">
                  <c:v>720.8069538303231</c:v>
                </c:pt>
                <c:pt idx="689">
                  <c:v>720.8069538303231</c:v>
                </c:pt>
                <c:pt idx="690">
                  <c:v>720.8069538303231</c:v>
                </c:pt>
                <c:pt idx="691">
                  <c:v>720.8069538303231</c:v>
                </c:pt>
                <c:pt idx="692">
                  <c:v>720.8069538303231</c:v>
                </c:pt>
                <c:pt idx="693">
                  <c:v>720.8069538303231</c:v>
                </c:pt>
                <c:pt idx="694">
                  <c:v>720.8069538303231</c:v>
                </c:pt>
                <c:pt idx="695">
                  <c:v>720.8069538303231</c:v>
                </c:pt>
                <c:pt idx="696">
                  <c:v>720.8069538303231</c:v>
                </c:pt>
                <c:pt idx="697">
                  <c:v>720.8069538303231</c:v>
                </c:pt>
                <c:pt idx="698">
                  <c:v>720.8069538303231</c:v>
                </c:pt>
                <c:pt idx="699">
                  <c:v>720.8069538303231</c:v>
                </c:pt>
                <c:pt idx="700">
                  <c:v>720.8069538303231</c:v>
                </c:pt>
                <c:pt idx="701">
                  <c:v>720.8069538303231</c:v>
                </c:pt>
                <c:pt idx="702">
                  <c:v>720.8069538303231</c:v>
                </c:pt>
                <c:pt idx="703">
                  <c:v>720.8069538303231</c:v>
                </c:pt>
                <c:pt idx="704">
                  <c:v>720.8069538303231</c:v>
                </c:pt>
                <c:pt idx="705">
                  <c:v>720.8069538303231</c:v>
                </c:pt>
                <c:pt idx="706">
                  <c:v>720.8069538303231</c:v>
                </c:pt>
                <c:pt idx="707">
                  <c:v>720.8069538303231</c:v>
                </c:pt>
                <c:pt idx="708">
                  <c:v>720.8069538303231</c:v>
                </c:pt>
                <c:pt idx="709">
                  <c:v>720.8069538303231</c:v>
                </c:pt>
                <c:pt idx="710">
                  <c:v>720.8069538303231</c:v>
                </c:pt>
                <c:pt idx="711">
                  <c:v>720.8069538303231</c:v>
                </c:pt>
                <c:pt idx="712">
                  <c:v>720.8069538303231</c:v>
                </c:pt>
                <c:pt idx="713">
                  <c:v>720.8069538303231</c:v>
                </c:pt>
                <c:pt idx="714">
                  <c:v>720.8069538303231</c:v>
                </c:pt>
                <c:pt idx="715">
                  <c:v>720.8069538303231</c:v>
                </c:pt>
                <c:pt idx="716">
                  <c:v>720.8069538303231</c:v>
                </c:pt>
                <c:pt idx="717">
                  <c:v>720.8069538303231</c:v>
                </c:pt>
                <c:pt idx="718">
                  <c:v>720.8069538303231</c:v>
                </c:pt>
                <c:pt idx="719">
                  <c:v>720.8069538303231</c:v>
                </c:pt>
                <c:pt idx="720">
                  <c:v>720.8069538303231</c:v>
                </c:pt>
                <c:pt idx="721">
                  <c:v>720.8069538303231</c:v>
                </c:pt>
                <c:pt idx="722">
                  <c:v>720.8069538303231</c:v>
                </c:pt>
                <c:pt idx="723">
                  <c:v>720.8069538303231</c:v>
                </c:pt>
                <c:pt idx="724">
                  <c:v>720.8069538303231</c:v>
                </c:pt>
                <c:pt idx="725">
                  <c:v>720.8069538303231</c:v>
                </c:pt>
                <c:pt idx="726">
                  <c:v>720.8069538303231</c:v>
                </c:pt>
                <c:pt idx="727">
                  <c:v>720.8069538303231</c:v>
                </c:pt>
                <c:pt idx="728">
                  <c:v>720.8069538303231</c:v>
                </c:pt>
                <c:pt idx="729">
                  <c:v>720.8069538303231</c:v>
                </c:pt>
                <c:pt idx="730">
                  <c:v>720.8069538303231</c:v>
                </c:pt>
                <c:pt idx="731">
                  <c:v>720.8069538303231</c:v>
                </c:pt>
                <c:pt idx="732">
                  <c:v>720.8069538303231</c:v>
                </c:pt>
                <c:pt idx="733">
                  <c:v>720.8069538303231</c:v>
                </c:pt>
                <c:pt idx="734">
                  <c:v>720.8069538303231</c:v>
                </c:pt>
                <c:pt idx="735">
                  <c:v>720.8069538303231</c:v>
                </c:pt>
                <c:pt idx="736">
                  <c:v>720.8069538303231</c:v>
                </c:pt>
                <c:pt idx="737">
                  <c:v>720.8069538303231</c:v>
                </c:pt>
                <c:pt idx="738">
                  <c:v>720.8069538303231</c:v>
                </c:pt>
                <c:pt idx="739">
                  <c:v>720.8069538303231</c:v>
                </c:pt>
                <c:pt idx="740">
                  <c:v>720.8069538303231</c:v>
                </c:pt>
                <c:pt idx="741">
                  <c:v>720.8069538303231</c:v>
                </c:pt>
                <c:pt idx="742">
                  <c:v>720.8069538303231</c:v>
                </c:pt>
                <c:pt idx="743">
                  <c:v>720.8069538303231</c:v>
                </c:pt>
                <c:pt idx="744">
                  <c:v>720.8069538303231</c:v>
                </c:pt>
                <c:pt idx="745">
                  <c:v>720.8069538303231</c:v>
                </c:pt>
                <c:pt idx="746">
                  <c:v>720.8069538303231</c:v>
                </c:pt>
                <c:pt idx="747">
                  <c:v>720.8069538303231</c:v>
                </c:pt>
                <c:pt idx="748">
                  <c:v>720.8069538303231</c:v>
                </c:pt>
                <c:pt idx="749">
                  <c:v>720.8069538303231</c:v>
                </c:pt>
                <c:pt idx="750">
                  <c:v>720.8069538303231</c:v>
                </c:pt>
                <c:pt idx="751">
                  <c:v>720.8069538303231</c:v>
                </c:pt>
                <c:pt idx="752">
                  <c:v>720.8069538303231</c:v>
                </c:pt>
                <c:pt idx="753">
                  <c:v>720.8069538303231</c:v>
                </c:pt>
                <c:pt idx="754">
                  <c:v>720.8069538303231</c:v>
                </c:pt>
                <c:pt idx="755">
                  <c:v>720.8069538303231</c:v>
                </c:pt>
                <c:pt idx="756">
                  <c:v>720.8069538303231</c:v>
                </c:pt>
                <c:pt idx="757">
                  <c:v>720.8069538303231</c:v>
                </c:pt>
                <c:pt idx="758">
                  <c:v>720.8069538303231</c:v>
                </c:pt>
                <c:pt idx="759">
                  <c:v>720.8069538303231</c:v>
                </c:pt>
                <c:pt idx="760">
                  <c:v>720.8069538303231</c:v>
                </c:pt>
                <c:pt idx="761">
                  <c:v>720.8069538303231</c:v>
                </c:pt>
                <c:pt idx="762">
                  <c:v>720.8069538303231</c:v>
                </c:pt>
                <c:pt idx="763">
                  <c:v>720.8069538303231</c:v>
                </c:pt>
                <c:pt idx="764">
                  <c:v>720.8069538303231</c:v>
                </c:pt>
                <c:pt idx="765">
                  <c:v>720.8069538303231</c:v>
                </c:pt>
                <c:pt idx="766">
                  <c:v>720.8069538303231</c:v>
                </c:pt>
                <c:pt idx="767">
                  <c:v>720.8069538303231</c:v>
                </c:pt>
                <c:pt idx="768">
                  <c:v>720.8069538303231</c:v>
                </c:pt>
                <c:pt idx="769">
                  <c:v>720.8069538303231</c:v>
                </c:pt>
                <c:pt idx="770">
                  <c:v>720.8069538303231</c:v>
                </c:pt>
                <c:pt idx="771">
                  <c:v>720.8069538303231</c:v>
                </c:pt>
                <c:pt idx="772">
                  <c:v>720.8069538303231</c:v>
                </c:pt>
                <c:pt idx="773">
                  <c:v>720.8069538303231</c:v>
                </c:pt>
                <c:pt idx="774">
                  <c:v>720.8069538303231</c:v>
                </c:pt>
                <c:pt idx="775">
                  <c:v>720.8069538303231</c:v>
                </c:pt>
                <c:pt idx="776">
                  <c:v>720.8069538303231</c:v>
                </c:pt>
                <c:pt idx="777">
                  <c:v>720.8069538303231</c:v>
                </c:pt>
                <c:pt idx="778">
                  <c:v>720.8069538303231</c:v>
                </c:pt>
                <c:pt idx="779">
                  <c:v>720.8069538303231</c:v>
                </c:pt>
                <c:pt idx="780">
                  <c:v>720.8069538303231</c:v>
                </c:pt>
                <c:pt idx="781">
                  <c:v>720.8069538303231</c:v>
                </c:pt>
                <c:pt idx="782">
                  <c:v>720.8069538303231</c:v>
                </c:pt>
                <c:pt idx="783">
                  <c:v>720.8069538303231</c:v>
                </c:pt>
                <c:pt idx="784">
                  <c:v>720.8069538303231</c:v>
                </c:pt>
                <c:pt idx="785">
                  <c:v>720.8069538303231</c:v>
                </c:pt>
                <c:pt idx="786">
                  <c:v>720.8069538303231</c:v>
                </c:pt>
                <c:pt idx="787">
                  <c:v>720.8069538303231</c:v>
                </c:pt>
                <c:pt idx="788">
                  <c:v>720.8069538303231</c:v>
                </c:pt>
                <c:pt idx="789">
                  <c:v>720.8069538303231</c:v>
                </c:pt>
                <c:pt idx="790">
                  <c:v>720.8069538303231</c:v>
                </c:pt>
                <c:pt idx="791">
                  <c:v>720.8069538303231</c:v>
                </c:pt>
                <c:pt idx="792">
                  <c:v>720.8069538303231</c:v>
                </c:pt>
                <c:pt idx="793">
                  <c:v>720.8069538303231</c:v>
                </c:pt>
                <c:pt idx="794">
                  <c:v>720.8069538303231</c:v>
                </c:pt>
                <c:pt idx="795">
                  <c:v>720.8069538303231</c:v>
                </c:pt>
                <c:pt idx="796">
                  <c:v>720.8069538303231</c:v>
                </c:pt>
                <c:pt idx="797">
                  <c:v>720.8069538303231</c:v>
                </c:pt>
                <c:pt idx="798">
                  <c:v>720.8069538303231</c:v>
                </c:pt>
                <c:pt idx="799">
                  <c:v>720.8069538303231</c:v>
                </c:pt>
                <c:pt idx="800">
                  <c:v>720.8069538303231</c:v>
                </c:pt>
                <c:pt idx="801">
                  <c:v>720.8069538303231</c:v>
                </c:pt>
                <c:pt idx="802">
                  <c:v>720.8069538303231</c:v>
                </c:pt>
                <c:pt idx="803">
                  <c:v>720.8069538303231</c:v>
                </c:pt>
                <c:pt idx="804">
                  <c:v>720.8069538303231</c:v>
                </c:pt>
                <c:pt idx="805">
                  <c:v>720.8069538303231</c:v>
                </c:pt>
                <c:pt idx="806">
                  <c:v>720.8069538303231</c:v>
                </c:pt>
                <c:pt idx="807">
                  <c:v>720.8069538303231</c:v>
                </c:pt>
                <c:pt idx="808">
                  <c:v>720.8069538303231</c:v>
                </c:pt>
                <c:pt idx="809">
                  <c:v>720.8069538303231</c:v>
                </c:pt>
                <c:pt idx="810">
                  <c:v>720.8069538303231</c:v>
                </c:pt>
                <c:pt idx="811">
                  <c:v>720.8069538303231</c:v>
                </c:pt>
                <c:pt idx="812">
                  <c:v>720.8069538303231</c:v>
                </c:pt>
                <c:pt idx="813">
                  <c:v>720.8069538303231</c:v>
                </c:pt>
                <c:pt idx="814">
                  <c:v>720.8069538303231</c:v>
                </c:pt>
                <c:pt idx="815">
                  <c:v>720.8069538303231</c:v>
                </c:pt>
                <c:pt idx="816">
                  <c:v>720.8069538303231</c:v>
                </c:pt>
                <c:pt idx="817">
                  <c:v>720.8069538303231</c:v>
                </c:pt>
                <c:pt idx="818">
                  <c:v>720.8069538303231</c:v>
                </c:pt>
                <c:pt idx="819">
                  <c:v>720.8069538303231</c:v>
                </c:pt>
                <c:pt idx="820">
                  <c:v>720.8069538303231</c:v>
                </c:pt>
                <c:pt idx="821">
                  <c:v>720.8069538303231</c:v>
                </c:pt>
                <c:pt idx="822">
                  <c:v>720.8069538303231</c:v>
                </c:pt>
                <c:pt idx="823">
                  <c:v>720.8069538303231</c:v>
                </c:pt>
                <c:pt idx="824">
                  <c:v>720.8069538303231</c:v>
                </c:pt>
                <c:pt idx="825">
                  <c:v>720.8069538303231</c:v>
                </c:pt>
                <c:pt idx="826">
                  <c:v>720.8069538303231</c:v>
                </c:pt>
                <c:pt idx="827">
                  <c:v>720.8069538303231</c:v>
                </c:pt>
                <c:pt idx="828">
                  <c:v>720.8069538303231</c:v>
                </c:pt>
                <c:pt idx="829">
                  <c:v>720.8069538303231</c:v>
                </c:pt>
                <c:pt idx="830">
                  <c:v>720.8069538303231</c:v>
                </c:pt>
                <c:pt idx="831">
                  <c:v>720.8069538303231</c:v>
                </c:pt>
                <c:pt idx="832">
                  <c:v>720.8069538303231</c:v>
                </c:pt>
                <c:pt idx="833">
                  <c:v>720.8069538303231</c:v>
                </c:pt>
                <c:pt idx="834">
                  <c:v>720.8069538303231</c:v>
                </c:pt>
                <c:pt idx="835">
                  <c:v>720.8069538303231</c:v>
                </c:pt>
                <c:pt idx="836">
                  <c:v>720.8069538303231</c:v>
                </c:pt>
                <c:pt idx="837">
                  <c:v>720.8069538303231</c:v>
                </c:pt>
                <c:pt idx="838">
                  <c:v>720.8069538303231</c:v>
                </c:pt>
                <c:pt idx="839">
                  <c:v>720.8069538303231</c:v>
                </c:pt>
                <c:pt idx="840">
                  <c:v>720.8069538303231</c:v>
                </c:pt>
                <c:pt idx="841">
                  <c:v>720.8069538303231</c:v>
                </c:pt>
                <c:pt idx="842">
                  <c:v>720.8069538303231</c:v>
                </c:pt>
                <c:pt idx="843">
                  <c:v>720.8069538303231</c:v>
                </c:pt>
                <c:pt idx="844">
                  <c:v>720.8069538303231</c:v>
                </c:pt>
                <c:pt idx="845">
                  <c:v>720.8069538303231</c:v>
                </c:pt>
                <c:pt idx="846">
                  <c:v>720.8069538303231</c:v>
                </c:pt>
                <c:pt idx="847">
                  <c:v>720.8069538303231</c:v>
                </c:pt>
                <c:pt idx="848">
                  <c:v>720.8069538303231</c:v>
                </c:pt>
                <c:pt idx="849">
                  <c:v>720.8069538303231</c:v>
                </c:pt>
                <c:pt idx="850">
                  <c:v>720.8069538303231</c:v>
                </c:pt>
                <c:pt idx="851">
                  <c:v>720.8069538303231</c:v>
                </c:pt>
                <c:pt idx="852">
                  <c:v>720.8069538303231</c:v>
                </c:pt>
                <c:pt idx="853">
                  <c:v>720.8069538303231</c:v>
                </c:pt>
                <c:pt idx="854">
                  <c:v>720.8069538303231</c:v>
                </c:pt>
                <c:pt idx="855">
                  <c:v>720.8069538303231</c:v>
                </c:pt>
                <c:pt idx="856">
                  <c:v>720.8069538303231</c:v>
                </c:pt>
                <c:pt idx="857">
                  <c:v>720.8069538303231</c:v>
                </c:pt>
                <c:pt idx="858">
                  <c:v>720.8069538303231</c:v>
                </c:pt>
                <c:pt idx="859">
                  <c:v>720.8069538303231</c:v>
                </c:pt>
                <c:pt idx="860">
                  <c:v>720.8069538303231</c:v>
                </c:pt>
                <c:pt idx="861">
                  <c:v>720.8069538303231</c:v>
                </c:pt>
                <c:pt idx="862">
                  <c:v>720.8069538303231</c:v>
                </c:pt>
                <c:pt idx="863">
                  <c:v>720.8069538303231</c:v>
                </c:pt>
                <c:pt idx="864">
                  <c:v>720.8069538303231</c:v>
                </c:pt>
                <c:pt idx="865">
                  <c:v>720.8069538303231</c:v>
                </c:pt>
                <c:pt idx="866">
                  <c:v>720.8069538303231</c:v>
                </c:pt>
                <c:pt idx="867">
                  <c:v>720.8069538303231</c:v>
                </c:pt>
                <c:pt idx="868">
                  <c:v>720.8069538303231</c:v>
                </c:pt>
                <c:pt idx="869">
                  <c:v>720.8069538303231</c:v>
                </c:pt>
                <c:pt idx="870">
                  <c:v>720.8069538303231</c:v>
                </c:pt>
                <c:pt idx="871">
                  <c:v>720.8069538303231</c:v>
                </c:pt>
                <c:pt idx="872">
                  <c:v>720.8069538303231</c:v>
                </c:pt>
                <c:pt idx="873">
                  <c:v>720.8069538303231</c:v>
                </c:pt>
                <c:pt idx="874">
                  <c:v>720.8069538303231</c:v>
                </c:pt>
                <c:pt idx="875">
                  <c:v>720.8069538303231</c:v>
                </c:pt>
                <c:pt idx="876">
                  <c:v>720.8069538303231</c:v>
                </c:pt>
                <c:pt idx="877">
                  <c:v>720.8069538303231</c:v>
                </c:pt>
                <c:pt idx="878">
                  <c:v>720.8069538303231</c:v>
                </c:pt>
                <c:pt idx="879">
                  <c:v>720.8069538303231</c:v>
                </c:pt>
                <c:pt idx="880">
                  <c:v>720.8069538303231</c:v>
                </c:pt>
                <c:pt idx="881">
                  <c:v>720.8069538303231</c:v>
                </c:pt>
                <c:pt idx="882">
                  <c:v>720.8069538303231</c:v>
                </c:pt>
                <c:pt idx="883">
                  <c:v>720.8069538303231</c:v>
                </c:pt>
                <c:pt idx="884">
                  <c:v>720.8069538303231</c:v>
                </c:pt>
                <c:pt idx="885">
                  <c:v>720.8069538303231</c:v>
                </c:pt>
                <c:pt idx="886">
                  <c:v>720.8069538303231</c:v>
                </c:pt>
                <c:pt idx="887">
                  <c:v>720.8069538303231</c:v>
                </c:pt>
                <c:pt idx="888">
                  <c:v>720.8069538303231</c:v>
                </c:pt>
                <c:pt idx="889">
                  <c:v>720.8069538303231</c:v>
                </c:pt>
                <c:pt idx="890">
                  <c:v>720.8069538303231</c:v>
                </c:pt>
                <c:pt idx="891">
                  <c:v>720.8069538303231</c:v>
                </c:pt>
                <c:pt idx="892">
                  <c:v>720.8069538303231</c:v>
                </c:pt>
                <c:pt idx="893">
                  <c:v>720.8069538303231</c:v>
                </c:pt>
                <c:pt idx="894">
                  <c:v>720.8069538303231</c:v>
                </c:pt>
                <c:pt idx="895">
                  <c:v>720.8069538303231</c:v>
                </c:pt>
                <c:pt idx="896">
                  <c:v>720.8069538303231</c:v>
                </c:pt>
                <c:pt idx="897">
                  <c:v>720.8069538303231</c:v>
                </c:pt>
                <c:pt idx="898">
                  <c:v>720.8069538303231</c:v>
                </c:pt>
                <c:pt idx="899">
                  <c:v>720.8069538303231</c:v>
                </c:pt>
                <c:pt idx="900">
                  <c:v>720.8069538303231</c:v>
                </c:pt>
                <c:pt idx="901">
                  <c:v>720.8069538303231</c:v>
                </c:pt>
                <c:pt idx="902">
                  <c:v>720.8069538303231</c:v>
                </c:pt>
                <c:pt idx="903">
                  <c:v>720.8069538303231</c:v>
                </c:pt>
                <c:pt idx="904">
                  <c:v>720.8069538303231</c:v>
                </c:pt>
                <c:pt idx="905">
                  <c:v>720.8069538303231</c:v>
                </c:pt>
                <c:pt idx="906">
                  <c:v>720.8069538303231</c:v>
                </c:pt>
                <c:pt idx="907">
                  <c:v>720.8069538303231</c:v>
                </c:pt>
                <c:pt idx="908">
                  <c:v>720.8069538303231</c:v>
                </c:pt>
                <c:pt idx="909">
                  <c:v>720.8069538303231</c:v>
                </c:pt>
                <c:pt idx="910">
                  <c:v>720.8069538303231</c:v>
                </c:pt>
                <c:pt idx="911">
                  <c:v>720.8069538303231</c:v>
                </c:pt>
                <c:pt idx="912">
                  <c:v>720.8069538303231</c:v>
                </c:pt>
                <c:pt idx="913">
                  <c:v>720.8069538303231</c:v>
                </c:pt>
                <c:pt idx="914">
                  <c:v>720.8069538303231</c:v>
                </c:pt>
                <c:pt idx="915">
                  <c:v>720.8069538303231</c:v>
                </c:pt>
                <c:pt idx="916">
                  <c:v>720.8069538303231</c:v>
                </c:pt>
                <c:pt idx="917">
                  <c:v>720.8069538303231</c:v>
                </c:pt>
                <c:pt idx="918">
                  <c:v>720.8069538303231</c:v>
                </c:pt>
                <c:pt idx="919">
                  <c:v>720.8069538303231</c:v>
                </c:pt>
                <c:pt idx="920">
                  <c:v>720.8069538303231</c:v>
                </c:pt>
                <c:pt idx="921">
                  <c:v>720.8069538303231</c:v>
                </c:pt>
                <c:pt idx="922">
                  <c:v>720.8069538303231</c:v>
                </c:pt>
                <c:pt idx="923">
                  <c:v>720.8069538303231</c:v>
                </c:pt>
                <c:pt idx="924">
                  <c:v>720.8069538303231</c:v>
                </c:pt>
                <c:pt idx="925">
                  <c:v>720.8069538303231</c:v>
                </c:pt>
                <c:pt idx="926">
                  <c:v>720.8069538303231</c:v>
                </c:pt>
                <c:pt idx="927">
                  <c:v>720.8069538303231</c:v>
                </c:pt>
                <c:pt idx="928">
                  <c:v>720.8069538303231</c:v>
                </c:pt>
                <c:pt idx="929">
                  <c:v>720.8069538303231</c:v>
                </c:pt>
                <c:pt idx="930">
                  <c:v>720.8069538303231</c:v>
                </c:pt>
                <c:pt idx="931">
                  <c:v>720.8069538303231</c:v>
                </c:pt>
                <c:pt idx="932">
                  <c:v>720.8069538303231</c:v>
                </c:pt>
                <c:pt idx="933">
                  <c:v>720.8069538303231</c:v>
                </c:pt>
                <c:pt idx="934">
                  <c:v>720.8069538303231</c:v>
                </c:pt>
                <c:pt idx="935">
                  <c:v>720.8069538303231</c:v>
                </c:pt>
                <c:pt idx="936">
                  <c:v>720.8069538303231</c:v>
                </c:pt>
                <c:pt idx="937">
                  <c:v>720.8069538303231</c:v>
                </c:pt>
                <c:pt idx="938">
                  <c:v>720.8069538303231</c:v>
                </c:pt>
                <c:pt idx="939">
                  <c:v>720.8069538303231</c:v>
                </c:pt>
                <c:pt idx="940">
                  <c:v>720.8069538303231</c:v>
                </c:pt>
                <c:pt idx="941">
                  <c:v>720.8069538303231</c:v>
                </c:pt>
                <c:pt idx="942">
                  <c:v>720.8069538303231</c:v>
                </c:pt>
                <c:pt idx="943">
                  <c:v>720.8069538303231</c:v>
                </c:pt>
                <c:pt idx="944">
                  <c:v>720.8069538303231</c:v>
                </c:pt>
                <c:pt idx="945">
                  <c:v>720.8069538303231</c:v>
                </c:pt>
                <c:pt idx="946">
                  <c:v>720.8069538303231</c:v>
                </c:pt>
                <c:pt idx="947">
                  <c:v>720.8069538303231</c:v>
                </c:pt>
                <c:pt idx="948">
                  <c:v>720.8069538303231</c:v>
                </c:pt>
                <c:pt idx="949">
                  <c:v>720.8069538303231</c:v>
                </c:pt>
                <c:pt idx="950">
                  <c:v>720.8069538303231</c:v>
                </c:pt>
                <c:pt idx="951">
                  <c:v>720.8069538303231</c:v>
                </c:pt>
                <c:pt idx="952">
                  <c:v>720.8069538303231</c:v>
                </c:pt>
                <c:pt idx="953">
                  <c:v>720.8069538303231</c:v>
                </c:pt>
                <c:pt idx="954">
                  <c:v>720.8069538303231</c:v>
                </c:pt>
                <c:pt idx="955">
                  <c:v>720.8069538303231</c:v>
                </c:pt>
                <c:pt idx="956">
                  <c:v>720.8069538303231</c:v>
                </c:pt>
                <c:pt idx="957">
                  <c:v>720.8069538303231</c:v>
                </c:pt>
                <c:pt idx="958">
                  <c:v>720.8069538303231</c:v>
                </c:pt>
                <c:pt idx="959">
                  <c:v>720.8069538303231</c:v>
                </c:pt>
                <c:pt idx="960">
                  <c:v>720.8069538303231</c:v>
                </c:pt>
                <c:pt idx="961">
                  <c:v>720.8069538303231</c:v>
                </c:pt>
                <c:pt idx="962">
                  <c:v>720.8069538303231</c:v>
                </c:pt>
                <c:pt idx="963">
                  <c:v>720.8069538303231</c:v>
                </c:pt>
                <c:pt idx="964">
                  <c:v>720.8069538303231</c:v>
                </c:pt>
                <c:pt idx="965">
                  <c:v>720.8069538303231</c:v>
                </c:pt>
                <c:pt idx="966">
                  <c:v>720.8069538303231</c:v>
                </c:pt>
                <c:pt idx="967">
                  <c:v>720.8069538303231</c:v>
                </c:pt>
                <c:pt idx="968">
                  <c:v>720.8069538303231</c:v>
                </c:pt>
                <c:pt idx="969">
                  <c:v>720.8069538303231</c:v>
                </c:pt>
                <c:pt idx="970">
                  <c:v>720.8069538303231</c:v>
                </c:pt>
                <c:pt idx="971">
                  <c:v>720.8069538303231</c:v>
                </c:pt>
                <c:pt idx="972">
                  <c:v>720.8069538303231</c:v>
                </c:pt>
                <c:pt idx="973">
                  <c:v>720.8069538303231</c:v>
                </c:pt>
                <c:pt idx="974">
                  <c:v>720.8069538303231</c:v>
                </c:pt>
                <c:pt idx="975">
                  <c:v>720.8069538303231</c:v>
                </c:pt>
                <c:pt idx="976">
                  <c:v>720.8069538303231</c:v>
                </c:pt>
                <c:pt idx="977">
                  <c:v>720.8069538303231</c:v>
                </c:pt>
                <c:pt idx="978">
                  <c:v>720.8069538303231</c:v>
                </c:pt>
                <c:pt idx="979">
                  <c:v>720.8069538303231</c:v>
                </c:pt>
                <c:pt idx="980">
                  <c:v>720.8069538303231</c:v>
                </c:pt>
                <c:pt idx="981">
                  <c:v>720.8069538303231</c:v>
                </c:pt>
                <c:pt idx="982">
                  <c:v>720.8069538303231</c:v>
                </c:pt>
                <c:pt idx="983">
                  <c:v>720.8069538303231</c:v>
                </c:pt>
                <c:pt idx="984">
                  <c:v>720.8069538303231</c:v>
                </c:pt>
                <c:pt idx="985">
                  <c:v>720.8069538303231</c:v>
                </c:pt>
                <c:pt idx="986">
                  <c:v>720.8069538303231</c:v>
                </c:pt>
                <c:pt idx="987">
                  <c:v>720.8069538303231</c:v>
                </c:pt>
                <c:pt idx="988">
                  <c:v>720.8069538303231</c:v>
                </c:pt>
                <c:pt idx="989">
                  <c:v>720.8069538303231</c:v>
                </c:pt>
                <c:pt idx="990">
                  <c:v>720.8069538303231</c:v>
                </c:pt>
                <c:pt idx="991">
                  <c:v>720.8069538303231</c:v>
                </c:pt>
                <c:pt idx="992">
                  <c:v>720.8069538303231</c:v>
                </c:pt>
                <c:pt idx="993">
                  <c:v>720.8069538303231</c:v>
                </c:pt>
                <c:pt idx="994">
                  <c:v>720.8069538303231</c:v>
                </c:pt>
                <c:pt idx="995">
                  <c:v>720.8069538303231</c:v>
                </c:pt>
                <c:pt idx="996">
                  <c:v>720.8069538303231</c:v>
                </c:pt>
                <c:pt idx="997">
                  <c:v>720.8069538303231</c:v>
                </c:pt>
                <c:pt idx="998">
                  <c:v>720.8069538303231</c:v>
                </c:pt>
                <c:pt idx="999">
                  <c:v>720.8069538303231</c:v>
                </c:pt>
                <c:pt idx="1000">
                  <c:v>720.8069538303231</c:v>
                </c:pt>
              </c:numCache>
            </c:numRef>
          </c:xVal>
          <c:yVal>
            <c:numRef>
              <c:f>Calculs!$AE$4:$AE$1004</c:f>
              <c:numCache>
                <c:formatCode>0</c:formatCode>
                <c:ptCount val="1001"/>
                <c:pt idx="0">
                  <c:v>564.13737529499281</c:v>
                </c:pt>
                <c:pt idx="1">
                  <c:v>565.62074381086484</c:v>
                </c:pt>
                <c:pt idx="2">
                  <c:v>567.10144126903492</c:v>
                </c:pt>
                <c:pt idx="3">
                  <c:v>568.5794739589353</c:v>
                </c:pt>
                <c:pt idx="4">
                  <c:v>570.05484814226759</c:v>
                </c:pt>
                <c:pt idx="5">
                  <c:v>571.52757005316471</c:v>
                </c:pt>
                <c:pt idx="6">
                  <c:v>572.99764589835138</c:v>
                </c:pt>
                <c:pt idx="7">
                  <c:v>574.46508185730363</c:v>
                </c:pt>
                <c:pt idx="8">
                  <c:v>575.92988408240706</c:v>
                </c:pt>
                <c:pt idx="9">
                  <c:v>577.3920586991137</c:v>
                </c:pt>
                <c:pt idx="10">
                  <c:v>578.85161180609839</c:v>
                </c:pt>
                <c:pt idx="11">
                  <c:v>580.30854946045031</c:v>
                </c:pt>
                <c:pt idx="12">
                  <c:v>581.76287766315249</c:v>
                </c:pt>
                <c:pt idx="13">
                  <c:v>583.21460237476947</c:v>
                </c:pt>
                <c:pt idx="14">
                  <c:v>584.66372953083805</c:v>
                </c:pt>
                <c:pt idx="15">
                  <c:v>586.11026504200368</c:v>
                </c:pt>
                <c:pt idx="16">
                  <c:v>587.5542147941552</c:v>
                </c:pt>
                <c:pt idx="17">
                  <c:v>588.99558464855932</c:v>
                </c:pt>
                <c:pt idx="18">
                  <c:v>590.43438044199343</c:v>
                </c:pt>
                <c:pt idx="19">
                  <c:v>591.87060798687821</c:v>
                </c:pt>
                <c:pt idx="20">
                  <c:v>593.30427307140872</c:v>
                </c:pt>
                <c:pt idx="21">
                  <c:v>594.73538146716783</c:v>
                </c:pt>
                <c:pt idx="22">
                  <c:v>596.16393893659915</c:v>
                </c:pt>
                <c:pt idx="23">
                  <c:v>597.58995122537613</c:v>
                </c:pt>
                <c:pt idx="24">
                  <c:v>599.01342405491346</c:v>
                </c:pt>
                <c:pt idx="25">
                  <c:v>600.43436312250094</c:v>
                </c:pt>
                <c:pt idx="26">
                  <c:v>601.85277410143601</c:v>
                </c:pt>
                <c:pt idx="27">
                  <c:v>603.26866264115608</c:v>
                </c:pt>
                <c:pt idx="28">
                  <c:v>604.68203436736928</c:v>
                </c:pt>
                <c:pt idx="29">
                  <c:v>606.09289488218496</c:v>
                </c:pt>
                <c:pt idx="30">
                  <c:v>607.50124976424252</c:v>
                </c:pt>
                <c:pt idx="31">
                  <c:v>608.90710456883983</c:v>
                </c:pt>
                <c:pt idx="32">
                  <c:v>610.31046482806084</c:v>
                </c:pt>
                <c:pt idx="33">
                  <c:v>611.7113360509021</c:v>
                </c:pt>
                <c:pt idx="34">
                  <c:v>613.10972372339836</c:v>
                </c:pt>
                <c:pt idx="35">
                  <c:v>614.50563330874718</c:v>
                </c:pt>
                <c:pt idx="36">
                  <c:v>615.89907024743343</c:v>
                </c:pt>
                <c:pt idx="37">
                  <c:v>617.29003995735206</c:v>
                </c:pt>
                <c:pt idx="38">
                  <c:v>618.67854783393022</c:v>
                </c:pt>
                <c:pt idx="39">
                  <c:v>620.0645992502491</c:v>
                </c:pt>
                <c:pt idx="40">
                  <c:v>621.44819955716423</c:v>
                </c:pt>
                <c:pt idx="41">
                  <c:v>622.82935408342519</c:v>
                </c:pt>
                <c:pt idx="42">
                  <c:v>624.20806813579497</c:v>
                </c:pt>
                <c:pt idx="43">
                  <c:v>625.58434699916756</c:v>
                </c:pt>
                <c:pt idx="44">
                  <c:v>626.95819593668591</c:v>
                </c:pt>
                <c:pt idx="45">
                  <c:v>628.32962018985791</c:v>
                </c:pt>
                <c:pt idx="46">
                  <c:v>629.69862497867246</c:v>
                </c:pt>
                <c:pt idx="47">
                  <c:v>631.06521550171442</c:v>
                </c:pt>
                <c:pt idx="48">
                  <c:v>632.42939693627864</c:v>
                </c:pt>
                <c:pt idx="49">
                  <c:v>633.79117443848361</c:v>
                </c:pt>
                <c:pt idx="50">
                  <c:v>635.15055314338406</c:v>
                </c:pt>
                <c:pt idx="51">
                  <c:v>636.50753816508256</c:v>
                </c:pt>
                <c:pt idx="52">
                  <c:v>637.86213459684109</c:v>
                </c:pt>
                <c:pt idx="53">
                  <c:v>639.21434751119114</c:v>
                </c:pt>
                <c:pt idx="54">
                  <c:v>640.56418196004347</c:v>
                </c:pt>
                <c:pt idx="55">
                  <c:v>641.91164297479713</c:v>
                </c:pt>
                <c:pt idx="56">
                  <c:v>643.25673556644756</c:v>
                </c:pt>
                <c:pt idx="57">
                  <c:v>644.59946472569379</c:v>
                </c:pt>
                <c:pt idx="58">
                  <c:v>645.93983542304579</c:v>
                </c:pt>
                <c:pt idx="59">
                  <c:v>647.27785260892995</c:v>
                </c:pt>
                <c:pt idx="60">
                  <c:v>648.6135212137948</c:v>
                </c:pt>
                <c:pt idx="61">
                  <c:v>649.94684614821529</c:v>
                </c:pt>
                <c:pt idx="62">
                  <c:v>651.2778323029969</c:v>
                </c:pt>
                <c:pt idx="63">
                  <c:v>652.60648454927912</c:v>
                </c:pt>
                <c:pt idx="64">
                  <c:v>653.93280773863762</c:v>
                </c:pt>
                <c:pt idx="65">
                  <c:v>655.25680670318627</c:v>
                </c:pt>
                <c:pt idx="66">
                  <c:v>656.57848625567863</c:v>
                </c:pt>
                <c:pt idx="67">
                  <c:v>657.89785118960799</c:v>
                </c:pt>
                <c:pt idx="68">
                  <c:v>659.21490627930768</c:v>
                </c:pt>
                <c:pt idx="69">
                  <c:v>660.52965628005006</c:v>
                </c:pt>
                <c:pt idx="70">
                  <c:v>661.8421059281452</c:v>
                </c:pt>
                <c:pt idx="71">
                  <c:v>663.15225994103878</c:v>
                </c:pt>
                <c:pt idx="72">
                  <c:v>664.46012301740939</c:v>
                </c:pt>
                <c:pt idx="73">
                  <c:v>665.76569983726506</c:v>
                </c:pt>
                <c:pt idx="74">
                  <c:v>667.06899506203956</c:v>
                </c:pt>
                <c:pt idx="75">
                  <c:v>668.37001333468754</c:v>
                </c:pt>
                <c:pt idx="76">
                  <c:v>669.66875927977935</c:v>
                </c:pt>
                <c:pt idx="77">
                  <c:v>670.96523750359529</c:v>
                </c:pt>
                <c:pt idx="78">
                  <c:v>672.25945259421894</c:v>
                </c:pt>
                <c:pt idx="79">
                  <c:v>673.5514091216304</c:v>
                </c:pt>
                <c:pt idx="80">
                  <c:v>674.84111163779824</c:v>
                </c:pt>
                <c:pt idx="81">
                  <c:v>676.12856467677159</c:v>
                </c:pt>
                <c:pt idx="82">
                  <c:v>677.41377275477112</c:v>
                </c:pt>
                <c:pt idx="83">
                  <c:v>678.6967403702796</c:v>
                </c:pt>
                <c:pt idx="84">
                  <c:v>679.97747200413187</c:v>
                </c:pt>
                <c:pt idx="85">
                  <c:v>681.25597211960405</c:v>
                </c:pt>
                <c:pt idx="86">
                  <c:v>682.53224516250282</c:v>
                </c:pt>
                <c:pt idx="87">
                  <c:v>683.80629556125314</c:v>
                </c:pt>
                <c:pt idx="88">
                  <c:v>685.07812772698628</c:v>
                </c:pt>
                <c:pt idx="89">
                  <c:v>686.34774605362668</c:v>
                </c:pt>
                <c:pt idx="90">
                  <c:v>687.61515491797877</c:v>
                </c:pt>
                <c:pt idx="91">
                  <c:v>688.88035867981273</c:v>
                </c:pt>
                <c:pt idx="92">
                  <c:v>690.14336168195007</c:v>
                </c:pt>
                <c:pt idx="93">
                  <c:v>691.40416825034845</c:v>
                </c:pt>
                <c:pt idx="94">
                  <c:v>692.66278269418626</c:v>
                </c:pt>
                <c:pt idx="95">
                  <c:v>693.9192093059462</c:v>
                </c:pt>
                <c:pt idx="96">
                  <c:v>695.17345236149856</c:v>
                </c:pt>
                <c:pt idx="97">
                  <c:v>696.4255161201844</c:v>
                </c:pt>
                <c:pt idx="98">
                  <c:v>697.67540482489721</c:v>
                </c:pt>
                <c:pt idx="99">
                  <c:v>698.92312270216507</c:v>
                </c:pt>
                <c:pt idx="100">
                  <c:v>700.16867396223165</c:v>
                </c:pt>
                <c:pt idx="101">
                  <c:v>712.50534747309234</c:v>
                </c:pt>
                <c:pt idx="102">
                  <c:v>724.62805450001918</c:v>
                </c:pt>
                <c:pt idx="103">
                  <c:v>736.54084996119502</c:v>
                </c:pt>
                <c:pt idx="104">
                  <c:v>748.24763623335616</c:v>
                </c:pt>
                <c:pt idx="105">
                  <c:v>759.75217044213184</c:v>
                </c:pt>
                <c:pt idx="106">
                  <c:v>771.05807131240192</c:v>
                </c:pt>
                <c:pt idx="107">
                  <c:v>782.16882561018042</c:v>
                </c:pt>
                <c:pt idx="108">
                  <c:v>793.08779420492306</c:v>
                </c:pt>
                <c:pt idx="109">
                  <c:v>803.81821777878486</c:v>
                </c:pt>
                <c:pt idx="110">
                  <c:v>814.3632222072074</c:v>
                </c:pt>
                <c:pt idx="111">
                  <c:v>824.7258236332641</c:v>
                </c:pt>
                <c:pt idx="112">
                  <c:v>834.90893325641639</c:v>
                </c:pt>
                <c:pt idx="113">
                  <c:v>844.91536185471909</c:v>
                </c:pt>
                <c:pt idx="114">
                  <c:v>854.7478240580416</c:v>
                </c:pt>
                <c:pt idx="115">
                  <c:v>864.4089423885265</c:v>
                </c:pt>
                <c:pt idx="116">
                  <c:v>873.90125108328277</c:v>
                </c:pt>
                <c:pt idx="117">
                  <c:v>883.22719971318793</c:v>
                </c:pt>
                <c:pt idx="118">
                  <c:v>892.38915661064698</c:v>
                </c:pt>
                <c:pt idx="119">
                  <c:v>901.38941211821577</c:v>
                </c:pt>
                <c:pt idx="120">
                  <c:v>910.23018166913516</c:v>
                </c:pt>
                <c:pt idx="121">
                  <c:v>918.91360871002894</c:v>
                </c:pt>
                <c:pt idx="122">
                  <c:v>927.44176747529366</c:v>
                </c:pt>
                <c:pt idx="123">
                  <c:v>935.8166656220385</c:v>
                </c:pt>
                <c:pt idx="124">
                  <c:v>944.04024673381832</c:v>
                </c:pt>
                <c:pt idx="125">
                  <c:v>952.11439270083758</c:v>
                </c:pt>
                <c:pt idx="126">
                  <c:v>960.04092598377804</c:v>
                </c:pt>
                <c:pt idx="127">
                  <c:v>967.82161176792431</c:v>
                </c:pt>
                <c:pt idx="128">
                  <c:v>975.45816001381377</c:v>
                </c:pt>
                <c:pt idx="129">
                  <c:v>982.95222741022815</c:v>
                </c:pt>
                <c:pt idx="130">
                  <c:v>990.30541923496219</c:v>
                </c:pt>
                <c:pt idx="131">
                  <c:v>997.51929112845551</c:v>
                </c:pt>
                <c:pt idx="132">
                  <c:v>1004.5953507850453</c:v>
                </c:pt>
                <c:pt idx="133">
                  <c:v>1011.5350595662992</c:v>
                </c:pt>
                <c:pt idx="134">
                  <c:v>1018.3398340406044</c:v>
                </c:pt>
                <c:pt idx="135">
                  <c:v>1025.0110474529324</c:v>
                </c:pt>
                <c:pt idx="136">
                  <c:v>1031.5500311284586</c:v>
                </c:pt>
                <c:pt idx="137">
                  <c:v>1037.9580758134884</c:v>
                </c:pt>
                <c:pt idx="138">
                  <c:v>1044.2364329569398</c:v>
                </c:pt>
                <c:pt idx="139">
                  <c:v>1050.3863159354348</c:v>
                </c:pt>
                <c:pt idx="140">
                  <c:v>1056.4089012248776</c:v>
                </c:pt>
                <c:pt idx="141">
                  <c:v>1062.3053295212246</c:v>
                </c:pt>
                <c:pt idx="142">
                  <c:v>1068.0767068130053</c:v>
                </c:pt>
                <c:pt idx="143">
                  <c:v>1073.7241054080005</c:v>
                </c:pt>
                <c:pt idx="144">
                  <c:v>1079.2485649163589</c:v>
                </c:pt>
                <c:pt idx="145">
                  <c:v>1084.651093192304</c:v>
                </c:pt>
                <c:pt idx="146">
                  <c:v>1089.9326672364705</c:v>
                </c:pt>
                <c:pt idx="147">
                  <c:v>1095.0942340608028</c:v>
                </c:pt>
                <c:pt idx="148">
                  <c:v>1100.1367115178505</c:v>
                </c:pt>
                <c:pt idx="149">
                  <c:v>1105.0609890962035</c:v>
                </c:pt>
                <c:pt idx="150">
                  <c:v>1109.8679286837287</c:v>
                </c:pt>
                <c:pt idx="151">
                  <c:v>1114.5583653001902</c:v>
                </c:pt>
                <c:pt idx="152">
                  <c:v>1119.1331078007672</c:v>
                </c:pt>
                <c:pt idx="153">
                  <c:v>1123.5929395519211</c:v>
                </c:pt>
                <c:pt idx="154">
                  <c:v>1127.9386190810042</c:v>
                </c:pt>
                <c:pt idx="155">
                  <c:v>1132.1708807009531</c:v>
                </c:pt>
                <c:pt idx="156">
                  <c:v>1136.2904351113652</c:v>
                </c:pt>
                <c:pt idx="157">
                  <c:v>1140.297969977217</c:v>
                </c:pt>
                <c:pt idx="158">
                  <c:v>1144.1941504864537</c:v>
                </c:pt>
                <c:pt idx="159">
                  <c:v>1147.9796198876511</c:v>
                </c:pt>
                <c:pt idx="160">
                  <c:v>1151.6550000089321</c:v>
                </c:pt>
                <c:pt idx="161">
                  <c:v>1155.2208917593121</c:v>
                </c:pt>
                <c:pt idx="162">
                  <c:v>1158.6778756136332</c:v>
                </c:pt>
                <c:pt idx="163">
                  <c:v>1162.0265120822628</c:v>
                </c:pt>
                <c:pt idx="164">
                  <c:v>1165.2673421667287</c:v>
                </c:pt>
                <c:pt idx="165">
                  <c:v>1168.400887802492</c:v>
                </c:pt>
                <c:pt idx="166">
                  <c:v>1171.4276522900827</c:v>
                </c:pt>
                <c:pt idx="167">
                  <c:v>1174.3481207158597</c:v>
                </c:pt>
                <c:pt idx="168">
                  <c:v>1177.1627603637046</c:v>
                </c:pt>
                <c:pt idx="169">
                  <c:v>1179.8720211190187</c:v>
                </c:pt>
                <c:pt idx="170">
                  <c:v>1182.4763358664597</c:v>
                </c:pt>
                <c:pt idx="171">
                  <c:v>1184.9761208829345</c:v>
                </c:pt>
                <c:pt idx="172">
                  <c:v>1187.3717762274575</c:v>
                </c:pt>
                <c:pt idx="173">
                  <c:v>1189.6636861295908</c:v>
                </c:pt>
                <c:pt idx="174">
                  <c:v>1191.8522193782908</c:v>
                </c:pt>
                <c:pt idx="175">
                  <c:v>1193.9377297131166</c:v>
                </c:pt>
                <c:pt idx="176">
                  <c:v>1195.9205562198854</c:v>
                </c:pt>
                <c:pt idx="177">
                  <c:v>1197.8010237329984</c:v>
                </c:pt>
                <c:pt idx="178">
                  <c:v>1199.579443246801</c:v>
                </c:pt>
                <c:pt idx="179">
                  <c:v>1201.2561123384748</c:v>
                </c:pt>
                <c:pt idx="180">
                  <c:v>1202.8313156050797</c:v>
                </c:pt>
                <c:pt idx="181">
                  <c:v>1204.305325117467</c:v>
                </c:pt>
                <c:pt idx="182">
                  <c:v>1205.6784008938514</c:v>
                </c:pt>
                <c:pt idx="183">
                  <c:v>1206.9507913958473</c:v>
                </c:pt>
                <c:pt idx="184">
                  <c:v>1208.1227340497283</c:v>
                </c:pt>
                <c:pt idx="185">
                  <c:v>1209.1944557955464</c:v>
                </c:pt>
                <c:pt idx="186">
                  <c:v>1210.1661736665149</c:v>
                </c:pt>
                <c:pt idx="187">
                  <c:v>1211.0380954007137</c:v>
                </c:pt>
                <c:pt idx="188">
                  <c:v>1211.8104200866994</c:v>
                </c:pt>
                <c:pt idx="189">
                  <c:v>1212.4833388439715</c:v>
                </c:pt>
                <c:pt idx="190">
                  <c:v>1213.0570355384862</c:v>
                </c:pt>
                <c:pt idx="191">
                  <c:v>1213.5316875324963</c:v>
                </c:pt>
                <c:pt idx="192">
                  <c:v>1213.9074664669788</c:v>
                </c:pt>
                <c:pt idx="193">
                  <c:v>1214.1845390738065</c:v>
                </c:pt>
                <c:pt idx="194">
                  <c:v>1214.3630680136962</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104.57362886305367</c:v>
                </c:pt>
              </c:numCache>
            </c:numRef>
          </c:xVal>
          <c:yVal>
            <c:numRef>
              <c:f>Trajecto!$C$158</c:f>
              <c:numCache>
                <c:formatCode>0</c:formatCode>
                <c:ptCount val="1"/>
                <c:pt idx="0">
                  <c:v>607.1815340068481</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620.72713986765007</c:v>
                </c:pt>
              </c:numCache>
            </c:numRef>
          </c:xVal>
          <c:yVal>
            <c:numRef>
              <c:f>Trajecto!$C$159</c:f>
              <c:numCache>
                <c:formatCode>0</c:formatCode>
                <c:ptCount val="1"/>
                <c:pt idx="0">
                  <c:v>607.22160636743035</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{7E318CD5-D4BF-42A2-8D0C-423158107556}</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420.56751194230418</c:v>
                </c:pt>
                <c:pt idx="1">
                  <c:v>443.56751194230418</c:v>
                </c:pt>
                <c:pt idx="2">
                  <c:v>443.56751194230418</c:v>
                </c:pt>
                <c:pt idx="3">
                  <c:v>420.56751194230418</c:v>
                </c:pt>
                <c:pt idx="4">
                  <c:v>443.56751194230418</c:v>
                </c:pt>
                <c:pt idx="5">
                  <c:v>443.56751194230418</c:v>
                </c:pt>
                <c:pt idx="6">
                  <c:v>428.56751194230418</c:v>
                </c:pt>
                <c:pt idx="7">
                  <c:v>428.56751194230418</c:v>
                </c:pt>
                <c:pt idx="8">
                  <c:v>443.56751194230418</c:v>
                </c:pt>
                <c:pt idx="9">
                  <c:v>428.56751194230418</c:v>
                </c:pt>
                <c:pt idx="10">
                  <c:v>428.1675119423042</c:v>
                </c:pt>
                <c:pt idx="11">
                  <c:v>427.36751194230419</c:v>
                </c:pt>
                <c:pt idx="12">
                  <c:v>426.56751194230418</c:v>
                </c:pt>
                <c:pt idx="13">
                  <c:v>425.56751194230418</c:v>
                </c:pt>
                <c:pt idx="14">
                  <c:v>424.36751194230419</c:v>
                </c:pt>
                <c:pt idx="15">
                  <c:v>420.56751194230418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420.56751194230418</c:v>
                </c:pt>
                <c:pt idx="1">
                  <c:v>397.56751194230418</c:v>
                </c:pt>
                <c:pt idx="2">
                  <c:v>397.56751194230418</c:v>
                </c:pt>
                <c:pt idx="3">
                  <c:v>420.56751194230418</c:v>
                </c:pt>
                <c:pt idx="4">
                  <c:v>397.56751194230418</c:v>
                </c:pt>
                <c:pt idx="5">
                  <c:v>397.56751194230418</c:v>
                </c:pt>
                <c:pt idx="6">
                  <c:v>412.56751194230418</c:v>
                </c:pt>
                <c:pt idx="7">
                  <c:v>412.56751194230418</c:v>
                </c:pt>
                <c:pt idx="8">
                  <c:v>397.56751194230418</c:v>
                </c:pt>
                <c:pt idx="9">
                  <c:v>412.56751194230418</c:v>
                </c:pt>
                <c:pt idx="10">
                  <c:v>412.96751194230416</c:v>
                </c:pt>
                <c:pt idx="11">
                  <c:v>413.76751194230417</c:v>
                </c:pt>
                <c:pt idx="12">
                  <c:v>414.56751194230418</c:v>
                </c:pt>
                <c:pt idx="13">
                  <c:v>415.56751194230418</c:v>
                </c:pt>
                <c:pt idx="14">
                  <c:v>416.76751194230417</c:v>
                </c:pt>
                <c:pt idx="15">
                  <c:v>420.56751194230418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{94BD3700-446D-4968-9867-87362772FB4C}</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420.56751194230418</c:v>
                </c:pt>
                <c:pt idx="1">
                  <c:v>420.56751194230418</c:v>
                </c:pt>
                <c:pt idx="2">
                  <c:v>430.56751194230418</c:v>
                </c:pt>
                <c:pt idx="3">
                  <c:v>420.56751194230418</c:v>
                </c:pt>
                <c:pt idx="4">
                  <c:v>430.56751194230418</c:v>
                </c:pt>
                <c:pt idx="5">
                  <c:v>433.56751194230418</c:v>
                </c:pt>
                <c:pt idx="6">
                  <c:v>437.56751194230418</c:v>
                </c:pt>
                <c:pt idx="7">
                  <c:v>440.56751194230418</c:v>
                </c:pt>
                <c:pt idx="8">
                  <c:v>445.56751194230418</c:v>
                </c:pt>
                <c:pt idx="9">
                  <c:v>450.56751194230418</c:v>
                </c:pt>
                <c:pt idx="10">
                  <c:v>456.56751194230418</c:v>
                </c:pt>
                <c:pt idx="11">
                  <c:v>468.56751194230418</c:v>
                </c:pt>
                <c:pt idx="12">
                  <c:v>482.56751194230418</c:v>
                </c:pt>
                <c:pt idx="13">
                  <c:v>457.56751194230418</c:v>
                </c:pt>
                <c:pt idx="14">
                  <c:v>450.56751194230418</c:v>
                </c:pt>
                <c:pt idx="15">
                  <c:v>435.56751194230418</c:v>
                </c:pt>
                <c:pt idx="16">
                  <c:v>420.56751194230418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420.56751194230418</c:v>
                </c:pt>
                <c:pt idx="1">
                  <c:v>420.56751194230418</c:v>
                </c:pt>
                <c:pt idx="2">
                  <c:v>410.56751194230418</c:v>
                </c:pt>
                <c:pt idx="3">
                  <c:v>420.56751194230418</c:v>
                </c:pt>
                <c:pt idx="4">
                  <c:v>410.56751194230418</c:v>
                </c:pt>
                <c:pt idx="5">
                  <c:v>407.56751194230418</c:v>
                </c:pt>
                <c:pt idx="6">
                  <c:v>403.56751194230418</c:v>
                </c:pt>
                <c:pt idx="7">
                  <c:v>400.56751194230418</c:v>
                </c:pt>
                <c:pt idx="8">
                  <c:v>395.56751194230418</c:v>
                </c:pt>
                <c:pt idx="9">
                  <c:v>390.56751194230418</c:v>
                </c:pt>
                <c:pt idx="10">
                  <c:v>384.56751194230418</c:v>
                </c:pt>
                <c:pt idx="11">
                  <c:v>372.56751194230418</c:v>
                </c:pt>
                <c:pt idx="12">
                  <c:v>358.56751194230418</c:v>
                </c:pt>
                <c:pt idx="13">
                  <c:v>383.56751194230418</c:v>
                </c:pt>
                <c:pt idx="14">
                  <c:v>390.56751194230418</c:v>
                </c:pt>
                <c:pt idx="15">
                  <c:v>405.56751194230418</c:v>
                </c:pt>
                <c:pt idx="16">
                  <c:v>420.56751194230418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420.56751194230418</c:v>
                </c:pt>
                <c:pt idx="1">
                  <c:v>437.56751194230418</c:v>
                </c:pt>
                <c:pt idx="2">
                  <c:v>431.56751194230418</c:v>
                </c:pt>
                <c:pt idx="3">
                  <c:v>420.56751194230418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420.56751194230418</c:v>
                </c:pt>
                <c:pt idx="1">
                  <c:v>403.56751194230418</c:v>
                </c:pt>
                <c:pt idx="2">
                  <c:v>409.56751194230418</c:v>
                </c:pt>
                <c:pt idx="3">
                  <c:v>420.56751194230418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{A51ABF68-3B8F-4EEC-857A-F9CAE5724909}</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418.29451545221468</c:v>
                </c:pt>
                <c:pt idx="1">
                  <c:v>418.29451545221468</c:v>
                </c:pt>
                <c:pt idx="2">
                  <c:v>418.29451545221468</c:v>
                </c:pt>
                <c:pt idx="3">
                  <c:v>448.65359215255711</c:v>
                </c:pt>
                <c:pt idx="4">
                  <c:v>418.29451545221468</c:v>
                </c:pt>
                <c:pt idx="5">
                  <c:v>387.93543875187225</c:v>
                </c:pt>
                <c:pt idx="6">
                  <c:v>418.29451545221468</c:v>
                </c:pt>
              </c:numCache>
            </c:numRef>
          </c:xVal>
          <c:yVal>
            <c:numRef>
              <c:f>Trajecto!$C$124:$C$130</c:f>
              <c:numCache>
                <c:formatCode>0</c:formatCode>
                <c:ptCount val="7"/>
                <c:pt idx="0">
                  <c:v>1214.3630680136962</c:v>
                </c:pt>
                <c:pt idx="1">
                  <c:v>607.1815340068481</c:v>
                </c:pt>
                <c:pt idx="2">
                  <c:v>0</c:v>
                </c:pt>
                <c:pt idx="3">
                  <c:v>60.718153400684812</c:v>
                </c:pt>
                <c:pt idx="4">
                  <c:v>0</c:v>
                </c:pt>
                <c:pt idx="5">
                  <c:v>60.718153400684812</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1214.4432127348607</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5.9999999999999769</c:v>
                </c:pt>
                <c:pt idx="105">
                  <c:v>#N/A</c:v>
                </c:pt>
                <c:pt idx="106">
                  <c:v>#N/A</c:v>
                </c:pt>
                <c:pt idx="107">
                  <c:v>#N/A</c:v>
                </c:pt>
                <c:pt idx="108">
                  <c:v>#N/A</c:v>
                </c:pt>
                <c:pt idx="109">
                  <c:v>#N/A</c:v>
                </c:pt>
                <c:pt idx="110">
                  <c:v>#N/A</c:v>
                </c:pt>
                <c:pt idx="111">
                  <c:v>#N/A</c:v>
                </c:pt>
                <c:pt idx="112">
                  <c:v>#N/A</c:v>
                </c:pt>
                <c:pt idx="113">
                  <c:v>#N/A</c:v>
                </c:pt>
                <c:pt idx="114">
                  <c:v>6.9999999999999734</c:v>
                </c:pt>
                <c:pt idx="115">
                  <c:v>#N/A</c:v>
                </c:pt>
                <c:pt idx="116">
                  <c:v>#N/A</c:v>
                </c:pt>
                <c:pt idx="117">
                  <c:v>#N/A</c:v>
                </c:pt>
                <c:pt idx="118">
                  <c:v>#N/A</c:v>
                </c:pt>
                <c:pt idx="119">
                  <c:v>#N/A</c:v>
                </c:pt>
                <c:pt idx="120">
                  <c:v>#N/A</c:v>
                </c:pt>
                <c:pt idx="121">
                  <c:v>#N/A</c:v>
                </c:pt>
                <c:pt idx="122">
                  <c:v>#N/A</c:v>
                </c:pt>
                <c:pt idx="123">
                  <c:v>#N/A</c:v>
                </c:pt>
                <c:pt idx="124">
                  <c:v>7.9999999999999698</c:v>
                </c:pt>
                <c:pt idx="125">
                  <c:v>#N/A</c:v>
                </c:pt>
                <c:pt idx="126">
                  <c:v>#N/A</c:v>
                </c:pt>
                <c:pt idx="127">
                  <c:v>#N/A</c:v>
                </c:pt>
                <c:pt idx="128">
                  <c:v>#N/A</c:v>
                </c:pt>
                <c:pt idx="129">
                  <c:v>#N/A</c:v>
                </c:pt>
                <c:pt idx="130">
                  <c:v>#N/A</c:v>
                </c:pt>
                <c:pt idx="131">
                  <c:v>#N/A</c:v>
                </c:pt>
                <c:pt idx="132">
                  <c:v>#N/A</c:v>
                </c:pt>
                <c:pt idx="133">
                  <c:v>#N/A</c:v>
                </c:pt>
                <c:pt idx="134">
                  <c:v>8.9999999999999662</c:v>
                </c:pt>
                <c:pt idx="135">
                  <c:v>#N/A</c:v>
                </c:pt>
                <c:pt idx="136">
                  <c:v>#N/A</c:v>
                </c:pt>
                <c:pt idx="137">
                  <c:v>#N/A</c:v>
                </c:pt>
                <c:pt idx="138">
                  <c:v>#N/A</c:v>
                </c:pt>
                <c:pt idx="139">
                  <c:v>#N/A</c:v>
                </c:pt>
                <c:pt idx="140">
                  <c:v>#N/A</c:v>
                </c:pt>
                <c:pt idx="141">
                  <c:v>#N/A</c:v>
                </c:pt>
                <c:pt idx="142">
                  <c:v>#N/A</c:v>
                </c:pt>
                <c:pt idx="143">
                  <c:v>#N/A</c:v>
                </c:pt>
                <c:pt idx="144">
                  <c:v>9.9999999999999627</c:v>
                </c:pt>
                <c:pt idx="145">
                  <c:v>#N/A</c:v>
                </c:pt>
                <c:pt idx="146">
                  <c:v>#N/A</c:v>
                </c:pt>
                <c:pt idx="147">
                  <c:v>#N/A</c:v>
                </c:pt>
                <c:pt idx="148">
                  <c:v>#N/A</c:v>
                </c:pt>
                <c:pt idx="149">
                  <c:v>#N/A</c:v>
                </c:pt>
                <c:pt idx="150">
                  <c:v>#N/A</c:v>
                </c:pt>
                <c:pt idx="151">
                  <c:v>#N/A</c:v>
                </c:pt>
                <c:pt idx="152">
                  <c:v>#N/A</c:v>
                </c:pt>
                <c:pt idx="153">
                  <c:v>#N/A</c:v>
                </c:pt>
                <c:pt idx="154">
                  <c:v>10.999999999999959</c:v>
                </c:pt>
                <c:pt idx="155">
                  <c:v>#N/A</c:v>
                </c:pt>
                <c:pt idx="156">
                  <c:v>#N/A</c:v>
                </c:pt>
                <c:pt idx="157">
                  <c:v>#N/A</c:v>
                </c:pt>
                <c:pt idx="158">
                  <c:v>#N/A</c:v>
                </c:pt>
                <c:pt idx="159">
                  <c:v>#N/A</c:v>
                </c:pt>
                <c:pt idx="160">
                  <c:v>#N/A</c:v>
                </c:pt>
                <c:pt idx="161">
                  <c:v>#N/A</c:v>
                </c:pt>
                <c:pt idx="162">
                  <c:v>#N/A</c:v>
                </c:pt>
                <c:pt idx="163">
                  <c:v>#N/A</c:v>
                </c:pt>
                <c:pt idx="164">
                  <c:v>11.999999999999956</c:v>
                </c:pt>
                <c:pt idx="165">
                  <c:v>#N/A</c:v>
                </c:pt>
                <c:pt idx="166">
                  <c:v>#N/A</c:v>
                </c:pt>
                <c:pt idx="167">
                  <c:v>#N/A</c:v>
                </c:pt>
                <c:pt idx="168">
                  <c:v>#N/A</c:v>
                </c:pt>
                <c:pt idx="169">
                  <c:v>#N/A</c:v>
                </c:pt>
                <c:pt idx="170">
                  <c:v>#N/A</c:v>
                </c:pt>
                <c:pt idx="171">
                  <c:v>#N/A</c:v>
                </c:pt>
                <c:pt idx="172">
                  <c:v>#N/A</c:v>
                </c:pt>
                <c:pt idx="173">
                  <c:v>#N/A</c:v>
                </c:pt>
                <c:pt idx="174">
                  <c:v>12.999999999999952</c:v>
                </c:pt>
                <c:pt idx="175">
                  <c:v>#N/A</c:v>
                </c:pt>
                <c:pt idx="176">
                  <c:v>#N/A</c:v>
                </c:pt>
                <c:pt idx="177">
                  <c:v>#N/A</c:v>
                </c:pt>
                <c:pt idx="178">
                  <c:v>#N/A</c:v>
                </c:pt>
                <c:pt idx="179">
                  <c:v>#N/A</c:v>
                </c:pt>
                <c:pt idx="180">
                  <c:v>#N/A</c:v>
                </c:pt>
                <c:pt idx="181">
                  <c:v>#N/A</c:v>
                </c:pt>
                <c:pt idx="182">
                  <c:v>#N/A</c:v>
                </c:pt>
                <c:pt idx="183">
                  <c:v>#N/A</c:v>
                </c:pt>
                <c:pt idx="184">
                  <c:v>13.999999999999948</c:v>
                </c:pt>
                <c:pt idx="185">
                  <c:v>#N/A</c:v>
                </c:pt>
                <c:pt idx="186">
                  <c:v>#N/A</c:v>
                </c:pt>
                <c:pt idx="187">
                  <c:v>#N/A</c:v>
                </c:pt>
                <c:pt idx="188">
                  <c:v>#N/A</c:v>
                </c:pt>
                <c:pt idx="189">
                  <c:v>#N/A</c:v>
                </c:pt>
                <c:pt idx="190">
                  <c:v>#N/A</c:v>
                </c:pt>
                <c:pt idx="191">
                  <c:v>#N/A</c:v>
                </c:pt>
                <c:pt idx="192">
                  <c:v>#N/A</c:v>
                </c:pt>
                <c:pt idx="193">
                  <c:v>#N/A</c:v>
                </c:pt>
                <c:pt idx="194">
                  <c:v>14.999999999999945</c:v>
                </c:pt>
                <c:pt idx="195">
                  <c:v>#N/A</c:v>
                </c:pt>
                <c:pt idx="196">
                  <c:v>#N/A</c:v>
                </c:pt>
                <c:pt idx="197">
                  <c:v>#N/A</c:v>
                </c:pt>
                <c:pt idx="198">
                  <c:v>#N/A</c:v>
                </c:pt>
                <c:pt idx="199">
                  <c:v>#N/A</c:v>
                </c:pt>
                <c:pt idx="200">
                  <c:v>#N/A</c:v>
                </c:pt>
                <c:pt idx="201">
                  <c:v>#N/A</c:v>
                </c:pt>
                <c:pt idx="202">
                  <c:v>#N/A</c:v>
                </c:pt>
                <c:pt idx="203">
                  <c:v>#N/A</c:v>
                </c:pt>
                <c:pt idx="204">
                  <c:v>15.999999999999941</c:v>
                </c:pt>
                <c:pt idx="205">
                  <c:v>#N/A</c:v>
                </c:pt>
                <c:pt idx="206">
                  <c:v>#N/A</c:v>
                </c:pt>
                <c:pt idx="207">
                  <c:v>#N/A</c:v>
                </c:pt>
                <c:pt idx="208">
                  <c:v>#N/A</c:v>
                </c:pt>
                <c:pt idx="209">
                  <c:v>#N/A</c:v>
                </c:pt>
                <c:pt idx="210">
                  <c:v>#N/A</c:v>
                </c:pt>
                <c:pt idx="211">
                  <c:v>#N/A</c:v>
                </c:pt>
                <c:pt idx="212">
                  <c:v>#N/A</c:v>
                </c:pt>
                <c:pt idx="213">
                  <c:v>#N/A</c:v>
                </c:pt>
                <c:pt idx="214">
                  <c:v>16.999999999999954</c:v>
                </c:pt>
                <c:pt idx="215">
                  <c:v>#N/A</c:v>
                </c:pt>
                <c:pt idx="216">
                  <c:v>#N/A</c:v>
                </c:pt>
                <c:pt idx="217">
                  <c:v>#N/A</c:v>
                </c:pt>
                <c:pt idx="218">
                  <c:v>#N/A</c:v>
                </c:pt>
                <c:pt idx="219">
                  <c:v>#N/A</c:v>
                </c:pt>
                <c:pt idx="220">
                  <c:v>#N/A</c:v>
                </c:pt>
                <c:pt idx="221">
                  <c:v>#N/A</c:v>
                </c:pt>
                <c:pt idx="222">
                  <c:v>#N/A</c:v>
                </c:pt>
                <c:pt idx="223">
                  <c:v>#N/A</c:v>
                </c:pt>
                <c:pt idx="224">
                  <c:v>17.999999999999968</c:v>
                </c:pt>
                <c:pt idx="225">
                  <c:v>#N/A</c:v>
                </c:pt>
                <c:pt idx="226">
                  <c:v>#N/A</c:v>
                </c:pt>
                <c:pt idx="227">
                  <c:v>#N/A</c:v>
                </c:pt>
                <c:pt idx="228">
                  <c:v>#N/A</c:v>
                </c:pt>
                <c:pt idx="229">
                  <c:v>#N/A</c:v>
                </c:pt>
                <c:pt idx="230">
                  <c:v>#N/A</c:v>
                </c:pt>
                <c:pt idx="231">
                  <c:v>#N/A</c:v>
                </c:pt>
                <c:pt idx="232">
                  <c:v>#N/A</c:v>
                </c:pt>
                <c:pt idx="233">
                  <c:v>#N/A</c:v>
                </c:pt>
                <c:pt idx="234">
                  <c:v>18.999999999999982</c:v>
                </c:pt>
                <c:pt idx="235">
                  <c:v>#N/A</c:v>
                </c:pt>
                <c:pt idx="236">
                  <c:v>#N/A</c:v>
                </c:pt>
                <c:pt idx="237">
                  <c:v>#N/A</c:v>
                </c:pt>
                <c:pt idx="238">
                  <c:v>#N/A</c:v>
                </c:pt>
                <c:pt idx="239">
                  <c:v>#N/A</c:v>
                </c:pt>
                <c:pt idx="240">
                  <c:v>#N/A</c:v>
                </c:pt>
                <c:pt idx="241">
                  <c:v>#N/A</c:v>
                </c:pt>
                <c:pt idx="242">
                  <c:v>#N/A</c:v>
                </c:pt>
                <c:pt idx="243">
                  <c:v>#N/A</c:v>
                </c:pt>
                <c:pt idx="244">
                  <c:v>19.999999999999996</c:v>
                </c:pt>
                <c:pt idx="245">
                  <c:v>#N/A</c:v>
                </c:pt>
                <c:pt idx="246">
                  <c:v>#N/A</c:v>
                </c:pt>
                <c:pt idx="247">
                  <c:v>#N/A</c:v>
                </c:pt>
                <c:pt idx="248">
                  <c:v>#N/A</c:v>
                </c:pt>
                <c:pt idx="249">
                  <c:v>#N/A</c:v>
                </c:pt>
                <c:pt idx="250">
                  <c:v>#N/A</c:v>
                </c:pt>
                <c:pt idx="251">
                  <c:v>#N/A</c:v>
                </c:pt>
                <c:pt idx="252">
                  <c:v>#N/A</c:v>
                </c:pt>
                <c:pt idx="253">
                  <c:v>#N/A</c:v>
                </c:pt>
                <c:pt idx="254">
                  <c:v>21.000000000000011</c:v>
                </c:pt>
                <c:pt idx="255">
                  <c:v>#N/A</c:v>
                </c:pt>
                <c:pt idx="256">
                  <c:v>#N/A</c:v>
                </c:pt>
                <c:pt idx="257">
                  <c:v>#N/A</c:v>
                </c:pt>
                <c:pt idx="258">
                  <c:v>#N/A</c:v>
                </c:pt>
                <c:pt idx="259">
                  <c:v>#N/A</c:v>
                </c:pt>
                <c:pt idx="260">
                  <c:v>#N/A</c:v>
                </c:pt>
                <c:pt idx="261">
                  <c:v>#N/A</c:v>
                </c:pt>
                <c:pt idx="262">
                  <c:v>#N/A</c:v>
                </c:pt>
                <c:pt idx="263">
                  <c:v>#N/A</c:v>
                </c:pt>
                <c:pt idx="264">
                  <c:v>22.000000000000025</c:v>
                </c:pt>
                <c:pt idx="265">
                  <c:v>#N/A</c:v>
                </c:pt>
                <c:pt idx="266">
                  <c:v>#N/A</c:v>
                </c:pt>
                <c:pt idx="267">
                  <c:v>#N/A</c:v>
                </c:pt>
                <c:pt idx="268">
                  <c:v>#N/A</c:v>
                </c:pt>
                <c:pt idx="269">
                  <c:v>#N/A</c:v>
                </c:pt>
                <c:pt idx="270">
                  <c:v>#N/A</c:v>
                </c:pt>
                <c:pt idx="271">
                  <c:v>#N/A</c:v>
                </c:pt>
                <c:pt idx="272">
                  <c:v>#N/A</c:v>
                </c:pt>
                <c:pt idx="273">
                  <c:v>#N/A</c:v>
                </c:pt>
                <c:pt idx="274">
                  <c:v>23.000000000000039</c:v>
                </c:pt>
                <c:pt idx="275">
                  <c:v>#N/A</c:v>
                </c:pt>
                <c:pt idx="276">
                  <c:v>#N/A</c:v>
                </c:pt>
                <c:pt idx="277">
                  <c:v>#N/A</c:v>
                </c:pt>
                <c:pt idx="278">
                  <c:v>#N/A</c:v>
                </c:pt>
                <c:pt idx="279">
                  <c:v>#N/A</c:v>
                </c:pt>
                <c:pt idx="280">
                  <c:v>#N/A</c:v>
                </c:pt>
                <c:pt idx="281">
                  <c:v>#N/A</c:v>
                </c:pt>
                <c:pt idx="282">
                  <c:v>#N/A</c:v>
                </c:pt>
                <c:pt idx="283">
                  <c:v>#N/A</c:v>
                </c:pt>
                <c:pt idx="284">
                  <c:v>24.000000000000053</c:v>
                </c:pt>
                <c:pt idx="285">
                  <c:v>#N/A</c:v>
                </c:pt>
                <c:pt idx="286">
                  <c:v>#N/A</c:v>
                </c:pt>
                <c:pt idx="287">
                  <c:v>#N/A</c:v>
                </c:pt>
                <c:pt idx="288">
                  <c:v>#N/A</c:v>
                </c:pt>
                <c:pt idx="289">
                  <c:v>#N/A</c:v>
                </c:pt>
                <c:pt idx="290">
                  <c:v>#N/A</c:v>
                </c:pt>
                <c:pt idx="291">
                  <c:v>#N/A</c:v>
                </c:pt>
                <c:pt idx="292">
                  <c:v>#N/A</c:v>
                </c:pt>
                <c:pt idx="293">
                  <c:v>#N/A</c:v>
                </c:pt>
                <c:pt idx="294">
                  <c:v>25.000000000000068</c:v>
                </c:pt>
                <c:pt idx="295">
                  <c:v>#N/A</c:v>
                </c:pt>
                <c:pt idx="296">
                  <c:v>#N/A</c:v>
                </c:pt>
                <c:pt idx="297">
                  <c:v>#N/A</c:v>
                </c:pt>
                <c:pt idx="298">
                  <c:v>#N/A</c:v>
                </c:pt>
                <c:pt idx="299">
                  <c:v>#N/A</c:v>
                </c:pt>
                <c:pt idx="300">
                  <c:v>#N/A</c:v>
                </c:pt>
                <c:pt idx="301">
                  <c:v>#N/A</c:v>
                </c:pt>
                <c:pt idx="302">
                  <c:v>#N/A</c:v>
                </c:pt>
                <c:pt idx="303">
                  <c:v>#N/A</c:v>
                </c:pt>
                <c:pt idx="304">
                  <c:v>26.000000000000082</c:v>
                </c:pt>
                <c:pt idx="305">
                  <c:v>#N/A</c:v>
                </c:pt>
                <c:pt idx="306">
                  <c:v>#N/A</c:v>
                </c:pt>
                <c:pt idx="307">
                  <c:v>#N/A</c:v>
                </c:pt>
                <c:pt idx="308">
                  <c:v>#N/A</c:v>
                </c:pt>
                <c:pt idx="309">
                  <c:v>#N/A</c:v>
                </c:pt>
                <c:pt idx="310">
                  <c:v>#N/A</c:v>
                </c:pt>
                <c:pt idx="311">
                  <c:v>#N/A</c:v>
                </c:pt>
                <c:pt idx="312">
                  <c:v>#N/A</c:v>
                </c:pt>
                <c:pt idx="313">
                  <c:v>#N/A</c:v>
                </c:pt>
                <c:pt idx="314">
                  <c:v>27.000000000000096</c:v>
                </c:pt>
                <c:pt idx="315">
                  <c:v>#N/A</c:v>
                </c:pt>
                <c:pt idx="316">
                  <c:v>#N/A</c:v>
                </c:pt>
                <c:pt idx="317">
                  <c:v>#N/A</c:v>
                </c:pt>
                <c:pt idx="318">
                  <c:v>#N/A</c:v>
                </c:pt>
                <c:pt idx="319">
                  <c:v>#N/A</c:v>
                </c:pt>
                <c:pt idx="320">
                  <c:v>#N/A</c:v>
                </c:pt>
                <c:pt idx="321">
                  <c:v>#N/A</c:v>
                </c:pt>
                <c:pt idx="322">
                  <c:v>#N/A</c:v>
                </c:pt>
                <c:pt idx="323">
                  <c:v>#N/A</c:v>
                </c:pt>
                <c:pt idx="324">
                  <c:v>28.00000000000011</c:v>
                </c:pt>
                <c:pt idx="325">
                  <c:v>#N/A</c:v>
                </c:pt>
                <c:pt idx="326">
                  <c:v>#N/A</c:v>
                </c:pt>
                <c:pt idx="327">
                  <c:v>#N/A</c:v>
                </c:pt>
                <c:pt idx="328">
                  <c:v>#N/A</c:v>
                </c:pt>
                <c:pt idx="329">
                  <c:v>#N/A</c:v>
                </c:pt>
                <c:pt idx="330">
                  <c:v>#N/A</c:v>
                </c:pt>
                <c:pt idx="331">
                  <c:v>#N/A</c:v>
                </c:pt>
                <c:pt idx="332">
                  <c:v>#N/A</c:v>
                </c:pt>
                <c:pt idx="333">
                  <c:v>#N/A</c:v>
                </c:pt>
                <c:pt idx="334">
                  <c:v>29.000000000000124</c:v>
                </c:pt>
                <c:pt idx="335">
                  <c:v>#N/A</c:v>
                </c:pt>
                <c:pt idx="336">
                  <c:v>#N/A</c:v>
                </c:pt>
                <c:pt idx="337">
                  <c:v>#N/A</c:v>
                </c:pt>
                <c:pt idx="338">
                  <c:v>#N/A</c:v>
                </c:pt>
                <c:pt idx="339">
                  <c:v>#N/A</c:v>
                </c:pt>
                <c:pt idx="340">
                  <c:v>#N/A</c:v>
                </c:pt>
                <c:pt idx="341">
                  <c:v>#N/A</c:v>
                </c:pt>
                <c:pt idx="342">
                  <c:v>#N/A</c:v>
                </c:pt>
                <c:pt idx="343">
                  <c:v>#N/A</c:v>
                </c:pt>
                <c:pt idx="344">
                  <c:v>30.000000000000139</c:v>
                </c:pt>
                <c:pt idx="345">
                  <c:v>#N/A</c:v>
                </c:pt>
                <c:pt idx="346">
                  <c:v>#N/A</c:v>
                </c:pt>
                <c:pt idx="347">
                  <c:v>#N/A</c:v>
                </c:pt>
                <c:pt idx="348">
                  <c:v>#N/A</c:v>
                </c:pt>
                <c:pt idx="349">
                  <c:v>#N/A</c:v>
                </c:pt>
                <c:pt idx="350">
                  <c:v>#N/A</c:v>
                </c:pt>
                <c:pt idx="351">
                  <c:v>#N/A</c:v>
                </c:pt>
                <c:pt idx="352">
                  <c:v>#N/A</c:v>
                </c:pt>
                <c:pt idx="353">
                  <c:v>#N/A</c:v>
                </c:pt>
                <c:pt idx="354">
                  <c:v>31.000000000000153</c:v>
                </c:pt>
                <c:pt idx="355">
                  <c:v>#N/A</c:v>
                </c:pt>
                <c:pt idx="356">
                  <c:v>#N/A</c:v>
                </c:pt>
                <c:pt idx="357">
                  <c:v>#N/A</c:v>
                </c:pt>
                <c:pt idx="358">
                  <c:v>#N/A</c:v>
                </c:pt>
                <c:pt idx="359">
                  <c:v>#N/A</c:v>
                </c:pt>
                <c:pt idx="360">
                  <c:v>#N/A</c:v>
                </c:pt>
                <c:pt idx="361">
                  <c:v>#N/A</c:v>
                </c:pt>
                <c:pt idx="362">
                  <c:v>#N/A</c:v>
                </c:pt>
                <c:pt idx="363">
                  <c:v>#N/A</c:v>
                </c:pt>
                <c:pt idx="364">
                  <c:v>32.000000000000163</c:v>
                </c:pt>
                <c:pt idx="365">
                  <c:v>#N/A</c:v>
                </c:pt>
                <c:pt idx="366">
                  <c:v>#N/A</c:v>
                </c:pt>
                <c:pt idx="367">
                  <c:v>#N/A</c:v>
                </c:pt>
                <c:pt idx="368">
                  <c:v>#N/A</c:v>
                </c:pt>
                <c:pt idx="369">
                  <c:v>#N/A</c:v>
                </c:pt>
                <c:pt idx="370">
                  <c:v>#N/A</c:v>
                </c:pt>
                <c:pt idx="371">
                  <c:v>#N/A</c:v>
                </c:pt>
                <c:pt idx="372">
                  <c:v>#N/A</c:v>
                </c:pt>
                <c:pt idx="373">
                  <c:v>#N/A</c:v>
                </c:pt>
                <c:pt idx="374">
                  <c:v>33.000000000000178</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564.13737529499281</c:v>
                </c:pt>
                <c:pt idx="1">
                  <c:v>565.62074381086484</c:v>
                </c:pt>
                <c:pt idx="2">
                  <c:v>567.10144126903492</c:v>
                </c:pt>
                <c:pt idx="3">
                  <c:v>568.5794739589353</c:v>
                </c:pt>
                <c:pt idx="4">
                  <c:v>570.05484814226759</c:v>
                </c:pt>
                <c:pt idx="5">
                  <c:v>571.52757005316471</c:v>
                </c:pt>
                <c:pt idx="6">
                  <c:v>572.99764589835138</c:v>
                </c:pt>
                <c:pt idx="7">
                  <c:v>574.46508185730363</c:v>
                </c:pt>
                <c:pt idx="8">
                  <c:v>575.92988408240706</c:v>
                </c:pt>
                <c:pt idx="9">
                  <c:v>577.3920586991137</c:v>
                </c:pt>
                <c:pt idx="10">
                  <c:v>578.85161180609839</c:v>
                </c:pt>
                <c:pt idx="11">
                  <c:v>580.30854946045031</c:v>
                </c:pt>
                <c:pt idx="12">
                  <c:v>581.76287766315249</c:v>
                </c:pt>
                <c:pt idx="13">
                  <c:v>583.21460237476947</c:v>
                </c:pt>
                <c:pt idx="14">
                  <c:v>584.66372953083805</c:v>
                </c:pt>
                <c:pt idx="15">
                  <c:v>586.11026504200368</c:v>
                </c:pt>
                <c:pt idx="16">
                  <c:v>587.5542147941552</c:v>
                </c:pt>
                <c:pt idx="17">
                  <c:v>588.99558464855932</c:v>
                </c:pt>
                <c:pt idx="18">
                  <c:v>590.43438044199343</c:v>
                </c:pt>
                <c:pt idx="19">
                  <c:v>591.87060798687821</c:v>
                </c:pt>
                <c:pt idx="20">
                  <c:v>593.30427307140872</c:v>
                </c:pt>
                <c:pt idx="21">
                  <c:v>594.73538146716783</c:v>
                </c:pt>
                <c:pt idx="22">
                  <c:v>596.16393893659915</c:v>
                </c:pt>
                <c:pt idx="23">
                  <c:v>597.58995122537613</c:v>
                </c:pt>
                <c:pt idx="24">
                  <c:v>599.01342405491346</c:v>
                </c:pt>
                <c:pt idx="25">
                  <c:v>600.43436312250094</c:v>
                </c:pt>
                <c:pt idx="26">
                  <c:v>601.85277410143601</c:v>
                </c:pt>
                <c:pt idx="27">
                  <c:v>603.26866264115608</c:v>
                </c:pt>
                <c:pt idx="28">
                  <c:v>604.68203436736928</c:v>
                </c:pt>
                <c:pt idx="29">
                  <c:v>606.09289488218496</c:v>
                </c:pt>
                <c:pt idx="30">
                  <c:v>607.50124976424252</c:v>
                </c:pt>
                <c:pt idx="31">
                  <c:v>608.90710456883983</c:v>
                </c:pt>
                <c:pt idx="32">
                  <c:v>610.31046482806084</c:v>
                </c:pt>
                <c:pt idx="33">
                  <c:v>611.7113360509021</c:v>
                </c:pt>
                <c:pt idx="34">
                  <c:v>613.10972372339836</c:v>
                </c:pt>
                <c:pt idx="35">
                  <c:v>614.50563330874718</c:v>
                </c:pt>
                <c:pt idx="36">
                  <c:v>615.89907024743343</c:v>
                </c:pt>
                <c:pt idx="37">
                  <c:v>617.29003995735206</c:v>
                </c:pt>
                <c:pt idx="38">
                  <c:v>618.67854783393022</c:v>
                </c:pt>
                <c:pt idx="39">
                  <c:v>620.0645992502491</c:v>
                </c:pt>
                <c:pt idx="40">
                  <c:v>621.44819955716423</c:v>
                </c:pt>
                <c:pt idx="41">
                  <c:v>622.82935408342519</c:v>
                </c:pt>
                <c:pt idx="42">
                  <c:v>624.20806813579497</c:v>
                </c:pt>
                <c:pt idx="43">
                  <c:v>625.58434699916756</c:v>
                </c:pt>
                <c:pt idx="44">
                  <c:v>626.95819593668591</c:v>
                </c:pt>
                <c:pt idx="45">
                  <c:v>628.32962018985791</c:v>
                </c:pt>
                <c:pt idx="46">
                  <c:v>629.69862497867246</c:v>
                </c:pt>
                <c:pt idx="47">
                  <c:v>631.06521550171442</c:v>
                </c:pt>
                <c:pt idx="48">
                  <c:v>632.42939693627864</c:v>
                </c:pt>
                <c:pt idx="49">
                  <c:v>633.79117443848361</c:v>
                </c:pt>
                <c:pt idx="50">
                  <c:v>635.15055314338406</c:v>
                </c:pt>
                <c:pt idx="51">
                  <c:v>636.50753816508256</c:v>
                </c:pt>
                <c:pt idx="52">
                  <c:v>637.86213459684109</c:v>
                </c:pt>
                <c:pt idx="53">
                  <c:v>639.21434751119114</c:v>
                </c:pt>
                <c:pt idx="54">
                  <c:v>640.56418196004347</c:v>
                </c:pt>
                <c:pt idx="55">
                  <c:v>641.91164297479713</c:v>
                </c:pt>
                <c:pt idx="56">
                  <c:v>643.25673556644756</c:v>
                </c:pt>
                <c:pt idx="57">
                  <c:v>644.59946472569379</c:v>
                </c:pt>
                <c:pt idx="58">
                  <c:v>645.93983542304579</c:v>
                </c:pt>
                <c:pt idx="59">
                  <c:v>647.27785260892995</c:v>
                </c:pt>
                <c:pt idx="60">
                  <c:v>648.6135212137948</c:v>
                </c:pt>
                <c:pt idx="61">
                  <c:v>649.94684614821529</c:v>
                </c:pt>
                <c:pt idx="62">
                  <c:v>651.2778323029969</c:v>
                </c:pt>
                <c:pt idx="63">
                  <c:v>652.60648454927912</c:v>
                </c:pt>
                <c:pt idx="64">
                  <c:v>653.93280773863762</c:v>
                </c:pt>
                <c:pt idx="65">
                  <c:v>655.25680670318627</c:v>
                </c:pt>
                <c:pt idx="66">
                  <c:v>656.57848625567863</c:v>
                </c:pt>
                <c:pt idx="67">
                  <c:v>657.89785118960799</c:v>
                </c:pt>
                <c:pt idx="68">
                  <c:v>659.21490627930768</c:v>
                </c:pt>
                <c:pt idx="69">
                  <c:v>660.52965628005006</c:v>
                </c:pt>
                <c:pt idx="70">
                  <c:v>661.8421059281452</c:v>
                </c:pt>
                <c:pt idx="71">
                  <c:v>663.15225994103878</c:v>
                </c:pt>
                <c:pt idx="72">
                  <c:v>664.46012301740939</c:v>
                </c:pt>
                <c:pt idx="73">
                  <c:v>665.76569983726506</c:v>
                </c:pt>
                <c:pt idx="74">
                  <c:v>667.06899506203956</c:v>
                </c:pt>
                <c:pt idx="75">
                  <c:v>668.37001333468754</c:v>
                </c:pt>
                <c:pt idx="76">
                  <c:v>669.66875927977935</c:v>
                </c:pt>
                <c:pt idx="77">
                  <c:v>670.96523750359529</c:v>
                </c:pt>
                <c:pt idx="78">
                  <c:v>672.25945259421894</c:v>
                </c:pt>
                <c:pt idx="79">
                  <c:v>673.5514091216304</c:v>
                </c:pt>
                <c:pt idx="80">
                  <c:v>674.84111163779824</c:v>
                </c:pt>
                <c:pt idx="81">
                  <c:v>676.12856467677159</c:v>
                </c:pt>
                <c:pt idx="82">
                  <c:v>677.41377275477112</c:v>
                </c:pt>
                <c:pt idx="83">
                  <c:v>678.6967403702796</c:v>
                </c:pt>
                <c:pt idx="84">
                  <c:v>679.97747200413187</c:v>
                </c:pt>
                <c:pt idx="85">
                  <c:v>681.25597211960405</c:v>
                </c:pt>
                <c:pt idx="86">
                  <c:v>682.53224516250282</c:v>
                </c:pt>
                <c:pt idx="87">
                  <c:v>683.80629556125314</c:v>
                </c:pt>
                <c:pt idx="88">
                  <c:v>685.07812772698628</c:v>
                </c:pt>
                <c:pt idx="89">
                  <c:v>686.34774605362668</c:v>
                </c:pt>
                <c:pt idx="90">
                  <c:v>687.61515491797877</c:v>
                </c:pt>
                <c:pt idx="91">
                  <c:v>688.88035867981273</c:v>
                </c:pt>
                <c:pt idx="92">
                  <c:v>690.14336168195007</c:v>
                </c:pt>
                <c:pt idx="93">
                  <c:v>691.40416825034845</c:v>
                </c:pt>
                <c:pt idx="94">
                  <c:v>692.66278269418626</c:v>
                </c:pt>
                <c:pt idx="95">
                  <c:v>693.9192093059462</c:v>
                </c:pt>
                <c:pt idx="96">
                  <c:v>695.17345236149856</c:v>
                </c:pt>
                <c:pt idx="97">
                  <c:v>696.4255161201844</c:v>
                </c:pt>
                <c:pt idx="98">
                  <c:v>697.67540482489721</c:v>
                </c:pt>
                <c:pt idx="99">
                  <c:v>698.92312270216507</c:v>
                </c:pt>
                <c:pt idx="100">
                  <c:v>700.16867396223165</c:v>
                </c:pt>
                <c:pt idx="101">
                  <c:v>712.50534747309234</c:v>
                </c:pt>
                <c:pt idx="102">
                  <c:v>724.62805450001918</c:v>
                </c:pt>
                <c:pt idx="103">
                  <c:v>736.54084996119502</c:v>
                </c:pt>
                <c:pt idx="104">
                  <c:v>748.24763623335616</c:v>
                </c:pt>
                <c:pt idx="105">
                  <c:v>759.75217044213184</c:v>
                </c:pt>
                <c:pt idx="106">
                  <c:v>771.05807131240192</c:v>
                </c:pt>
                <c:pt idx="107">
                  <c:v>782.16882561018042</c:v>
                </c:pt>
                <c:pt idx="108">
                  <c:v>793.08779420492306</c:v>
                </c:pt>
                <c:pt idx="109">
                  <c:v>803.81821777878486</c:v>
                </c:pt>
                <c:pt idx="110">
                  <c:v>814.3632222072074</c:v>
                </c:pt>
                <c:pt idx="111">
                  <c:v>824.7258236332641</c:v>
                </c:pt>
                <c:pt idx="112">
                  <c:v>834.90893325641639</c:v>
                </c:pt>
                <c:pt idx="113">
                  <c:v>844.91536185471909</c:v>
                </c:pt>
                <c:pt idx="114">
                  <c:v>854.7478240580416</c:v>
                </c:pt>
                <c:pt idx="115">
                  <c:v>864.4089423885265</c:v>
                </c:pt>
                <c:pt idx="116">
                  <c:v>873.90125108328277</c:v>
                </c:pt>
                <c:pt idx="117">
                  <c:v>883.22719971318793</c:v>
                </c:pt>
                <c:pt idx="118">
                  <c:v>892.38915661064698</c:v>
                </c:pt>
                <c:pt idx="119">
                  <c:v>901.38941211821577</c:v>
                </c:pt>
                <c:pt idx="120">
                  <c:v>910.23018166913516</c:v>
                </c:pt>
                <c:pt idx="121">
                  <c:v>918.91360871002894</c:v>
                </c:pt>
                <c:pt idx="122">
                  <c:v>927.44176747529366</c:v>
                </c:pt>
                <c:pt idx="123">
                  <c:v>935.8166656220385</c:v>
                </c:pt>
                <c:pt idx="124">
                  <c:v>944.04024673381832</c:v>
                </c:pt>
                <c:pt idx="125">
                  <c:v>952.11439270083758</c:v>
                </c:pt>
                <c:pt idx="126">
                  <c:v>960.04092598377804</c:v>
                </c:pt>
                <c:pt idx="127">
                  <c:v>967.82161176792431</c:v>
                </c:pt>
                <c:pt idx="128">
                  <c:v>975.45816001381377</c:v>
                </c:pt>
                <c:pt idx="129">
                  <c:v>982.95222741022815</c:v>
                </c:pt>
                <c:pt idx="130">
                  <c:v>990.30541923496219</c:v>
                </c:pt>
                <c:pt idx="131">
                  <c:v>997.51929112845551</c:v>
                </c:pt>
                <c:pt idx="132">
                  <c:v>1004.5953507850453</c:v>
                </c:pt>
                <c:pt idx="133">
                  <c:v>1011.5350595662992</c:v>
                </c:pt>
                <c:pt idx="134">
                  <c:v>1018.3398340406044</c:v>
                </c:pt>
                <c:pt idx="135">
                  <c:v>1025.0110474529324</c:v>
                </c:pt>
                <c:pt idx="136">
                  <c:v>1031.5500311284586</c:v>
                </c:pt>
                <c:pt idx="137">
                  <c:v>1037.9580758134884</c:v>
                </c:pt>
                <c:pt idx="138">
                  <c:v>1044.2364329569398</c:v>
                </c:pt>
                <c:pt idx="139">
                  <c:v>1050.3863159354348</c:v>
                </c:pt>
                <c:pt idx="140">
                  <c:v>1056.4089012248776</c:v>
                </c:pt>
                <c:pt idx="141">
                  <c:v>1062.3053295212246</c:v>
                </c:pt>
                <c:pt idx="142">
                  <c:v>1068.0767068130053</c:v>
                </c:pt>
                <c:pt idx="143">
                  <c:v>1073.7241054080005</c:v>
                </c:pt>
                <c:pt idx="144">
                  <c:v>1079.2485649163589</c:v>
                </c:pt>
                <c:pt idx="145">
                  <c:v>1084.651093192304</c:v>
                </c:pt>
                <c:pt idx="146">
                  <c:v>1089.9326672364705</c:v>
                </c:pt>
                <c:pt idx="147">
                  <c:v>1095.0942340608028</c:v>
                </c:pt>
                <c:pt idx="148">
                  <c:v>1100.1367115178505</c:v>
                </c:pt>
                <c:pt idx="149">
                  <c:v>1105.0609890962035</c:v>
                </c:pt>
                <c:pt idx="150">
                  <c:v>1109.8679286837287</c:v>
                </c:pt>
                <c:pt idx="151">
                  <c:v>1114.5583653001902</c:v>
                </c:pt>
                <c:pt idx="152">
                  <c:v>1119.1331078007672</c:v>
                </c:pt>
                <c:pt idx="153">
                  <c:v>1123.5929395519211</c:v>
                </c:pt>
                <c:pt idx="154">
                  <c:v>1127.9386190810042</c:v>
                </c:pt>
                <c:pt idx="155">
                  <c:v>1132.1708807009531</c:v>
                </c:pt>
                <c:pt idx="156">
                  <c:v>1136.2904351113652</c:v>
                </c:pt>
                <c:pt idx="157">
                  <c:v>1140.297969977217</c:v>
                </c:pt>
                <c:pt idx="158">
                  <c:v>1144.1941504864537</c:v>
                </c:pt>
                <c:pt idx="159">
                  <c:v>1147.9796198876511</c:v>
                </c:pt>
                <c:pt idx="160">
                  <c:v>1151.6550000089321</c:v>
                </c:pt>
                <c:pt idx="161">
                  <c:v>1155.2208917593121</c:v>
                </c:pt>
                <c:pt idx="162">
                  <c:v>1158.6778756136332</c:v>
                </c:pt>
                <c:pt idx="163">
                  <c:v>1162.0265120822628</c:v>
                </c:pt>
                <c:pt idx="164">
                  <c:v>1165.2673421667287</c:v>
                </c:pt>
                <c:pt idx="165">
                  <c:v>1168.400887802492</c:v>
                </c:pt>
                <c:pt idx="166">
                  <c:v>1171.4276522900827</c:v>
                </c:pt>
                <c:pt idx="167">
                  <c:v>1174.3481207158597</c:v>
                </c:pt>
                <c:pt idx="168">
                  <c:v>1177.1627603637046</c:v>
                </c:pt>
                <c:pt idx="169">
                  <c:v>1179.8720211190187</c:v>
                </c:pt>
                <c:pt idx="170">
                  <c:v>1182.4763358664597</c:v>
                </c:pt>
                <c:pt idx="171">
                  <c:v>1184.9761208829345</c:v>
                </c:pt>
                <c:pt idx="172">
                  <c:v>1187.3717762274575</c:v>
                </c:pt>
                <c:pt idx="173">
                  <c:v>1189.6636861295908</c:v>
                </c:pt>
                <c:pt idx="174">
                  <c:v>1191.8522193782908</c:v>
                </c:pt>
                <c:pt idx="175">
                  <c:v>1193.9377297131166</c:v>
                </c:pt>
                <c:pt idx="176">
                  <c:v>1195.9205562198854</c:v>
                </c:pt>
                <c:pt idx="177">
                  <c:v>1197.8010237329984</c:v>
                </c:pt>
                <c:pt idx="178">
                  <c:v>1199.579443246801</c:v>
                </c:pt>
                <c:pt idx="179">
                  <c:v>1201.2561123384748</c:v>
                </c:pt>
                <c:pt idx="180">
                  <c:v>1202.8313156050797</c:v>
                </c:pt>
                <c:pt idx="181">
                  <c:v>1204.305325117467</c:v>
                </c:pt>
                <c:pt idx="182">
                  <c:v>1205.6784008938514</c:v>
                </c:pt>
                <c:pt idx="183">
                  <c:v>1206.9507913958473</c:v>
                </c:pt>
                <c:pt idx="184">
                  <c:v>1208.1227340497283</c:v>
                </c:pt>
                <c:pt idx="185">
                  <c:v>1209.1944557955464</c:v>
                </c:pt>
                <c:pt idx="186">
                  <c:v>1210.1661736665149</c:v>
                </c:pt>
                <c:pt idx="187">
                  <c:v>1211.0380954007137</c:v>
                </c:pt>
                <c:pt idx="188">
                  <c:v>1211.8104200866994</c:v>
                </c:pt>
                <c:pt idx="189">
                  <c:v>1212.4833388439715</c:v>
                </c:pt>
                <c:pt idx="190">
                  <c:v>1213.0570355384862</c:v>
                </c:pt>
                <c:pt idx="191">
                  <c:v>1213.5316875324963</c:v>
                </c:pt>
                <c:pt idx="192">
                  <c:v>1213.9074664669788</c:v>
                </c:pt>
                <c:pt idx="193">
                  <c:v>1214.1845390738065</c:v>
                </c:pt>
                <c:pt idx="194">
                  <c:v>1214.3630680136962</c:v>
                </c:pt>
                <c:pt idx="195">
                  <c:v>1214.4432127348607</c:v>
                </c:pt>
                <c:pt idx="196">
                  <c:v>1214.4251303462959</c:v>
                </c:pt>
                <c:pt idx="197">
                  <c:v>1214.3089764988033</c:v>
                </c:pt>
                <c:pt idx="198">
                  <c:v>1214.0949062662487</c:v>
                </c:pt>
                <c:pt idx="199">
                  <c:v>1213.783075019234</c:v>
                </c:pt>
                <c:pt idx="200">
                  <c:v>1213.3736392833412</c:v>
                </c:pt>
                <c:pt idx="201">
                  <c:v>1212.8667575743955</c:v>
                </c:pt>
                <c:pt idx="202">
                  <c:v>1212.2625912037665</c:v>
                </c:pt>
                <c:pt idx="203">
                  <c:v>1211.5613050475342</c:v>
                </c:pt>
                <c:pt idx="204">
                  <c:v>1210.7630682743363</c:v>
                </c:pt>
                <c:pt idx="205">
                  <c:v>1209.8680550278129</c:v>
                </c:pt>
                <c:pt idx="206">
                  <c:v>1208.8764450606998</c:v>
                </c:pt>
                <c:pt idx="207">
                  <c:v>1207.7884243187391</c:v>
                </c:pt>
                <c:pt idx="208">
                  <c:v>1206.6041854736113</c:v>
                </c:pt>
                <c:pt idx="209">
                  <c:v>1205.3239284050192</c:v>
                </c:pt>
                <c:pt idx="210">
                  <c:v>1203.9478606328328</c:v>
                </c:pt>
                <c:pt idx="211">
                  <c:v>1202.4761977008473</c:v>
                </c:pt>
                <c:pt idx="212">
                  <c:v>1200.9091635141822</c:v>
                </c:pt>
                <c:pt idx="213">
                  <c:v>1199.2469906327071</c:v>
                </c:pt>
                <c:pt idx="214">
                  <c:v>1197.4899205230938</c:v>
                </c:pt>
                <c:pt idx="215">
                  <c:v>1195.6382037722199</c:v>
                </c:pt>
                <c:pt idx="216">
                  <c:v>1193.6921002646739</c:v>
                </c:pt>
                <c:pt idx="217">
                  <c:v>1191.6518793270809</c:v>
                </c:pt>
                <c:pt idx="218">
                  <c:v>1189.5178198418776</c:v>
                </c:pt>
                <c:pt idx="219">
                  <c:v>1187.2902103330441</c:v>
                </c:pt>
                <c:pt idx="220">
                  <c:v>1184.9693490261559</c:v>
                </c:pt>
                <c:pt idx="221">
                  <c:v>1182.5555438849567</c:v>
                </c:pt>
                <c:pt idx="222">
                  <c:v>1180.0491126264924</c:v>
                </c:pt>
                <c:pt idx="223">
                  <c:v>1177.4503827166811</c:v>
                </c:pt>
                <c:pt idx="224">
                  <c:v>1174.7596913480349</c:v>
                </c:pt>
                <c:pt idx="225">
                  <c:v>1171.977385401098</c:v>
                </c:pt>
                <c:pt idx="226">
                  <c:v>1169.1038213910244</c:v>
                </c:pt>
                <c:pt idx="227">
                  <c:v>1166.1393654005883</c:v>
                </c:pt>
                <c:pt idx="228">
                  <c:v>1163.0843930007957</c:v>
                </c:pt>
                <c:pt idx="229">
                  <c:v>1159.9392891601633</c:v>
                </c:pt>
                <c:pt idx="230">
                  <c:v>1156.704448143623</c:v>
                </c:pt>
                <c:pt idx="231">
                  <c:v>1153.38027340193</c:v>
                </c:pt>
                <c:pt idx="232">
                  <c:v>1149.9671774523663</c:v>
                </c:pt>
                <c:pt idx="233">
                  <c:v>1146.4655817514624</c:v>
                </c:pt>
                <c:pt idx="234">
                  <c:v>1142.875916560399</c:v>
                </c:pt>
                <c:pt idx="235">
                  <c:v>1139.1986208036881</c:v>
                </c:pt>
                <c:pt idx="236">
                  <c:v>1135.4341419216892</c:v>
                </c:pt>
                <c:pt idx="237">
                  <c:v>1131.5829357174682</c:v>
                </c:pt>
                <c:pt idx="238">
                  <c:v>1127.6454661984669</c:v>
                </c:pt>
                <c:pt idx="239">
                  <c:v>1123.6222054134175</c:v>
                </c:pt>
                <c:pt idx="240">
                  <c:v>1119.5136332849063</c:v>
                </c:pt>
                <c:pt idx="241">
                  <c:v>1115.3202374379589</c:v>
                </c:pt>
                <c:pt idx="242">
                  <c:v>1111.0425130249998</c:v>
                </c:pt>
                <c:pt idx="243">
                  <c:v>1106.6809625475132</c:v>
                </c:pt>
                <c:pt idx="244">
                  <c:v>1102.2360956747152</c:v>
                </c:pt>
                <c:pt idx="245">
                  <c:v>1097.7084290595274</c:v>
                </c:pt>
                <c:pt idx="246">
                  <c:v>1093.0984861521288</c:v>
                </c:pt>
                <c:pt idx="247">
                  <c:v>1088.4067970113456</c:v>
                </c:pt>
                <c:pt idx="248">
                  <c:v>1083.6338981141282</c:v>
                </c:pt>
                <c:pt idx="249">
                  <c:v>1078.7803321633519</c:v>
                </c:pt>
                <c:pt idx="250">
                  <c:v>1073.8466478941664</c:v>
                </c:pt>
                <c:pt idx="251">
                  <c:v>1068.8333998791109</c:v>
                </c:pt>
                <c:pt idx="252">
                  <c:v>1063.7411483322012</c:v>
                </c:pt>
                <c:pt idx="253">
                  <c:v>1058.5704589121881</c:v>
                </c:pt>
                <c:pt idx="254">
                  <c:v>1053.321902525176</c:v>
                </c:pt>
                <c:pt idx="255">
                  <c:v>1047.9960551267882</c:v>
                </c:pt>
                <c:pt idx="256">
                  <c:v>1042.5934975240514</c:v>
                </c:pt>
                <c:pt idx="257">
                  <c:v>1037.1148151771736</c:v>
                </c:pt>
                <c:pt idx="258">
                  <c:v>1031.5605980013765</c:v>
                </c:pt>
                <c:pt idx="259">
                  <c:v>1025.9314401689417</c:v>
                </c:pt>
                <c:pt idx="260">
                  <c:v>1020.2279399116212</c:v>
                </c:pt>
                <c:pt idx="261">
                  <c:v>1014.4506993235633</c:v>
                </c:pt>
                <c:pt idx="262">
                  <c:v>1008.6003241648901</c:v>
                </c:pt>
                <c:pt idx="263">
                  <c:v>1002.6774236660681</c:v>
                </c:pt>
                <c:pt idx="264">
                  <c:v>996.68261033319959</c:v>
                </c:pt>
                <c:pt idx="265">
                  <c:v>990.61649975436546</c:v>
                </c:pt>
                <c:pt idx="266">
                  <c:v>984.47971040713844</c:v>
                </c:pt>
                <c:pt idx="267">
                  <c:v>978.27286346738572</c:v>
                </c:pt>
                <c:pt idx="268">
                  <c:v>971.99658261947445</c:v>
                </c:pt>
                <c:pt idx="269">
                  <c:v>965.65149386798726</c:v>
                </c:pt>
                <c:pt idx="270">
                  <c:v>959.23822535105307</c:v>
                </c:pt>
                <c:pt idx="271">
                  <c:v>952.75740715539325</c:v>
                </c:pt>
                <c:pt idx="272">
                  <c:v>946.20967113317738</c:v>
                </c:pt>
                <c:pt idx="273">
                  <c:v>939.59565072078169</c:v>
                </c:pt>
                <c:pt idx="274">
                  <c:v>932.9159807595363</c:v>
                </c:pt>
                <c:pt idx="275">
                  <c:v>926.17129731854504</c:v>
                </c:pt>
                <c:pt idx="276">
                  <c:v>919.3622375196569</c:v>
                </c:pt>
                <c:pt idx="277">
                  <c:v>912.48943936466435</c:v>
                </c:pt>
                <c:pt idx="278">
                  <c:v>905.55354156479927</c:v>
                </c:pt>
                <c:pt idx="279">
                  <c:v>898.55518337259514</c:v>
                </c:pt>
                <c:pt idx="280">
                  <c:v>891.49500441617727</c:v>
                </c:pt>
                <c:pt idx="281">
                  <c:v>884.37364453604232</c:v>
                </c:pt>
                <c:pt idx="282">
                  <c:v>877.19174362438287</c:v>
                </c:pt>
                <c:pt idx="283">
                  <c:v>869.94994146700856</c:v>
                </c:pt>
                <c:pt idx="284">
                  <c:v>862.64887758791383</c:v>
                </c:pt>
                <c:pt idx="285">
                  <c:v>855.28919109653646</c:v>
                </c:pt>
                <c:pt idx="286">
                  <c:v>847.87152053774935</c:v>
                </c:pt>
                <c:pt idx="287">
                  <c:v>840.39650374462337</c:v>
                </c:pt>
                <c:pt idx="288">
                  <c:v>832.86477769399653</c:v>
                </c:pt>
                <c:pt idx="289">
                  <c:v>825.27697836488119</c:v>
                </c:pt>
                <c:pt idx="290">
                  <c:v>817.63374059973705</c:v>
                </c:pt>
                <c:pt idx="291">
                  <c:v>809.9356979686363</c:v>
                </c:pt>
                <c:pt idx="292">
                  <c:v>802.18348263634152</c:v>
                </c:pt>
                <c:pt idx="293">
                  <c:v>794.37772523231695</c:v>
                </c:pt>
                <c:pt idx="294">
                  <c:v>786.51905472368833</c:v>
                </c:pt>
                <c:pt idx="295">
                  <c:v>778.60809829116499</c:v>
                </c:pt>
                <c:pt idx="296">
                  <c:v>770.64548120793393</c:v>
                </c:pt>
                <c:pt idx="297">
                  <c:v>762.63182672153459</c:v>
                </c:pt>
                <c:pt idx="298">
                  <c:v>754.56775593871839</c:v>
                </c:pt>
                <c:pt idx="299">
                  <c:v>746.45388771329613</c:v>
                </c:pt>
                <c:pt idx="300">
                  <c:v>738.2908385369725</c:v>
                </c:pt>
                <c:pt idx="301">
                  <c:v>730.07922243316614</c:v>
                </c:pt>
                <c:pt idx="302">
                  <c:v>721.81965085380887</c:v>
                </c:pt>
                <c:pt idx="303">
                  <c:v>713.51273257911851</c:v>
                </c:pt>
                <c:pt idx="304">
                  <c:v>705.15907362033465</c:v>
                </c:pt>
                <c:pt idx="305">
                  <c:v>696.75927712540681</c:v>
                </c:pt>
                <c:pt idx="306">
                  <c:v>688.3139432876203</c:v>
                </c:pt>
                <c:pt idx="307">
                  <c:v>679.82366925714553</c:v>
                </c:pt>
                <c:pt idx="308">
                  <c:v>671.28904905549234</c:v>
                </c:pt>
                <c:pt idx="309">
                  <c:v>662.71067349285033</c:v>
                </c:pt>
                <c:pt idx="310">
                  <c:v>654.08913008829461</c:v>
                </c:pt>
                <c:pt idx="311">
                  <c:v>645.42500299283392</c:v>
                </c:pt>
                <c:pt idx="312">
                  <c:v>636.71887291527651</c:v>
                </c:pt>
                <c:pt idx="313">
                  <c:v>627.97131705088907</c:v>
                </c:pt>
                <c:pt idx="314">
                  <c:v>619.18290901282023</c:v>
                </c:pt>
                <c:pt idx="315">
                  <c:v>610.3542187662614</c:v>
                </c:pt>
                <c:pt idx="316">
                  <c:v>601.48581256531361</c:v>
                </c:pt>
                <c:pt idx="317">
                  <c:v>592.57825289253049</c:v>
                </c:pt>
                <c:pt idx="318">
                  <c:v>583.63209840110471</c:v>
                </c:pt>
                <c:pt idx="319">
                  <c:v>574.6479038596641</c:v>
                </c:pt>
                <c:pt idx="320">
                  <c:v>565.62622009964389</c:v>
                </c:pt>
                <c:pt idx="321">
                  <c:v>556.56759396519953</c:v>
                </c:pt>
                <c:pt idx="322">
                  <c:v>547.47256826562329</c:v>
                </c:pt>
                <c:pt idx="323">
                  <c:v>538.34168173022874</c:v>
                </c:pt>
                <c:pt idx="324">
                  <c:v>529.17546896566432</c:v>
                </c:pt>
                <c:pt idx="325">
                  <c:v>519.97446041561841</c:v>
                </c:pt>
                <c:pt idx="326">
                  <c:v>510.73918232287656</c:v>
                </c:pt>
                <c:pt idx="327">
                  <c:v>501.47015669369046</c:v>
                </c:pt>
                <c:pt idx="328">
                  <c:v>492.16790126441992</c:v>
                </c:pt>
                <c:pt idx="329">
                  <c:v>482.83292947040633</c:v>
                </c:pt>
                <c:pt idx="330">
                  <c:v>473.4657504170363</c:v>
                </c:pt>
                <c:pt idx="331">
                  <c:v>464.06686885295522</c:v>
                </c:pt>
                <c:pt idx="332">
                  <c:v>454.63678514538771</c:v>
                </c:pt>
                <c:pt idx="333">
                  <c:v>445.17599525752416</c:v>
                </c:pt>
                <c:pt idx="334">
                  <c:v>435.68499072793054</c:v>
                </c:pt>
                <c:pt idx="335">
                  <c:v>426.16425865193924</c:v>
                </c:pt>
                <c:pt idx="336">
                  <c:v>416.61428166497888</c:v>
                </c:pt>
                <c:pt idx="337">
                  <c:v>407.03553792780014</c:v>
                </c:pt>
                <c:pt idx="338">
                  <c:v>397.42850111355546</c:v>
                </c:pt>
                <c:pt idx="339">
                  <c:v>387.79364039668968</c:v>
                </c:pt>
                <c:pt idx="340">
                  <c:v>378.13142044359967</c:v>
                </c:pt>
                <c:pt idx="341">
                  <c:v>368.44230140501992</c:v>
                </c:pt>
                <c:pt idx="342">
                  <c:v>358.72673891009254</c:v>
                </c:pt>
                <c:pt idx="343">
                  <c:v>348.98518406207887</c:v>
                </c:pt>
                <c:pt idx="344">
                  <c:v>339.21808343567142</c:v>
                </c:pt>
                <c:pt idx="345">
                  <c:v>329.42587907586363</c:v>
                </c:pt>
                <c:pt idx="346">
                  <c:v>319.60900849833689</c:v>
                </c:pt>
                <c:pt idx="347">
                  <c:v>309.76790469132283</c:v>
                </c:pt>
                <c:pt idx="348">
                  <c:v>299.90299611890043</c:v>
                </c:pt>
                <c:pt idx="349">
                  <c:v>290.01470672568746</c:v>
                </c:pt>
                <c:pt idx="350">
                  <c:v>280.10345594288543</c:v>
                </c:pt>
                <c:pt idx="351">
                  <c:v>270.1696586956391</c:v>
                </c:pt>
                <c:pt idx="352">
                  <c:v>260.21372541167005</c:v>
                </c:pt>
                <c:pt idx="353">
                  <c:v>250.2360620311463</c:v>
                </c:pt>
                <c:pt idx="354">
                  <c:v>240.23707001774858</c:v>
                </c:pt>
                <c:pt idx="355">
                  <c:v>230.21714637089551</c:v>
                </c:pt>
                <c:pt idx="356">
                  <c:v>220.17668363908979</c:v>
                </c:pt>
                <c:pt idx="357">
                  <c:v>210.11606993434827</c:v>
                </c:pt>
                <c:pt idx="358">
                  <c:v>200.03568894767923</c:v>
                </c:pt>
                <c:pt idx="359">
                  <c:v>189.93591996557038</c:v>
                </c:pt>
                <c:pt idx="360">
                  <c:v>179.81713788745228</c:v>
                </c:pt>
                <c:pt idx="361">
                  <c:v>169.67971324410166</c:v>
                </c:pt>
                <c:pt idx="362">
                  <c:v>159.52401221695027</c:v>
                </c:pt>
                <c:pt idx="363">
                  <c:v>149.35039665826491</c:v>
                </c:pt>
                <c:pt idx="364">
                  <c:v>139.15922411216536</c:v>
                </c:pt>
                <c:pt idx="365">
                  <c:v>128.95084783644711</c:v>
                </c:pt>
                <c:pt idx="366">
                  <c:v>118.72561682517644</c:v>
                </c:pt>
                <c:pt idx="367">
                  <c:v>108.48387583202633</c:v>
                </c:pt>
                <c:pt idx="368">
                  <c:v>98.225965394321506</c:v>
                </c:pt>
                <c:pt idx="369">
                  <c:v>87.952221857762353</c:v>
                </c:pt>
                <c:pt idx="370">
                  <c:v>77.662977401797392</c:v>
                </c:pt>
                <c:pt idx="371">
                  <c:v>67.358560065614938</c:v>
                </c:pt>
                <c:pt idx="372">
                  <c:v>57.039293774725031</c:v>
                </c:pt>
                <c:pt idx="373">
                  <c:v>46.705498368103299</c:v>
                </c:pt>
                <c:pt idx="374">
                  <c:v>36.357489625869071</c:v>
                </c:pt>
                <c:pt idx="375">
                  <c:v>25.99557929747062</c:v>
                </c:pt>
                <c:pt idx="376">
                  <c:v>15.620075130350973</c:v>
                </c:pt>
                <c:pt idx="377">
                  <c:v>5.2312808990683699</c:v>
                </c:pt>
                <c:pt idx="378">
                  <c:v>-5.1705035651539895</c:v>
                </c:pt>
                <c:pt idx="379">
                  <c:v>-5.1809117765415982</c:v>
                </c:pt>
                <c:pt idx="380">
                  <c:v>-5.1913200004763933</c:v>
                </c:pt>
                <c:pt idx="381">
                  <c:v>-5.2017282369580844</c:v>
                </c:pt>
                <c:pt idx="382">
                  <c:v>-5.2121364859863819</c:v>
                </c:pt>
                <c:pt idx="383">
                  <c:v>-5.2225447475609963</c:v>
                </c:pt>
                <c:pt idx="384">
                  <c:v>-5.232953021681638</c:v>
                </c:pt>
                <c:pt idx="385">
                  <c:v>-5.2433613083480175</c:v>
                </c:pt>
                <c:pt idx="386">
                  <c:v>-5.2537696075598452</c:v>
                </c:pt>
                <c:pt idx="387">
                  <c:v>-5.2641779193168317</c:v>
                </c:pt>
                <c:pt idx="388">
                  <c:v>-5.2745862436186872</c:v>
                </c:pt>
                <c:pt idx="389">
                  <c:v>-5.2849945804651215</c:v>
                </c:pt>
                <c:pt idx="390">
                  <c:v>-5.2954029298558458</c:v>
                </c:pt>
                <c:pt idx="391">
                  <c:v>-5.3058112917905698</c:v>
                </c:pt>
                <c:pt idx="392">
                  <c:v>-5.3162196662690047</c:v>
                </c:pt>
                <c:pt idx="393">
                  <c:v>-5.3266280532908601</c:v>
                </c:pt>
                <c:pt idx="394">
                  <c:v>-5.3370364528558465</c:v>
                </c:pt>
                <c:pt idx="395">
                  <c:v>-5.3474448649636743</c:v>
                </c:pt>
                <c:pt idx="396">
                  <c:v>-5.3578532896140549</c:v>
                </c:pt>
                <c:pt idx="397">
                  <c:v>-5.3682617268066979</c:v>
                </c:pt>
                <c:pt idx="398">
                  <c:v>-5.3786701765413136</c:v>
                </c:pt>
                <c:pt idx="399">
                  <c:v>-5.3890786388176126</c:v>
                </c:pt>
                <c:pt idx="400">
                  <c:v>-5.3994871136353053</c:v>
                </c:pt>
                <c:pt idx="401">
                  <c:v>-5.4098956009941022</c:v>
                </c:pt>
                <c:pt idx="402">
                  <c:v>-5.4203041008937136</c:v>
                </c:pt>
                <c:pt idx="403">
                  <c:v>-5.4307126133338501</c:v>
                </c:pt>
                <c:pt idx="404">
                  <c:v>-5.4411211383142222</c:v>
                </c:pt>
                <c:pt idx="405">
                  <c:v>-5.4515296758345402</c:v>
                </c:pt>
                <c:pt idx="406">
                  <c:v>-5.4619382258945146</c:v>
                </c:pt>
                <c:pt idx="407">
                  <c:v>-5.4723467884938559</c:v>
                </c:pt>
                <c:pt idx="408">
                  <c:v>-5.4827553636322746</c:v>
                </c:pt>
                <c:pt idx="409">
                  <c:v>-5.493163951309481</c:v>
                </c:pt>
                <c:pt idx="410">
                  <c:v>-5.5035725515251857</c:v>
                </c:pt>
                <c:pt idx="411">
                  <c:v>-5.513981164279099</c:v>
                </c:pt>
                <c:pt idx="412">
                  <c:v>-5.5243897895709315</c:v>
                </c:pt>
                <c:pt idx="413">
                  <c:v>-5.5347984274003936</c:v>
                </c:pt>
                <c:pt idx="414">
                  <c:v>-5.5452070777671958</c:v>
                </c:pt>
                <c:pt idx="415">
                  <c:v>-5.5556157406710485</c:v>
                </c:pt>
                <c:pt idx="416">
                  <c:v>-5.5660244161116621</c:v>
                </c:pt>
                <c:pt idx="417">
                  <c:v>-5.5764331040887472</c:v>
                </c:pt>
                <c:pt idx="418">
                  <c:v>-5.5868418046020141</c:v>
                </c:pt>
                <c:pt idx="419">
                  <c:v>-5.5972505176511733</c:v>
                </c:pt>
                <c:pt idx="420">
                  <c:v>-5.6076592432359362</c:v>
                </c:pt>
                <c:pt idx="421">
                  <c:v>-5.6180679813560124</c:v>
                </c:pt>
                <c:pt idx="422">
                  <c:v>-5.6284767320111131</c:v>
                </c:pt>
                <c:pt idx="423">
                  <c:v>-5.638885495200948</c:v>
                </c:pt>
                <c:pt idx="424">
                  <c:v>-5.6492942709252283</c:v>
                </c:pt>
                <c:pt idx="425">
                  <c:v>-5.6597030591836637</c:v>
                </c:pt>
                <c:pt idx="426">
                  <c:v>-5.6701118599759655</c:v>
                </c:pt>
                <c:pt idx="427">
                  <c:v>-5.6805206733018441</c:v>
                </c:pt>
                <c:pt idx="428">
                  <c:v>-5.69092949916101</c:v>
                </c:pt>
                <c:pt idx="429">
                  <c:v>-5.7013383375531737</c:v>
                </c:pt>
                <c:pt idx="430">
                  <c:v>-5.7117471884780455</c:v>
                </c:pt>
                <c:pt idx="431">
                  <c:v>-5.7221560519353361</c:v>
                </c:pt>
                <c:pt idx="432">
                  <c:v>-5.7325649279247557</c:v>
                </c:pt>
                <c:pt idx="433">
                  <c:v>-5.7429738164460158</c:v>
                </c:pt>
                <c:pt idx="434">
                  <c:v>-5.7533827174988259</c:v>
                </c:pt>
                <c:pt idx="435">
                  <c:v>-5.7637916310828974</c:v>
                </c:pt>
                <c:pt idx="436">
                  <c:v>-5.7742005571979407</c:v>
                </c:pt>
                <c:pt idx="437">
                  <c:v>-5.7846094958436662</c:v>
                </c:pt>
                <c:pt idx="438">
                  <c:v>-5.7950184470197845</c:v>
                </c:pt>
                <c:pt idx="439">
                  <c:v>-5.805427410726006</c:v>
                </c:pt>
                <c:pt idx="440">
                  <c:v>-5.8158363869620411</c:v>
                </c:pt>
                <c:pt idx="441">
                  <c:v>-5.8262453757276003</c:v>
                </c:pt>
                <c:pt idx="442">
                  <c:v>-5.8366543770223949</c:v>
                </c:pt>
                <c:pt idx="443">
                  <c:v>-5.8470633908461354</c:v>
                </c:pt>
                <c:pt idx="444">
                  <c:v>-5.8574724171985322</c:v>
                </c:pt>
                <c:pt idx="445">
                  <c:v>-5.8678814560792958</c:v>
                </c:pt>
                <c:pt idx="446">
                  <c:v>-5.8782905074881366</c:v>
                </c:pt>
                <c:pt idx="447">
                  <c:v>-5.8886995714247652</c:v>
                </c:pt>
                <c:pt idx="448">
                  <c:v>-5.8991086478888928</c:v>
                </c:pt>
                <c:pt idx="449">
                  <c:v>-5.9095177368802299</c:v>
                </c:pt>
                <c:pt idx="450">
                  <c:v>-5.9199268383984869</c:v>
                </c:pt>
                <c:pt idx="451">
                  <c:v>-5.9303359524433743</c:v>
                </c:pt>
                <c:pt idx="452">
                  <c:v>-5.9407450790146026</c:v>
                </c:pt>
                <c:pt idx="453">
                  <c:v>-5.9511542181118831</c:v>
                </c:pt>
                <c:pt idx="454">
                  <c:v>-5.9615633697349253</c:v>
                </c:pt>
                <c:pt idx="455">
                  <c:v>-5.9719725338834406</c:v>
                </c:pt>
                <c:pt idx="456">
                  <c:v>-5.9823817105571395</c:v>
                </c:pt>
                <c:pt idx="457">
                  <c:v>-5.9927908997557333</c:v>
                </c:pt>
                <c:pt idx="458">
                  <c:v>-6.0032001014789316</c:v>
                </c:pt>
                <c:pt idx="459">
                  <c:v>-6.0136093157264456</c:v>
                </c:pt>
                <c:pt idx="460">
                  <c:v>-6.024018542497986</c:v>
                </c:pt>
                <c:pt idx="461">
                  <c:v>-6.034427781793263</c:v>
                </c:pt>
                <c:pt idx="462">
                  <c:v>-6.0448370336119881</c:v>
                </c:pt>
                <c:pt idx="463">
                  <c:v>-6.0552462979538717</c:v>
                </c:pt>
                <c:pt idx="464">
                  <c:v>-6.0656555748186243</c:v>
                </c:pt>
                <c:pt idx="465">
                  <c:v>-6.0760648642059563</c:v>
                </c:pt>
                <c:pt idx="466">
                  <c:v>-6.0864741661155781</c:v>
                </c:pt>
                <c:pt idx="467">
                  <c:v>-6.0968834805472012</c:v>
                </c:pt>
                <c:pt idx="468">
                  <c:v>-6.1072928075005359</c:v>
                </c:pt>
                <c:pt idx="469">
                  <c:v>-6.1177021469752928</c:v>
                </c:pt>
                <c:pt idx="470">
                  <c:v>-6.1281114989711831</c:v>
                </c:pt>
                <c:pt idx="471">
                  <c:v>-6.1385208634879165</c:v>
                </c:pt>
                <c:pt idx="472">
                  <c:v>-6.1489302405252051</c:v>
                </c:pt>
                <c:pt idx="473">
                  <c:v>-6.1593396300827585</c:v>
                </c:pt>
                <c:pt idx="474">
                  <c:v>-6.1697490321602881</c:v>
                </c:pt>
                <c:pt idx="475">
                  <c:v>-6.1801584467575035</c:v>
                </c:pt>
                <c:pt idx="476">
                  <c:v>-6.1905678738741168</c:v>
                </c:pt>
                <c:pt idx="477">
                  <c:v>-6.2009773135098376</c:v>
                </c:pt>
                <c:pt idx="478">
                  <c:v>-6.2113867656643773</c:v>
                </c:pt>
                <c:pt idx="479">
                  <c:v>-6.2217962303374463</c:v>
                </c:pt>
                <c:pt idx="480">
                  <c:v>-6.232205707528756</c:v>
                </c:pt>
                <c:pt idx="481">
                  <c:v>-6.2426151972380159</c:v>
                </c:pt>
                <c:pt idx="482">
                  <c:v>-6.2530246994649374</c:v>
                </c:pt>
                <c:pt idx="483">
                  <c:v>-6.2634342142092319</c:v>
                </c:pt>
                <c:pt idx="484">
                  <c:v>-6.2738437414706087</c:v>
                </c:pt>
                <c:pt idx="485">
                  <c:v>-6.2842532812487804</c:v>
                </c:pt>
                <c:pt idx="486">
                  <c:v>-6.2946628335434562</c:v>
                </c:pt>
                <c:pt idx="487">
                  <c:v>-6.3050723983543477</c:v>
                </c:pt>
                <c:pt idx="488">
                  <c:v>-6.3154819756811653</c:v>
                </c:pt>
                <c:pt idx="489">
                  <c:v>-6.3258915655236194</c:v>
                </c:pt>
                <c:pt idx="490">
                  <c:v>-6.3363011678814214</c:v>
                </c:pt>
                <c:pt idx="491">
                  <c:v>-6.3467107827542817</c:v>
                </c:pt>
                <c:pt idx="492">
                  <c:v>-6.3571204101419116</c:v>
                </c:pt>
                <c:pt idx="493">
                  <c:v>-6.3675300500440217</c:v>
                </c:pt>
                <c:pt idx="494">
                  <c:v>-6.3779397024603224</c:v>
                </c:pt>
                <c:pt idx="495">
                  <c:v>-6.3883493673905241</c:v>
                </c:pt>
                <c:pt idx="496">
                  <c:v>-6.3987590448343381</c:v>
                </c:pt>
                <c:pt idx="497">
                  <c:v>-6.4091687347914759</c:v>
                </c:pt>
                <c:pt idx="498">
                  <c:v>-6.4195784372616478</c:v>
                </c:pt>
                <c:pt idx="499">
                  <c:v>-6.4299881522445643</c:v>
                </c:pt>
                <c:pt idx="500">
                  <c:v>-6.4403978797399359</c:v>
                </c:pt>
                <c:pt idx="501">
                  <c:v>-6.450807619747474</c:v>
                </c:pt>
                <c:pt idx="502">
                  <c:v>-6.4612173722668897</c:v>
                </c:pt>
                <c:pt idx="503">
                  <c:v>-6.4716271372978937</c:v>
                </c:pt>
                <c:pt idx="504">
                  <c:v>-6.4820369148401964</c:v>
                </c:pt>
                <c:pt idx="505">
                  <c:v>-6.4924467048935082</c:v>
                </c:pt>
                <c:pt idx="506">
                  <c:v>-6.5028565074575404</c:v>
                </c:pt>
                <c:pt idx="507">
                  <c:v>-6.5132663225320044</c:v>
                </c:pt>
                <c:pt idx="508">
                  <c:v>-6.5236761501166107</c:v>
                </c:pt>
                <c:pt idx="509">
                  <c:v>-6.5340859902110697</c:v>
                </c:pt>
                <c:pt idx="510">
                  <c:v>-6.5444958428150928</c:v>
                </c:pt>
                <c:pt idx="511">
                  <c:v>-6.5549057079283903</c:v>
                </c:pt>
                <c:pt idx="512">
                  <c:v>-6.5653155855506737</c:v>
                </c:pt>
                <c:pt idx="513">
                  <c:v>-6.5757254756816534</c:v>
                </c:pt>
                <c:pt idx="514">
                  <c:v>-6.5861353783210408</c:v>
                </c:pt>
                <c:pt idx="515">
                  <c:v>-6.5965452934685462</c:v>
                </c:pt>
                <c:pt idx="516">
                  <c:v>-6.6069552211238802</c:v>
                </c:pt>
                <c:pt idx="517">
                  <c:v>-6.6173651612867541</c:v>
                </c:pt>
                <c:pt idx="518">
                  <c:v>-6.6277751139568792</c:v>
                </c:pt>
                <c:pt idx="519">
                  <c:v>-6.638185079133966</c:v>
                </c:pt>
                <c:pt idx="520">
                  <c:v>-6.648595056817725</c:v>
                </c:pt>
                <c:pt idx="521">
                  <c:v>-6.6590050470078674</c:v>
                </c:pt>
                <c:pt idx="522">
                  <c:v>-6.6694150497041038</c:v>
                </c:pt>
                <c:pt idx="523">
                  <c:v>-6.6798250649061455</c:v>
                </c:pt>
                <c:pt idx="524">
                  <c:v>-6.6902350926137037</c:v>
                </c:pt>
                <c:pt idx="525">
                  <c:v>-6.7006451328264882</c:v>
                </c:pt>
                <c:pt idx="526">
                  <c:v>-6.7110551855442111</c:v>
                </c:pt>
                <c:pt idx="527">
                  <c:v>-6.7214652507665829</c:v>
                </c:pt>
                <c:pt idx="528">
                  <c:v>-6.7318753284933139</c:v>
                </c:pt>
                <c:pt idx="529">
                  <c:v>-6.7422854187241157</c:v>
                </c:pt>
                <c:pt idx="530">
                  <c:v>-6.7526955214586994</c:v>
                </c:pt>
                <c:pt idx="531">
                  <c:v>-6.7631056366967757</c:v>
                </c:pt>
                <c:pt idx="532">
                  <c:v>-6.7735157644380548</c:v>
                </c:pt>
                <c:pt idx="533">
                  <c:v>-6.7839259046822482</c:v>
                </c:pt>
                <c:pt idx="534">
                  <c:v>-6.7943360574290672</c:v>
                </c:pt>
                <c:pt idx="535">
                  <c:v>-6.8047462226782223</c:v>
                </c:pt>
                <c:pt idx="536">
                  <c:v>-6.8151564004294247</c:v>
                </c:pt>
                <c:pt idx="537">
                  <c:v>-6.825566590682385</c:v>
                </c:pt>
                <c:pt idx="538">
                  <c:v>-6.8359767934368145</c:v>
                </c:pt>
                <c:pt idx="539">
                  <c:v>-6.8463870086924246</c:v>
                </c:pt>
                <c:pt idx="540">
                  <c:v>-6.8567972364489256</c:v>
                </c:pt>
                <c:pt idx="541">
                  <c:v>-6.867207476706028</c:v>
                </c:pt>
                <c:pt idx="542">
                  <c:v>-6.8776177294634433</c:v>
                </c:pt>
                <c:pt idx="543">
                  <c:v>-6.8880279947208827</c:v>
                </c:pt>
                <c:pt idx="544">
                  <c:v>-6.8984382724780566</c:v>
                </c:pt>
                <c:pt idx="545">
                  <c:v>-6.9088485627346765</c:v>
                </c:pt>
                <c:pt idx="546">
                  <c:v>-6.9192588654904537</c:v>
                </c:pt>
                <c:pt idx="547">
                  <c:v>-6.9296691807450985</c:v>
                </c:pt>
                <c:pt idx="548">
                  <c:v>-6.9400795084983216</c:v>
                </c:pt>
                <c:pt idx="549">
                  <c:v>-6.950489848749835</c:v>
                </c:pt>
                <c:pt idx="550">
                  <c:v>-6.9609002014993493</c:v>
                </c:pt>
                <c:pt idx="551">
                  <c:v>-6.9713105667465749</c:v>
                </c:pt>
                <c:pt idx="552">
                  <c:v>-6.9817209444912232</c:v>
                </c:pt>
                <c:pt idx="553">
                  <c:v>-6.9921313347330054</c:v>
                </c:pt>
                <c:pt idx="554">
                  <c:v>-7.002541737471633</c:v>
                </c:pt>
                <c:pt idx="555">
                  <c:v>-7.0129521527068164</c:v>
                </c:pt>
                <c:pt idx="556">
                  <c:v>-7.023362580438266</c:v>
                </c:pt>
                <c:pt idx="557">
                  <c:v>-7.0337730206656941</c:v>
                </c:pt>
                <c:pt idx="558">
                  <c:v>-7.0441834733888111</c:v>
                </c:pt>
                <c:pt idx="559">
                  <c:v>-7.0545939386073275</c:v>
                </c:pt>
                <c:pt idx="560">
                  <c:v>-7.0650044163209547</c:v>
                </c:pt>
                <c:pt idx="561">
                  <c:v>-7.0754149065294039</c:v>
                </c:pt>
                <c:pt idx="562">
                  <c:v>-7.0858254092323865</c:v>
                </c:pt>
                <c:pt idx="563">
                  <c:v>-7.0962359244296129</c:v>
                </c:pt>
                <c:pt idx="564">
                  <c:v>-7.1066464521207946</c:v>
                </c:pt>
                <c:pt idx="565">
                  <c:v>-7.1170569923056428</c:v>
                </c:pt>
                <c:pt idx="566">
                  <c:v>-7.127467544983868</c:v>
                </c:pt>
                <c:pt idx="567">
                  <c:v>-7.1378781101551816</c:v>
                </c:pt>
                <c:pt idx="568">
                  <c:v>-7.1482886878192948</c:v>
                </c:pt>
                <c:pt idx="569">
                  <c:v>-7.1586992779759182</c:v>
                </c:pt>
                <c:pt idx="570">
                  <c:v>-7.1691098806247631</c:v>
                </c:pt>
                <c:pt idx="571">
                  <c:v>-7.1795204957655407</c:v>
                </c:pt>
                <c:pt idx="572">
                  <c:v>-7.1899311233979617</c:v>
                </c:pt>
                <c:pt idx="573">
                  <c:v>-7.2003417635217373</c:v>
                </c:pt>
                <c:pt idx="574">
                  <c:v>-7.2107524161365788</c:v>
                </c:pt>
                <c:pt idx="575">
                  <c:v>-7.2211630812421976</c:v>
                </c:pt>
                <c:pt idx="576">
                  <c:v>-7.2315737588383042</c:v>
                </c:pt>
                <c:pt idx="577">
                  <c:v>-7.2419844489246099</c:v>
                </c:pt>
                <c:pt idx="578">
                  <c:v>-7.252395151500826</c:v>
                </c:pt>
                <c:pt idx="579">
                  <c:v>-7.2628058665666639</c:v>
                </c:pt>
                <c:pt idx="580">
                  <c:v>-7.2732165941218341</c:v>
                </c:pt>
                <c:pt idx="581">
                  <c:v>-7.2836273341660478</c:v>
                </c:pt>
                <c:pt idx="582">
                  <c:v>-7.2940380866990164</c:v>
                </c:pt>
                <c:pt idx="583">
                  <c:v>-7.3044488517204504</c:v>
                </c:pt>
                <c:pt idx="584">
                  <c:v>-7.3148596292300612</c:v>
                </c:pt>
                <c:pt idx="585">
                  <c:v>-7.3252704192275599</c:v>
                </c:pt>
                <c:pt idx="586">
                  <c:v>-7.3356812217126581</c:v>
                </c:pt>
                <c:pt idx="587">
                  <c:v>-7.3460920366850671</c:v>
                </c:pt>
                <c:pt idx="588">
                  <c:v>-7.3565028641444972</c:v>
                </c:pt>
                <c:pt idx="589">
                  <c:v>-7.3669137040906598</c:v>
                </c:pt>
                <c:pt idx="590">
                  <c:v>-7.3773245565232664</c:v>
                </c:pt>
                <c:pt idx="591">
                  <c:v>-7.3877354214420281</c:v>
                </c:pt>
                <c:pt idx="592">
                  <c:v>-7.3981462988466555</c:v>
                </c:pt>
                <c:pt idx="593">
                  <c:v>-7.4085571887368609</c:v>
                </c:pt>
                <c:pt idx="594">
                  <c:v>-7.4189680911123546</c:v>
                </c:pt>
                <c:pt idx="595">
                  <c:v>-7.4293790059728479</c:v>
                </c:pt>
                <c:pt idx="596">
                  <c:v>-7.4397899333180515</c:v>
                </c:pt>
                <c:pt idx="597">
                  <c:v>-7.4502008731476774</c:v>
                </c:pt>
                <c:pt idx="598">
                  <c:v>-7.4606118254614362</c:v>
                </c:pt>
                <c:pt idx="599">
                  <c:v>-7.4710227902590391</c:v>
                </c:pt>
                <c:pt idx="600">
                  <c:v>-7.4814337675401976</c:v>
                </c:pt>
                <c:pt idx="601">
                  <c:v>-7.491844757304623</c:v>
                </c:pt>
                <c:pt idx="602">
                  <c:v>-7.5022557595520265</c:v>
                </c:pt>
                <c:pt idx="603">
                  <c:v>-7.5126667742821187</c:v>
                </c:pt>
                <c:pt idx="604">
                  <c:v>-7.5230778014946109</c:v>
                </c:pt>
                <c:pt idx="605">
                  <c:v>-7.5334888411892154</c:v>
                </c:pt>
                <c:pt idx="606">
                  <c:v>-7.5438998933656425</c:v>
                </c:pt>
                <c:pt idx="607">
                  <c:v>-7.5543109580236028</c:v>
                </c:pt>
                <c:pt idx="608">
                  <c:v>-7.5647220351628084</c:v>
                </c:pt>
                <c:pt idx="609">
                  <c:v>-7.5751331247829707</c:v>
                </c:pt>
                <c:pt idx="610">
                  <c:v>-7.5855442268838003</c:v>
                </c:pt>
                <c:pt idx="611">
                  <c:v>-7.5959553414650092</c:v>
                </c:pt>
                <c:pt idx="612">
                  <c:v>-7.6063664685263079</c:v>
                </c:pt>
                <c:pt idx="613">
                  <c:v>-7.6167776080674079</c:v>
                </c:pt>
                <c:pt idx="614">
                  <c:v>-7.6271887600880204</c:v>
                </c:pt>
                <c:pt idx="615">
                  <c:v>-7.6375999245878567</c:v>
                </c:pt>
                <c:pt idx="616">
                  <c:v>-7.6480111015666274</c:v>
                </c:pt>
                <c:pt idx="617">
                  <c:v>-7.6584222910240447</c:v>
                </c:pt>
                <c:pt idx="618">
                  <c:v>-7.6688334929598199</c:v>
                </c:pt>
                <c:pt idx="619">
                  <c:v>-7.6792447073736634</c:v>
                </c:pt>
                <c:pt idx="620">
                  <c:v>-7.6896559342652875</c:v>
                </c:pt>
                <c:pt idx="621">
                  <c:v>-7.7000671736344026</c:v>
                </c:pt>
                <c:pt idx="622">
                  <c:v>-7.7104784254807202</c:v>
                </c:pt>
                <c:pt idx="623">
                  <c:v>-7.7208896898039514</c:v>
                </c:pt>
                <c:pt idx="624">
                  <c:v>-7.7313009666038077</c:v>
                </c:pt>
                <c:pt idx="625">
                  <c:v>-7.7417122558800004</c:v>
                </c:pt>
                <c:pt idx="626">
                  <c:v>-7.7521235576322409</c:v>
                </c:pt>
                <c:pt idx="627">
                  <c:v>-7.7625348718602405</c:v>
                </c:pt>
                <c:pt idx="628">
                  <c:v>-7.7729461985637105</c:v>
                </c:pt>
                <c:pt idx="629">
                  <c:v>-7.7833575377423623</c:v>
                </c:pt>
                <c:pt idx="630">
                  <c:v>-7.7937688893959063</c:v>
                </c:pt>
                <c:pt idx="631">
                  <c:v>-7.8041802535240548</c:v>
                </c:pt>
                <c:pt idx="632">
                  <c:v>-7.814591630126519</c:v>
                </c:pt>
                <c:pt idx="633">
                  <c:v>-7.8250030192030096</c:v>
                </c:pt>
                <c:pt idx="634">
                  <c:v>-7.8354144207532386</c:v>
                </c:pt>
                <c:pt idx="635">
                  <c:v>-7.8458258347769174</c:v>
                </c:pt>
                <c:pt idx="636">
                  <c:v>-7.8562372612737565</c:v>
                </c:pt>
                <c:pt idx="637">
                  <c:v>-7.8666487002434682</c:v>
                </c:pt>
                <c:pt idx="638">
                  <c:v>-7.8770601516857628</c:v>
                </c:pt>
                <c:pt idx="639">
                  <c:v>-7.8874716156003526</c:v>
                </c:pt>
                <c:pt idx="640">
                  <c:v>-7.897883091986948</c:v>
                </c:pt>
                <c:pt idx="641">
                  <c:v>-7.9082945808452614</c:v>
                </c:pt>
                <c:pt idx="642">
                  <c:v>-7.918706082175003</c:v>
                </c:pt>
                <c:pt idx="643">
                  <c:v>-7.9291175959758853</c:v>
                </c:pt>
                <c:pt idx="644">
                  <c:v>-7.9395291222476185</c:v>
                </c:pt>
                <c:pt idx="645">
                  <c:v>-7.949940660989915</c:v>
                </c:pt>
                <c:pt idx="646">
                  <c:v>-7.9603522122024852</c:v>
                </c:pt>
                <c:pt idx="647">
                  <c:v>-7.9707637758850414</c:v>
                </c:pt>
                <c:pt idx="648">
                  <c:v>-7.9811753520372948</c:v>
                </c:pt>
                <c:pt idx="649">
                  <c:v>-7.9915869406589559</c:v>
                </c:pt>
                <c:pt idx="650">
                  <c:v>-8.001998541749737</c:v>
                </c:pt>
                <c:pt idx="651">
                  <c:v>-8.0124101553093485</c:v>
                </c:pt>
                <c:pt idx="652">
                  <c:v>-8.0228217813375036</c:v>
                </c:pt>
                <c:pt idx="653">
                  <c:v>-8.0332334198339126</c:v>
                </c:pt>
                <c:pt idx="654">
                  <c:v>-8.0436450707982861</c:v>
                </c:pt>
                <c:pt idx="655">
                  <c:v>-8.0540567342303362</c:v>
                </c:pt>
                <c:pt idx="656">
                  <c:v>-8.0644684101297752</c:v>
                </c:pt>
                <c:pt idx="657">
                  <c:v>-8.0748800984963136</c:v>
                </c:pt>
                <c:pt idx="658">
                  <c:v>-8.0852917993296618</c:v>
                </c:pt>
                <c:pt idx="659">
                  <c:v>-8.0957035126295338</c:v>
                </c:pt>
                <c:pt idx="660">
                  <c:v>-8.1061152383956383</c:v>
                </c:pt>
                <c:pt idx="661">
                  <c:v>-8.1165269766276875</c:v>
                </c:pt>
                <c:pt idx="662">
                  <c:v>-8.1269387273253937</c:v>
                </c:pt>
                <c:pt idx="663">
                  <c:v>-8.137350490488469</c:v>
                </c:pt>
                <c:pt idx="664">
                  <c:v>-8.1477622661166222</c:v>
                </c:pt>
                <c:pt idx="665">
                  <c:v>-8.1581740542095673</c:v>
                </c:pt>
                <c:pt idx="666">
                  <c:v>-8.1685858547670147</c:v>
                </c:pt>
                <c:pt idx="667">
                  <c:v>-8.1789976677886749</c:v>
                </c:pt>
                <c:pt idx="668">
                  <c:v>-8.18940949327426</c:v>
                </c:pt>
                <c:pt idx="669">
                  <c:v>-8.1998213312234824</c:v>
                </c:pt>
                <c:pt idx="670">
                  <c:v>-8.2102331816360525</c:v>
                </c:pt>
                <c:pt idx="671">
                  <c:v>-8.2206450445116825</c:v>
                </c:pt>
                <c:pt idx="672">
                  <c:v>-8.2310569198500829</c:v>
                </c:pt>
                <c:pt idx="673">
                  <c:v>-8.2414688076509659</c:v>
                </c:pt>
                <c:pt idx="674">
                  <c:v>-8.2518807079140437</c:v>
                </c:pt>
                <c:pt idx="675">
                  <c:v>-8.2622926206390268</c:v>
                </c:pt>
                <c:pt idx="676">
                  <c:v>-8.2727045458256256</c:v>
                </c:pt>
                <c:pt idx="677">
                  <c:v>-8.2831164834735542</c:v>
                </c:pt>
                <c:pt idx="678">
                  <c:v>-8.2935284335825212</c:v>
                </c:pt>
                <c:pt idx="679">
                  <c:v>-8.3039403961522407</c:v>
                </c:pt>
                <c:pt idx="680">
                  <c:v>-8.314352371182423</c:v>
                </c:pt>
                <c:pt idx="681">
                  <c:v>-8.3247643586727786</c:v>
                </c:pt>
                <c:pt idx="682">
                  <c:v>-8.3351763586230199</c:v>
                </c:pt>
                <c:pt idx="683">
                  <c:v>-8.3455883710328589</c:v>
                </c:pt>
                <c:pt idx="684">
                  <c:v>-8.3560003959020062</c:v>
                </c:pt>
                <c:pt idx="685">
                  <c:v>-8.3664124332301739</c:v>
                </c:pt>
                <c:pt idx="686">
                  <c:v>-8.3768244830170744</c:v>
                </c:pt>
                <c:pt idx="687">
                  <c:v>-8.387236545262418</c:v>
                </c:pt>
                <c:pt idx="688">
                  <c:v>-8.397648619965917</c:v>
                </c:pt>
                <c:pt idx="689">
                  <c:v>-8.4080607071272819</c:v>
                </c:pt>
                <c:pt idx="690">
                  <c:v>-8.4184728067462249</c:v>
                </c:pt>
                <c:pt idx="691">
                  <c:v>-8.4288849188224564</c:v>
                </c:pt>
                <c:pt idx="692">
                  <c:v>-8.4392970433556904</c:v>
                </c:pt>
                <c:pt idx="693">
                  <c:v>-8.4497091803456357</c:v>
                </c:pt>
                <c:pt idx="694">
                  <c:v>-8.4601213297920062</c:v>
                </c:pt>
                <c:pt idx="695">
                  <c:v>-8.4705334916945123</c:v>
                </c:pt>
                <c:pt idx="696">
                  <c:v>-8.4809456660528646</c:v>
                </c:pt>
                <c:pt idx="697">
                  <c:v>-8.4913578528667752</c:v>
                </c:pt>
                <c:pt idx="698">
                  <c:v>-8.5017700521359565</c:v>
                </c:pt>
                <c:pt idx="699">
                  <c:v>-8.5121822638601206</c:v>
                </c:pt>
                <c:pt idx="700">
                  <c:v>-8.5225944880389779</c:v>
                </c:pt>
                <c:pt idx="701">
                  <c:v>-8.5330067246722408</c:v>
                </c:pt>
                <c:pt idx="702">
                  <c:v>-8.5434189737596196</c:v>
                </c:pt>
                <c:pt idx="703">
                  <c:v>-8.5538312353008266</c:v>
                </c:pt>
                <c:pt idx="704">
                  <c:v>-8.5642435092955722</c:v>
                </c:pt>
                <c:pt idx="705">
                  <c:v>-8.5746557957435705</c:v>
                </c:pt>
                <c:pt idx="706">
                  <c:v>-8.5850680946445319</c:v>
                </c:pt>
                <c:pt idx="707">
                  <c:v>-8.5954804059981669</c:v>
                </c:pt>
                <c:pt idx="708">
                  <c:v>-8.6058927298041876</c:v>
                </c:pt>
                <c:pt idx="709">
                  <c:v>-8.6163050660623064</c:v>
                </c:pt>
                <c:pt idx="710">
                  <c:v>-8.6267174147722354</c:v>
                </c:pt>
                <c:pt idx="711">
                  <c:v>-8.6371297759336851</c:v>
                </c:pt>
                <c:pt idx="712">
                  <c:v>-8.6475421495463678</c:v>
                </c:pt>
                <c:pt idx="713">
                  <c:v>-8.6579545356099938</c:v>
                </c:pt>
                <c:pt idx="714">
                  <c:v>-8.6683669341242755</c:v>
                </c:pt>
                <c:pt idx="715">
                  <c:v>-8.678779345088925</c:v>
                </c:pt>
                <c:pt idx="716">
                  <c:v>-8.6891917685036528</c:v>
                </c:pt>
                <c:pt idx="717">
                  <c:v>-8.6996042043681712</c:v>
                </c:pt>
                <c:pt idx="718">
                  <c:v>-8.7100166526821923</c:v>
                </c:pt>
                <c:pt idx="719">
                  <c:v>-8.7204291134454266</c:v>
                </c:pt>
                <c:pt idx="720">
                  <c:v>-8.7308415866575881</c:v>
                </c:pt>
                <c:pt idx="721">
                  <c:v>-8.7412540723183856</c:v>
                </c:pt>
                <c:pt idx="722">
                  <c:v>-8.7516665704275329</c:v>
                </c:pt>
                <c:pt idx="723">
                  <c:v>-8.7620790809847406</c:v>
                </c:pt>
                <c:pt idx="724">
                  <c:v>-8.7724916039897209</c:v>
                </c:pt>
                <c:pt idx="725">
                  <c:v>-8.7829041394421843</c:v>
                </c:pt>
                <c:pt idx="726">
                  <c:v>-8.7933166873418429</c:v>
                </c:pt>
                <c:pt idx="727">
                  <c:v>-8.803729247688409</c:v>
                </c:pt>
                <c:pt idx="728">
                  <c:v>-8.8141418204815931</c:v>
                </c:pt>
                <c:pt idx="729">
                  <c:v>-8.8245544057211092</c:v>
                </c:pt>
                <c:pt idx="730">
                  <c:v>-8.8349670034066676</c:v>
                </c:pt>
                <c:pt idx="731">
                  <c:v>-8.845379613537979</c:v>
                </c:pt>
                <c:pt idx="732">
                  <c:v>-8.8557922361147554</c:v>
                </c:pt>
                <c:pt idx="733">
                  <c:v>-8.8662048711367092</c:v>
                </c:pt>
                <c:pt idx="734">
                  <c:v>-8.8766175186035525</c:v>
                </c:pt>
                <c:pt idx="735">
                  <c:v>-8.8870301785149959</c:v>
                </c:pt>
                <c:pt idx="736">
                  <c:v>-8.8974428508707533</c:v>
                </c:pt>
                <c:pt idx="737">
                  <c:v>-8.9078555356705333</c:v>
                </c:pt>
                <c:pt idx="738">
                  <c:v>-8.9182682329140501</c:v>
                </c:pt>
                <c:pt idx="739">
                  <c:v>-8.9286809426010141</c:v>
                </c:pt>
                <c:pt idx="740">
                  <c:v>-8.9390936647311374</c:v>
                </c:pt>
                <c:pt idx="741">
                  <c:v>-8.9495063993041324</c:v>
                </c:pt>
                <c:pt idx="742">
                  <c:v>-8.9599191463197094</c:v>
                </c:pt>
                <c:pt idx="743">
                  <c:v>-8.9703319057775808</c:v>
                </c:pt>
                <c:pt idx="744">
                  <c:v>-8.9807446776774587</c:v>
                </c:pt>
                <c:pt idx="745">
                  <c:v>-8.9911574620190535</c:v>
                </c:pt>
                <c:pt idx="746">
                  <c:v>-9.0015702588020794</c:v>
                </c:pt>
                <c:pt idx="747">
                  <c:v>-9.0119830680262449</c:v>
                </c:pt>
                <c:pt idx="748">
                  <c:v>-9.0223958896912642</c:v>
                </c:pt>
                <c:pt idx="749">
                  <c:v>-9.0328087237968493</c:v>
                </c:pt>
                <c:pt idx="750">
                  <c:v>-9.0432215703427108</c:v>
                </c:pt>
                <c:pt idx="751">
                  <c:v>-9.0536344293285609</c:v>
                </c:pt>
                <c:pt idx="752">
                  <c:v>-9.06404730075411</c:v>
                </c:pt>
                <c:pt idx="753">
                  <c:v>-9.0744601846190722</c:v>
                </c:pt>
                <c:pt idx="754">
                  <c:v>-9.0848730809231579</c:v>
                </c:pt>
                <c:pt idx="755">
                  <c:v>-9.0952859896660794</c:v>
                </c:pt>
                <c:pt idx="756">
                  <c:v>-9.105698910847547</c:v>
                </c:pt>
                <c:pt idx="757">
                  <c:v>-9.1161118444672748</c:v>
                </c:pt>
                <c:pt idx="758">
                  <c:v>-9.1265247905249733</c:v>
                </c:pt>
                <c:pt idx="759">
                  <c:v>-9.1369377490203547</c:v>
                </c:pt>
                <c:pt idx="760">
                  <c:v>-9.1473507199531294</c:v>
                </c:pt>
                <c:pt idx="761">
                  <c:v>-9.1577637033230115</c:v>
                </c:pt>
                <c:pt idx="762">
                  <c:v>-9.1681766991297113</c:v>
                </c:pt>
                <c:pt idx="763">
                  <c:v>-9.1785897073729412</c:v>
                </c:pt>
                <c:pt idx="764">
                  <c:v>-9.1890027280524116</c:v>
                </c:pt>
                <c:pt idx="765">
                  <c:v>-9.1994157611678364</c:v>
                </c:pt>
                <c:pt idx="766">
                  <c:v>-9.2098288067189262</c:v>
                </c:pt>
                <c:pt idx="767">
                  <c:v>-9.2202418647053932</c:v>
                </c:pt>
                <c:pt idx="768">
                  <c:v>-9.2306549351269496</c:v>
                </c:pt>
                <c:pt idx="769">
                  <c:v>-9.2410680179833058</c:v>
                </c:pt>
                <c:pt idx="770">
                  <c:v>-9.2514811132741741</c:v>
                </c:pt>
                <c:pt idx="771">
                  <c:v>-9.2618942209992667</c:v>
                </c:pt>
                <c:pt idx="772">
                  <c:v>-9.2723073411582959</c:v>
                </c:pt>
                <c:pt idx="773">
                  <c:v>-9.2827204737509739</c:v>
                </c:pt>
                <c:pt idx="774">
                  <c:v>-9.2931336187770111</c:v>
                </c:pt>
                <c:pt idx="775">
                  <c:v>-9.3035467762361215</c:v>
                </c:pt>
                <c:pt idx="776">
                  <c:v>-9.3139599461280156</c:v>
                </c:pt>
                <c:pt idx="777">
                  <c:v>-9.3243731284524038</c:v>
                </c:pt>
                <c:pt idx="778">
                  <c:v>-9.3347863232090003</c:v>
                </c:pt>
                <c:pt idx="779">
                  <c:v>-9.3451995303975153</c:v>
                </c:pt>
                <c:pt idx="780">
                  <c:v>-9.3556127500176611</c:v>
                </c:pt>
                <c:pt idx="781">
                  <c:v>-9.36602598206915</c:v>
                </c:pt>
                <c:pt idx="782">
                  <c:v>-9.3764392265516943</c:v>
                </c:pt>
                <c:pt idx="783">
                  <c:v>-9.386852483465006</c:v>
                </c:pt>
                <c:pt idx="784">
                  <c:v>-9.3972657528087957</c:v>
                </c:pt>
                <c:pt idx="785">
                  <c:v>-9.4076790345827757</c:v>
                </c:pt>
                <c:pt idx="786">
                  <c:v>-9.418092328786658</c:v>
                </c:pt>
                <c:pt idx="787">
                  <c:v>-9.4285056354201551</c:v>
                </c:pt>
                <c:pt idx="788">
                  <c:v>-9.438918954482979</c:v>
                </c:pt>
                <c:pt idx="789">
                  <c:v>-9.4493322859748403</c:v>
                </c:pt>
                <c:pt idx="790">
                  <c:v>-9.459745629895453</c:v>
                </c:pt>
                <c:pt idx="791">
                  <c:v>-9.4701589862445275</c:v>
                </c:pt>
                <c:pt idx="792">
                  <c:v>-9.480572355021776</c:v>
                </c:pt>
                <c:pt idx="793">
                  <c:v>-9.490985736226909</c:v>
                </c:pt>
                <c:pt idx="794">
                  <c:v>-9.5013991298596405</c:v>
                </c:pt>
                <c:pt idx="795">
                  <c:v>-9.511812535919681</c:v>
                </c:pt>
                <c:pt idx="796">
                  <c:v>-9.5222259544067427</c:v>
                </c:pt>
                <c:pt idx="797">
                  <c:v>-9.5326393853205396</c:v>
                </c:pt>
                <c:pt idx="798">
                  <c:v>-9.5430528286607803</c:v>
                </c:pt>
                <c:pt idx="799">
                  <c:v>-9.5534662844271789</c:v>
                </c:pt>
                <c:pt idx="800">
                  <c:v>-9.5638797526194477</c:v>
                </c:pt>
                <c:pt idx="801">
                  <c:v>-9.574293233237297</c:v>
                </c:pt>
                <c:pt idx="802">
                  <c:v>-9.5847067262804391</c:v>
                </c:pt>
                <c:pt idx="803">
                  <c:v>-9.595120231748588</c:v>
                </c:pt>
                <c:pt idx="804">
                  <c:v>-9.6055337496414541</c:v>
                </c:pt>
                <c:pt idx="805">
                  <c:v>-9.615947279958748</c:v>
                </c:pt>
                <c:pt idx="806">
                  <c:v>-9.6263608227001836</c:v>
                </c:pt>
                <c:pt idx="807">
                  <c:v>-9.6367743778654731</c:v>
                </c:pt>
                <c:pt idx="808">
                  <c:v>-9.647187945454327</c:v>
                </c:pt>
                <c:pt idx="809">
                  <c:v>-9.6576015254664576</c:v>
                </c:pt>
                <c:pt idx="810">
                  <c:v>-9.668015117901577</c:v>
                </c:pt>
                <c:pt idx="811">
                  <c:v>-9.6784287227593975</c:v>
                </c:pt>
                <c:pt idx="812">
                  <c:v>-9.6888423400396313</c:v>
                </c:pt>
                <c:pt idx="813">
                  <c:v>-9.6992559697419907</c:v>
                </c:pt>
                <c:pt idx="814">
                  <c:v>-9.709669611866186</c:v>
                </c:pt>
                <c:pt idx="815">
                  <c:v>-9.7200832664119314</c:v>
                </c:pt>
                <c:pt idx="816">
                  <c:v>-9.7304969333789373</c:v>
                </c:pt>
                <c:pt idx="817">
                  <c:v>-9.7409106127669158</c:v>
                </c:pt>
                <c:pt idx="818">
                  <c:v>-9.7513243045755793</c:v>
                </c:pt>
                <c:pt idx="819">
                  <c:v>-9.7617380088046399</c:v>
                </c:pt>
                <c:pt idx="820">
                  <c:v>-9.7721517254538099</c:v>
                </c:pt>
                <c:pt idx="821">
                  <c:v>-9.7825654545228016</c:v>
                </c:pt>
                <c:pt idx="822">
                  <c:v>-9.792979196011327</c:v>
                </c:pt>
                <c:pt idx="823">
                  <c:v>-9.8033929499190968</c:v>
                </c:pt>
                <c:pt idx="824">
                  <c:v>-9.8138067162458249</c:v>
                </c:pt>
                <c:pt idx="825">
                  <c:v>-9.8242204949912217</c:v>
                </c:pt>
                <c:pt idx="826">
                  <c:v>-9.8346342861549996</c:v>
                </c:pt>
                <c:pt idx="827">
                  <c:v>-9.8450480897368706</c:v>
                </c:pt>
                <c:pt idx="828">
                  <c:v>-9.8554619057365471</c:v>
                </c:pt>
                <c:pt idx="829">
                  <c:v>-9.8658757341537413</c:v>
                </c:pt>
                <c:pt idx="830">
                  <c:v>-9.8762895749881654</c:v>
                </c:pt>
                <c:pt idx="831">
                  <c:v>-9.8867034282395299</c:v>
                </c:pt>
                <c:pt idx="832">
                  <c:v>-9.8971172939075487</c:v>
                </c:pt>
                <c:pt idx="833">
                  <c:v>-9.9075311719919341</c:v>
                </c:pt>
                <c:pt idx="834">
                  <c:v>-9.9179450624923966</c:v>
                </c:pt>
                <c:pt idx="835">
                  <c:v>-9.9283589654086484</c:v>
                </c:pt>
                <c:pt idx="836">
                  <c:v>-9.9387728807404034</c:v>
                </c:pt>
                <c:pt idx="837">
                  <c:v>-9.9491868084873722</c:v>
                </c:pt>
                <c:pt idx="838">
                  <c:v>-9.959600748649267</c:v>
                </c:pt>
                <c:pt idx="839">
                  <c:v>-9.9700147012258</c:v>
                </c:pt>
                <c:pt idx="840">
                  <c:v>-9.9804286662166835</c:v>
                </c:pt>
                <c:pt idx="841">
                  <c:v>-9.9908426436216295</c:v>
                </c:pt>
                <c:pt idx="842">
                  <c:v>-10.001256633440351</c:v>
                </c:pt>
                <c:pt idx="843">
                  <c:v>-10.011670635672557</c:v>
                </c:pt>
                <c:pt idx="844">
                  <c:v>-10.022084650317963</c:v>
                </c:pt>
                <c:pt idx="845">
                  <c:v>-10.03249867737628</c:v>
                </c:pt>
                <c:pt idx="846">
                  <c:v>-10.042912716847219</c:v>
                </c:pt>
                <c:pt idx="847">
                  <c:v>-10.053326768730495</c:v>
                </c:pt>
                <c:pt idx="848">
                  <c:v>-10.063740833025816</c:v>
                </c:pt>
                <c:pt idx="849">
                  <c:v>-10.074154909732899</c:v>
                </c:pt>
                <c:pt idx="850">
                  <c:v>-10.084568998851452</c:v>
                </c:pt>
                <c:pt idx="851">
                  <c:v>-10.094983100381189</c:v>
                </c:pt>
                <c:pt idx="852">
                  <c:v>-10.105397214321822</c:v>
                </c:pt>
                <c:pt idx="853">
                  <c:v>-10.115811340673064</c:v>
                </c:pt>
                <c:pt idx="854">
                  <c:v>-10.126225479434625</c:v>
                </c:pt>
                <c:pt idx="855">
                  <c:v>-10.136639630606219</c:v>
                </c:pt>
                <c:pt idx="856">
                  <c:v>-10.147053794187556</c:v>
                </c:pt>
                <c:pt idx="857">
                  <c:v>-10.157467970178351</c:v>
                </c:pt>
                <c:pt idx="858">
                  <c:v>-10.167882158578314</c:v>
                </c:pt>
                <c:pt idx="859">
                  <c:v>-10.178296359387158</c:v>
                </c:pt>
                <c:pt idx="860">
                  <c:v>-10.188710572604595</c:v>
                </c:pt>
                <c:pt idx="861">
                  <c:v>-10.199124798230338</c:v>
                </c:pt>
                <c:pt idx="862">
                  <c:v>-10.209539036264099</c:v>
                </c:pt>
                <c:pt idx="863">
                  <c:v>-10.219953286705589</c:v>
                </c:pt>
                <c:pt idx="864">
                  <c:v>-10.230367549554522</c:v>
                </c:pt>
                <c:pt idx="865">
                  <c:v>-10.240781824810608</c:v>
                </c:pt>
                <c:pt idx="866">
                  <c:v>-10.25119611247356</c:v>
                </c:pt>
                <c:pt idx="867">
                  <c:v>-10.26161041254309</c:v>
                </c:pt>
                <c:pt idx="868">
                  <c:v>-10.272024725018913</c:v>
                </c:pt>
                <c:pt idx="869">
                  <c:v>-10.282439049900736</c:v>
                </c:pt>
                <c:pt idx="870">
                  <c:v>-10.292853387188275</c:v>
                </c:pt>
                <c:pt idx="871">
                  <c:v>-10.303267736881242</c:v>
                </c:pt>
                <c:pt idx="872">
                  <c:v>-10.313682098979349</c:v>
                </c:pt>
                <c:pt idx="873">
                  <c:v>-10.324096473482307</c:v>
                </c:pt>
                <c:pt idx="874">
                  <c:v>-10.334510860389829</c:v>
                </c:pt>
                <c:pt idx="875">
                  <c:v>-10.344925259701627</c:v>
                </c:pt>
                <c:pt idx="876">
                  <c:v>-10.355339671417415</c:v>
                </c:pt>
                <c:pt idx="877">
                  <c:v>-10.365754095536902</c:v>
                </c:pt>
                <c:pt idx="878">
                  <c:v>-10.376168532059802</c:v>
                </c:pt>
                <c:pt idx="879">
                  <c:v>-10.386582980985828</c:v>
                </c:pt>
                <c:pt idx="880">
                  <c:v>-10.396997442314692</c:v>
                </c:pt>
                <c:pt idx="881">
                  <c:v>-10.407411916046104</c:v>
                </c:pt>
                <c:pt idx="882">
                  <c:v>-10.417826402179779</c:v>
                </c:pt>
                <c:pt idx="883">
                  <c:v>-10.428240900715428</c:v>
                </c:pt>
                <c:pt idx="884">
                  <c:v>-10.438655411652764</c:v>
                </c:pt>
                <c:pt idx="885">
                  <c:v>-10.449069934991499</c:v>
                </c:pt>
                <c:pt idx="886">
                  <c:v>-10.459484470731345</c:v>
                </c:pt>
                <c:pt idx="887">
                  <c:v>-10.469899018872013</c:v>
                </c:pt>
                <c:pt idx="888">
                  <c:v>-10.480313579413217</c:v>
                </c:pt>
                <c:pt idx="889">
                  <c:v>-10.490728152354668</c:v>
                </c:pt>
                <c:pt idx="890">
                  <c:v>-10.50114273769608</c:v>
                </c:pt>
                <c:pt idx="891">
                  <c:v>-10.511557335437164</c:v>
                </c:pt>
                <c:pt idx="892">
                  <c:v>-10.521971945577635</c:v>
                </c:pt>
                <c:pt idx="893">
                  <c:v>-10.532386568117202</c:v>
                </c:pt>
                <c:pt idx="894">
                  <c:v>-10.542801203055578</c:v>
                </c:pt>
                <c:pt idx="895">
                  <c:v>-10.553215850392476</c:v>
                </c:pt>
                <c:pt idx="896">
                  <c:v>-10.563630510127608</c:v>
                </c:pt>
                <c:pt idx="897">
                  <c:v>-10.574045182260686</c:v>
                </c:pt>
                <c:pt idx="898">
                  <c:v>-10.584459866791423</c:v>
                </c:pt>
                <c:pt idx="899">
                  <c:v>-10.594874563719531</c:v>
                </c:pt>
                <c:pt idx="900">
                  <c:v>-10.605289273044722</c:v>
                </c:pt>
                <c:pt idx="901">
                  <c:v>-10.615703994766708</c:v>
                </c:pt>
                <c:pt idx="902">
                  <c:v>-10.626118728885203</c:v>
                </c:pt>
                <c:pt idx="903">
                  <c:v>-10.636533475399917</c:v>
                </c:pt>
                <c:pt idx="904">
                  <c:v>-10.646948234310564</c:v>
                </c:pt>
                <c:pt idx="905">
                  <c:v>-10.657363005616856</c:v>
                </c:pt>
                <c:pt idx="906">
                  <c:v>-10.667777789318507</c:v>
                </c:pt>
                <c:pt idx="907">
                  <c:v>-10.678192585415227</c:v>
                </c:pt>
                <c:pt idx="908">
                  <c:v>-10.688607393906729</c:v>
                </c:pt>
                <c:pt idx="909">
                  <c:v>-10.699022214792725</c:v>
                </c:pt>
                <c:pt idx="910">
                  <c:v>-10.709437048072928</c:v>
                </c:pt>
                <c:pt idx="911">
                  <c:v>-10.71985189374705</c:v>
                </c:pt>
                <c:pt idx="912">
                  <c:v>-10.730266751814803</c:v>
                </c:pt>
                <c:pt idx="913">
                  <c:v>-10.740681622275899</c:v>
                </c:pt>
                <c:pt idx="914">
                  <c:v>-10.751096505130052</c:v>
                </c:pt>
                <c:pt idx="915">
                  <c:v>-10.761511400376973</c:v>
                </c:pt>
                <c:pt idx="916">
                  <c:v>-10.771926308016376</c:v>
                </c:pt>
                <c:pt idx="917">
                  <c:v>-10.782341228047972</c:v>
                </c:pt>
                <c:pt idx="918">
                  <c:v>-10.792756160471475</c:v>
                </c:pt>
                <c:pt idx="919">
                  <c:v>-10.803171105286594</c:v>
                </c:pt>
                <c:pt idx="920">
                  <c:v>-10.813586062493044</c:v>
                </c:pt>
                <c:pt idx="921">
                  <c:v>-10.824001032090537</c:v>
                </c:pt>
                <c:pt idx="922">
                  <c:v>-10.834416014078787</c:v>
                </c:pt>
                <c:pt idx="923">
                  <c:v>-10.844831008457504</c:v>
                </c:pt>
                <c:pt idx="924">
                  <c:v>-10.855246015226401</c:v>
                </c:pt>
                <c:pt idx="925">
                  <c:v>-10.865661034385191</c:v>
                </c:pt>
                <c:pt idx="926">
                  <c:v>-10.876076065933585</c:v>
                </c:pt>
                <c:pt idx="927">
                  <c:v>-10.886491109871297</c:v>
                </c:pt>
                <c:pt idx="928">
                  <c:v>-10.89690616619804</c:v>
                </c:pt>
                <c:pt idx="929">
                  <c:v>-10.907321234913525</c:v>
                </c:pt>
                <c:pt idx="930">
                  <c:v>-10.917736316017464</c:v>
                </c:pt>
                <c:pt idx="931">
                  <c:v>-10.928151409509571</c:v>
                </c:pt>
                <c:pt idx="932">
                  <c:v>-10.938566515389558</c:v>
                </c:pt>
                <c:pt idx="933">
                  <c:v>-10.948981633657137</c:v>
                </c:pt>
                <c:pt idx="934">
                  <c:v>-10.959396764312022</c:v>
                </c:pt>
                <c:pt idx="935">
                  <c:v>-10.969811907353922</c:v>
                </c:pt>
                <c:pt idx="936">
                  <c:v>-10.980227062782552</c:v>
                </c:pt>
                <c:pt idx="937">
                  <c:v>-10.990642230597624</c:v>
                </c:pt>
                <c:pt idx="938">
                  <c:v>-11.00105741079885</c:v>
                </c:pt>
                <c:pt idx="939">
                  <c:v>-11.011472603385943</c:v>
                </c:pt>
                <c:pt idx="940">
                  <c:v>-11.021887808358617</c:v>
                </c:pt>
                <c:pt idx="941">
                  <c:v>-11.032303025716582</c:v>
                </c:pt>
                <c:pt idx="942">
                  <c:v>-11.042718255459551</c:v>
                </c:pt>
                <c:pt idx="943">
                  <c:v>-11.053133497587238</c:v>
                </c:pt>
                <c:pt idx="944">
                  <c:v>-11.063548752099354</c:v>
                </c:pt>
                <c:pt idx="945">
                  <c:v>-11.073964018995612</c:v>
                </c:pt>
                <c:pt idx="946">
                  <c:v>-11.084379298275724</c:v>
                </c:pt>
                <c:pt idx="947">
                  <c:v>-11.094794589939404</c:v>
                </c:pt>
                <c:pt idx="948">
                  <c:v>-11.105209893986363</c:v>
                </c:pt>
                <c:pt idx="949">
                  <c:v>-11.115625210416313</c:v>
                </c:pt>
                <c:pt idx="950">
                  <c:v>-11.126040539228969</c:v>
                </c:pt>
                <c:pt idx="951">
                  <c:v>-11.136455880424041</c:v>
                </c:pt>
                <c:pt idx="952">
                  <c:v>-11.146871234001242</c:v>
                </c:pt>
                <c:pt idx="953">
                  <c:v>-11.157286599960285</c:v>
                </c:pt>
                <c:pt idx="954">
                  <c:v>-11.167701978300883</c:v>
                </c:pt>
                <c:pt idx="955">
                  <c:v>-11.178117369022749</c:v>
                </c:pt>
                <c:pt idx="956">
                  <c:v>-11.188532772125594</c:v>
                </c:pt>
                <c:pt idx="957">
                  <c:v>-11.198948187609131</c:v>
                </c:pt>
                <c:pt idx="958">
                  <c:v>-11.209363615473073</c:v>
                </c:pt>
                <c:pt idx="959">
                  <c:v>-11.219779055717131</c:v>
                </c:pt>
                <c:pt idx="960">
                  <c:v>-11.23019450834102</c:v>
                </c:pt>
                <c:pt idx="961">
                  <c:v>-11.240609973344451</c:v>
                </c:pt>
                <c:pt idx="962">
                  <c:v>-11.251025450727138</c:v>
                </c:pt>
                <c:pt idx="963">
                  <c:v>-11.261440940488791</c:v>
                </c:pt>
                <c:pt idx="964">
                  <c:v>-11.271856442629124</c:v>
                </c:pt>
                <c:pt idx="965">
                  <c:v>-11.28227195714785</c:v>
                </c:pt>
                <c:pt idx="966">
                  <c:v>-11.292687484044682</c:v>
                </c:pt>
                <c:pt idx="967">
                  <c:v>-11.303103023319332</c:v>
                </c:pt>
                <c:pt idx="968">
                  <c:v>-11.313518574971512</c:v>
                </c:pt>
                <c:pt idx="969">
                  <c:v>-11.323934139000935</c:v>
                </c:pt>
                <c:pt idx="970">
                  <c:v>-11.334349715407313</c:v>
                </c:pt>
                <c:pt idx="971">
                  <c:v>-11.344765304190359</c:v>
                </c:pt>
                <c:pt idx="972">
                  <c:v>-11.355180905349785</c:v>
                </c:pt>
                <c:pt idx="973">
                  <c:v>-11.365596518885306</c:v>
                </c:pt>
                <c:pt idx="974">
                  <c:v>-11.376012144796633</c:v>
                </c:pt>
                <c:pt idx="975">
                  <c:v>-11.386427783083478</c:v>
                </c:pt>
                <c:pt idx="976">
                  <c:v>-11.396843433745556</c:v>
                </c:pt>
                <c:pt idx="977">
                  <c:v>-11.407259096782576</c:v>
                </c:pt>
                <c:pt idx="978">
                  <c:v>-11.417674772194253</c:v>
                </c:pt>
                <c:pt idx="979">
                  <c:v>-11.428090459980298</c:v>
                </c:pt>
                <c:pt idx="980">
                  <c:v>-11.438506160140426</c:v>
                </c:pt>
                <c:pt idx="981">
                  <c:v>-11.448921872674347</c:v>
                </c:pt>
                <c:pt idx="982">
                  <c:v>-11.459337597581776</c:v>
                </c:pt>
                <c:pt idx="983">
                  <c:v>-11.469753334862425</c:v>
                </c:pt>
                <c:pt idx="984">
                  <c:v>-11.480169084516005</c:v>
                </c:pt>
                <c:pt idx="985">
                  <c:v>-11.49058484654223</c:v>
                </c:pt>
                <c:pt idx="986">
                  <c:v>-11.501000620940813</c:v>
                </c:pt>
                <c:pt idx="987">
                  <c:v>-11.511416407711467</c:v>
                </c:pt>
                <c:pt idx="988">
                  <c:v>-11.521832206853903</c:v>
                </c:pt>
                <c:pt idx="989">
                  <c:v>-11.532248018367834</c:v>
                </c:pt>
                <c:pt idx="990">
                  <c:v>-11.542663842252974</c:v>
                </c:pt>
                <c:pt idx="991">
                  <c:v>-11.553079678509034</c:v>
                </c:pt>
                <c:pt idx="992">
                  <c:v>-11.563495527135728</c:v>
                </c:pt>
                <c:pt idx="993">
                  <c:v>-11.573911388132769</c:v>
                </c:pt>
                <c:pt idx="994">
                  <c:v>-11.584327261499869</c:v>
                </c:pt>
                <c:pt idx="995">
                  <c:v>-11.594743147236739</c:v>
                </c:pt>
                <c:pt idx="996">
                  <c:v>-11.605159045343095</c:v>
                </c:pt>
                <c:pt idx="997">
                  <c:v>-11.615574955818648</c:v>
                </c:pt>
                <c:pt idx="998">
                  <c:v>-11.62599087866311</c:v>
                </c:pt>
                <c:pt idx="999">
                  <c:v>-11.636406813876194</c:v>
                </c:pt>
                <c:pt idx="1000">
                  <c:v>-11.646822761457614</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Calculs!$K$4:$K$1004</c:f>
              <c:numCache>
                <c:formatCode>0.00</c:formatCode>
                <c:ptCount val="1001"/>
                <c:pt idx="0">
                  <c:v>564.13737529499281</c:v>
                </c:pt>
                <c:pt idx="1">
                  <c:v>565.62074381086484</c:v>
                </c:pt>
                <c:pt idx="2">
                  <c:v>567.10144126903492</c:v>
                </c:pt>
                <c:pt idx="3">
                  <c:v>568.5794739589353</c:v>
                </c:pt>
                <c:pt idx="4">
                  <c:v>570.05484814226759</c:v>
                </c:pt>
                <c:pt idx="5">
                  <c:v>571.52757005316471</c:v>
                </c:pt>
                <c:pt idx="6">
                  <c:v>572.99764589835138</c:v>
                </c:pt>
                <c:pt idx="7">
                  <c:v>574.46508185730363</c:v>
                </c:pt>
                <c:pt idx="8">
                  <c:v>575.92988408240706</c:v>
                </c:pt>
                <c:pt idx="9">
                  <c:v>577.3920586991137</c:v>
                </c:pt>
                <c:pt idx="10">
                  <c:v>578.85161180609839</c:v>
                </c:pt>
                <c:pt idx="11">
                  <c:v>580.30854946045031</c:v>
                </c:pt>
                <c:pt idx="12">
                  <c:v>581.76287766315249</c:v>
                </c:pt>
                <c:pt idx="13">
                  <c:v>583.21460237476947</c:v>
                </c:pt>
                <c:pt idx="14">
                  <c:v>584.66372953083805</c:v>
                </c:pt>
                <c:pt idx="15">
                  <c:v>586.11026504200368</c:v>
                </c:pt>
                <c:pt idx="16">
                  <c:v>587.5542147941552</c:v>
                </c:pt>
                <c:pt idx="17">
                  <c:v>588.99558464855932</c:v>
                </c:pt>
                <c:pt idx="18">
                  <c:v>590.43438044199343</c:v>
                </c:pt>
                <c:pt idx="19">
                  <c:v>591.87060798687821</c:v>
                </c:pt>
                <c:pt idx="20">
                  <c:v>593.30427307140872</c:v>
                </c:pt>
                <c:pt idx="21">
                  <c:v>594.73538146716783</c:v>
                </c:pt>
                <c:pt idx="22">
                  <c:v>596.16393893659915</c:v>
                </c:pt>
                <c:pt idx="23">
                  <c:v>597.58995122537613</c:v>
                </c:pt>
                <c:pt idx="24">
                  <c:v>599.01342405491346</c:v>
                </c:pt>
                <c:pt idx="25">
                  <c:v>600.43436312250094</c:v>
                </c:pt>
                <c:pt idx="26">
                  <c:v>601.85277410143601</c:v>
                </c:pt>
                <c:pt idx="27">
                  <c:v>603.26866264115608</c:v>
                </c:pt>
                <c:pt idx="28">
                  <c:v>604.68203436736928</c:v>
                </c:pt>
                <c:pt idx="29">
                  <c:v>606.09289488218496</c:v>
                </c:pt>
                <c:pt idx="30">
                  <c:v>607.50124976424252</c:v>
                </c:pt>
                <c:pt idx="31">
                  <c:v>608.90710456883983</c:v>
                </c:pt>
                <c:pt idx="32">
                  <c:v>610.31046482806084</c:v>
                </c:pt>
                <c:pt idx="33">
                  <c:v>611.7113360509021</c:v>
                </c:pt>
                <c:pt idx="34">
                  <c:v>613.10972372339836</c:v>
                </c:pt>
                <c:pt idx="35">
                  <c:v>614.50563330874718</c:v>
                </c:pt>
                <c:pt idx="36">
                  <c:v>615.89907024743343</c:v>
                </c:pt>
                <c:pt idx="37">
                  <c:v>617.29003995735206</c:v>
                </c:pt>
                <c:pt idx="38">
                  <c:v>618.67854783393022</c:v>
                </c:pt>
                <c:pt idx="39">
                  <c:v>620.0645992502491</c:v>
                </c:pt>
                <c:pt idx="40">
                  <c:v>621.44819955716423</c:v>
                </c:pt>
                <c:pt idx="41">
                  <c:v>622.82935408342519</c:v>
                </c:pt>
                <c:pt idx="42">
                  <c:v>624.20806813579497</c:v>
                </c:pt>
                <c:pt idx="43">
                  <c:v>625.58434699916756</c:v>
                </c:pt>
                <c:pt idx="44">
                  <c:v>626.95819593668591</c:v>
                </c:pt>
                <c:pt idx="45">
                  <c:v>628.32962018985791</c:v>
                </c:pt>
                <c:pt idx="46">
                  <c:v>629.69862497867246</c:v>
                </c:pt>
                <c:pt idx="47">
                  <c:v>631.06521550171442</c:v>
                </c:pt>
                <c:pt idx="48">
                  <c:v>632.42939693627864</c:v>
                </c:pt>
                <c:pt idx="49">
                  <c:v>633.79117443848361</c:v>
                </c:pt>
                <c:pt idx="50">
                  <c:v>635.15055314338406</c:v>
                </c:pt>
                <c:pt idx="51">
                  <c:v>636.50753816508256</c:v>
                </c:pt>
                <c:pt idx="52">
                  <c:v>637.86213459684109</c:v>
                </c:pt>
                <c:pt idx="53">
                  <c:v>639.21434751119114</c:v>
                </c:pt>
                <c:pt idx="54">
                  <c:v>640.56418196004347</c:v>
                </c:pt>
                <c:pt idx="55">
                  <c:v>641.91164297479713</c:v>
                </c:pt>
                <c:pt idx="56">
                  <c:v>643.25673556644756</c:v>
                </c:pt>
                <c:pt idx="57">
                  <c:v>644.59946472569379</c:v>
                </c:pt>
                <c:pt idx="58">
                  <c:v>645.93983542304579</c:v>
                </c:pt>
                <c:pt idx="59">
                  <c:v>647.27785260892995</c:v>
                </c:pt>
                <c:pt idx="60">
                  <c:v>648.6135212137948</c:v>
                </c:pt>
                <c:pt idx="61">
                  <c:v>649.94684614821529</c:v>
                </c:pt>
                <c:pt idx="62">
                  <c:v>651.2778323029969</c:v>
                </c:pt>
                <c:pt idx="63">
                  <c:v>652.60648454927912</c:v>
                </c:pt>
                <c:pt idx="64">
                  <c:v>653.93280773863762</c:v>
                </c:pt>
                <c:pt idx="65">
                  <c:v>655.25680670318627</c:v>
                </c:pt>
                <c:pt idx="66">
                  <c:v>656.57848625567863</c:v>
                </c:pt>
                <c:pt idx="67">
                  <c:v>657.89785118960799</c:v>
                </c:pt>
                <c:pt idx="68">
                  <c:v>659.21490627930768</c:v>
                </c:pt>
                <c:pt idx="69">
                  <c:v>660.52965628005006</c:v>
                </c:pt>
                <c:pt idx="70">
                  <c:v>661.8421059281452</c:v>
                </c:pt>
                <c:pt idx="71">
                  <c:v>663.15225994103878</c:v>
                </c:pt>
                <c:pt idx="72">
                  <c:v>664.46012301740939</c:v>
                </c:pt>
                <c:pt idx="73">
                  <c:v>665.76569983726506</c:v>
                </c:pt>
                <c:pt idx="74">
                  <c:v>667.06899506203956</c:v>
                </c:pt>
                <c:pt idx="75">
                  <c:v>668.37001333468754</c:v>
                </c:pt>
                <c:pt idx="76">
                  <c:v>669.66875927977935</c:v>
                </c:pt>
                <c:pt idx="77">
                  <c:v>670.96523750359529</c:v>
                </c:pt>
                <c:pt idx="78">
                  <c:v>672.25945259421894</c:v>
                </c:pt>
                <c:pt idx="79">
                  <c:v>673.5514091216304</c:v>
                </c:pt>
                <c:pt idx="80">
                  <c:v>674.84111163779824</c:v>
                </c:pt>
                <c:pt idx="81">
                  <c:v>676.12856467677159</c:v>
                </c:pt>
                <c:pt idx="82">
                  <c:v>677.41377275477112</c:v>
                </c:pt>
                <c:pt idx="83">
                  <c:v>678.6967403702796</c:v>
                </c:pt>
                <c:pt idx="84">
                  <c:v>679.97747200413187</c:v>
                </c:pt>
                <c:pt idx="85">
                  <c:v>681.25597211960405</c:v>
                </c:pt>
                <c:pt idx="86">
                  <c:v>682.53224516250282</c:v>
                </c:pt>
                <c:pt idx="87">
                  <c:v>683.80629556125314</c:v>
                </c:pt>
                <c:pt idx="88">
                  <c:v>685.07812772698628</c:v>
                </c:pt>
                <c:pt idx="89">
                  <c:v>686.34774605362668</c:v>
                </c:pt>
                <c:pt idx="90">
                  <c:v>687.61515491797877</c:v>
                </c:pt>
                <c:pt idx="91">
                  <c:v>688.88035867981273</c:v>
                </c:pt>
                <c:pt idx="92">
                  <c:v>690.14336168195007</c:v>
                </c:pt>
                <c:pt idx="93">
                  <c:v>691.40416825034845</c:v>
                </c:pt>
                <c:pt idx="94">
                  <c:v>692.66278269418626</c:v>
                </c:pt>
                <c:pt idx="95">
                  <c:v>693.9192093059462</c:v>
                </c:pt>
                <c:pt idx="96">
                  <c:v>695.17345236149856</c:v>
                </c:pt>
                <c:pt idx="97">
                  <c:v>696.4255161201844</c:v>
                </c:pt>
                <c:pt idx="98">
                  <c:v>697.67540482489721</c:v>
                </c:pt>
                <c:pt idx="99">
                  <c:v>698.92312270216507</c:v>
                </c:pt>
                <c:pt idx="100">
                  <c:v>700.16867396223165</c:v>
                </c:pt>
                <c:pt idx="101">
                  <c:v>712.50534747309234</c:v>
                </c:pt>
                <c:pt idx="102">
                  <c:v>724.62805450001918</c:v>
                </c:pt>
                <c:pt idx="103">
                  <c:v>736.54084996119502</c:v>
                </c:pt>
                <c:pt idx="104">
                  <c:v>748.24763623335616</c:v>
                </c:pt>
                <c:pt idx="105">
                  <c:v>759.75217044213184</c:v>
                </c:pt>
                <c:pt idx="106">
                  <c:v>771.05807131240192</c:v>
                </c:pt>
                <c:pt idx="107">
                  <c:v>782.16882561018042</c:v>
                </c:pt>
                <c:pt idx="108">
                  <c:v>793.08779420492306</c:v>
                </c:pt>
                <c:pt idx="109">
                  <c:v>803.81821777878486</c:v>
                </c:pt>
                <c:pt idx="110">
                  <c:v>814.3632222072074</c:v>
                </c:pt>
                <c:pt idx="111">
                  <c:v>824.7258236332641</c:v>
                </c:pt>
                <c:pt idx="112">
                  <c:v>834.90893325641639</c:v>
                </c:pt>
                <c:pt idx="113">
                  <c:v>844.91536185471909</c:v>
                </c:pt>
                <c:pt idx="114">
                  <c:v>854.7478240580416</c:v>
                </c:pt>
                <c:pt idx="115">
                  <c:v>864.4089423885265</c:v>
                </c:pt>
                <c:pt idx="116">
                  <c:v>873.90125108328277</c:v>
                </c:pt>
                <c:pt idx="117">
                  <c:v>883.22719971318793</c:v>
                </c:pt>
                <c:pt idx="118">
                  <c:v>892.38915661064698</c:v>
                </c:pt>
                <c:pt idx="119">
                  <c:v>901.38941211821577</c:v>
                </c:pt>
                <c:pt idx="120">
                  <c:v>910.23018166913516</c:v>
                </c:pt>
                <c:pt idx="121">
                  <c:v>918.91360871002894</c:v>
                </c:pt>
                <c:pt idx="122">
                  <c:v>927.44176747529366</c:v>
                </c:pt>
                <c:pt idx="123">
                  <c:v>935.8166656220385</c:v>
                </c:pt>
                <c:pt idx="124">
                  <c:v>944.04024673381832</c:v>
                </c:pt>
                <c:pt idx="125">
                  <c:v>952.11439270083758</c:v>
                </c:pt>
                <c:pt idx="126">
                  <c:v>960.04092598377804</c:v>
                </c:pt>
                <c:pt idx="127">
                  <c:v>967.82161176792431</c:v>
                </c:pt>
                <c:pt idx="128">
                  <c:v>975.45816001381377</c:v>
                </c:pt>
                <c:pt idx="129">
                  <c:v>982.95222741022815</c:v>
                </c:pt>
                <c:pt idx="130">
                  <c:v>990.30541923496219</c:v>
                </c:pt>
                <c:pt idx="131">
                  <c:v>997.51929112845551</c:v>
                </c:pt>
                <c:pt idx="132">
                  <c:v>1004.5953507850453</c:v>
                </c:pt>
                <c:pt idx="133">
                  <c:v>1011.5350595662992</c:v>
                </c:pt>
                <c:pt idx="134">
                  <c:v>1018.3398340406044</c:v>
                </c:pt>
                <c:pt idx="135">
                  <c:v>1025.0110474529324</c:v>
                </c:pt>
                <c:pt idx="136">
                  <c:v>1031.5500311284586</c:v>
                </c:pt>
                <c:pt idx="137">
                  <c:v>1037.9580758134884</c:v>
                </c:pt>
                <c:pt idx="138">
                  <c:v>1044.2364329569398</c:v>
                </c:pt>
                <c:pt idx="139">
                  <c:v>1050.3863159354348</c:v>
                </c:pt>
                <c:pt idx="140">
                  <c:v>1056.4089012248776</c:v>
                </c:pt>
                <c:pt idx="141">
                  <c:v>1062.3053295212246</c:v>
                </c:pt>
                <c:pt idx="142">
                  <c:v>1068.0767068130053</c:v>
                </c:pt>
                <c:pt idx="143">
                  <c:v>1073.7241054080005</c:v>
                </c:pt>
                <c:pt idx="144">
                  <c:v>1079.2485649163589</c:v>
                </c:pt>
                <c:pt idx="145">
                  <c:v>1084.651093192304</c:v>
                </c:pt>
                <c:pt idx="146">
                  <c:v>1089.9326672364705</c:v>
                </c:pt>
                <c:pt idx="147">
                  <c:v>1095.0942340608028</c:v>
                </c:pt>
                <c:pt idx="148">
                  <c:v>1100.1367115178505</c:v>
                </c:pt>
                <c:pt idx="149">
                  <c:v>1105.0609890962035</c:v>
                </c:pt>
                <c:pt idx="150">
                  <c:v>1109.8679286837287</c:v>
                </c:pt>
                <c:pt idx="151">
                  <c:v>1114.5583653001902</c:v>
                </c:pt>
                <c:pt idx="152">
                  <c:v>1119.1331078007672</c:v>
                </c:pt>
                <c:pt idx="153">
                  <c:v>1123.5929395519211</c:v>
                </c:pt>
                <c:pt idx="154">
                  <c:v>1127.9386190810042</c:v>
                </c:pt>
                <c:pt idx="155">
                  <c:v>1132.1708807009531</c:v>
                </c:pt>
                <c:pt idx="156">
                  <c:v>1136.2904351113652</c:v>
                </c:pt>
                <c:pt idx="157">
                  <c:v>1140.297969977217</c:v>
                </c:pt>
                <c:pt idx="158">
                  <c:v>1144.1941504864537</c:v>
                </c:pt>
                <c:pt idx="159">
                  <c:v>1147.9796198876511</c:v>
                </c:pt>
                <c:pt idx="160">
                  <c:v>1151.6550000089321</c:v>
                </c:pt>
                <c:pt idx="161">
                  <c:v>1155.2208917593121</c:v>
                </c:pt>
                <c:pt idx="162">
                  <c:v>1158.6778756136332</c:v>
                </c:pt>
                <c:pt idx="163">
                  <c:v>1162.0265120822628</c:v>
                </c:pt>
                <c:pt idx="164">
                  <c:v>1165.2673421667287</c:v>
                </c:pt>
                <c:pt idx="165">
                  <c:v>1168.400887802492</c:v>
                </c:pt>
                <c:pt idx="166">
                  <c:v>1171.4276522900827</c:v>
                </c:pt>
                <c:pt idx="167">
                  <c:v>1174.3481207158597</c:v>
                </c:pt>
                <c:pt idx="168">
                  <c:v>1177.1627603637046</c:v>
                </c:pt>
                <c:pt idx="169">
                  <c:v>1179.8720211190187</c:v>
                </c:pt>
                <c:pt idx="170">
                  <c:v>1182.4763358664597</c:v>
                </c:pt>
                <c:pt idx="171">
                  <c:v>1184.9761208829345</c:v>
                </c:pt>
                <c:pt idx="172">
                  <c:v>1187.3717762274575</c:v>
                </c:pt>
                <c:pt idx="173">
                  <c:v>1189.6636861295908</c:v>
                </c:pt>
                <c:pt idx="174">
                  <c:v>1191.8522193782908</c:v>
                </c:pt>
                <c:pt idx="175">
                  <c:v>1193.9377297131166</c:v>
                </c:pt>
                <c:pt idx="176">
                  <c:v>1195.9205562198854</c:v>
                </c:pt>
                <c:pt idx="177">
                  <c:v>1197.8010237329984</c:v>
                </c:pt>
                <c:pt idx="178">
                  <c:v>1199.579443246801</c:v>
                </c:pt>
                <c:pt idx="179">
                  <c:v>1201.2561123384748</c:v>
                </c:pt>
                <c:pt idx="180">
                  <c:v>1202.8313156050797</c:v>
                </c:pt>
                <c:pt idx="181">
                  <c:v>1204.305325117467</c:v>
                </c:pt>
                <c:pt idx="182">
                  <c:v>1205.6784008938514</c:v>
                </c:pt>
                <c:pt idx="183">
                  <c:v>1206.9507913958473</c:v>
                </c:pt>
                <c:pt idx="184">
                  <c:v>1208.1227340497283</c:v>
                </c:pt>
                <c:pt idx="185">
                  <c:v>1209.1944557955464</c:v>
                </c:pt>
                <c:pt idx="186">
                  <c:v>1210.1661736665149</c:v>
                </c:pt>
                <c:pt idx="187">
                  <c:v>1211.0380954007137</c:v>
                </c:pt>
                <c:pt idx="188">
                  <c:v>1211.8104200866994</c:v>
                </c:pt>
                <c:pt idx="189">
                  <c:v>1212.4833388439715</c:v>
                </c:pt>
                <c:pt idx="190">
                  <c:v>1213.0570355384862</c:v>
                </c:pt>
                <c:pt idx="191">
                  <c:v>1213.5316875324963</c:v>
                </c:pt>
                <c:pt idx="192">
                  <c:v>1213.9074664669788</c:v>
                </c:pt>
                <c:pt idx="193">
                  <c:v>1214.1845390738065</c:v>
                </c:pt>
                <c:pt idx="194">
                  <c:v>1214.3630680136962</c:v>
                </c:pt>
                <c:pt idx="195">
                  <c:v>1214.4432127348607</c:v>
                </c:pt>
                <c:pt idx="196">
                  <c:v>1214.4251303462959</c:v>
                </c:pt>
                <c:pt idx="197">
                  <c:v>1214.3089764988033</c:v>
                </c:pt>
                <c:pt idx="198">
                  <c:v>1214.0949062662487</c:v>
                </c:pt>
                <c:pt idx="199">
                  <c:v>1213.783075019234</c:v>
                </c:pt>
                <c:pt idx="200">
                  <c:v>1213.3736392833412</c:v>
                </c:pt>
                <c:pt idx="201">
                  <c:v>1212.8667575743955</c:v>
                </c:pt>
                <c:pt idx="202">
                  <c:v>1212.2625912037665</c:v>
                </c:pt>
                <c:pt idx="203">
                  <c:v>1211.5613050475342</c:v>
                </c:pt>
                <c:pt idx="204">
                  <c:v>1210.7630682743363</c:v>
                </c:pt>
                <c:pt idx="205">
                  <c:v>1209.8680550278129</c:v>
                </c:pt>
                <c:pt idx="206">
                  <c:v>1208.8764450606998</c:v>
                </c:pt>
                <c:pt idx="207">
                  <c:v>1207.7884243187391</c:v>
                </c:pt>
                <c:pt idx="208">
                  <c:v>1206.6041854736113</c:v>
                </c:pt>
                <c:pt idx="209">
                  <c:v>1205.3239284050192</c:v>
                </c:pt>
                <c:pt idx="210">
                  <c:v>1203.9478606328328</c:v>
                </c:pt>
                <c:pt idx="211">
                  <c:v>1202.4761977008473</c:v>
                </c:pt>
                <c:pt idx="212">
                  <c:v>1200.9091635141822</c:v>
                </c:pt>
                <c:pt idx="213">
                  <c:v>1199.2469906327071</c:v>
                </c:pt>
                <c:pt idx="214">
                  <c:v>1197.4899205230938</c:v>
                </c:pt>
                <c:pt idx="215">
                  <c:v>1195.6382037722199</c:v>
                </c:pt>
                <c:pt idx="216">
                  <c:v>1193.6921002646739</c:v>
                </c:pt>
                <c:pt idx="217">
                  <c:v>1191.6518793270809</c:v>
                </c:pt>
                <c:pt idx="218">
                  <c:v>1189.5178198418776</c:v>
                </c:pt>
                <c:pt idx="219">
                  <c:v>1187.2902103330441</c:v>
                </c:pt>
                <c:pt idx="220">
                  <c:v>1184.9693490261559</c:v>
                </c:pt>
                <c:pt idx="221">
                  <c:v>1182.5555438849567</c:v>
                </c:pt>
                <c:pt idx="222">
                  <c:v>1180.0491126264924</c:v>
                </c:pt>
                <c:pt idx="223">
                  <c:v>1177.4503827166811</c:v>
                </c:pt>
                <c:pt idx="224">
                  <c:v>1174.7596913480349</c:v>
                </c:pt>
                <c:pt idx="225">
                  <c:v>1171.977385401098</c:v>
                </c:pt>
                <c:pt idx="226">
                  <c:v>1169.1038213910244</c:v>
                </c:pt>
                <c:pt idx="227">
                  <c:v>1166.1393654005883</c:v>
                </c:pt>
                <c:pt idx="228">
                  <c:v>1163.0843930007957</c:v>
                </c:pt>
                <c:pt idx="229">
                  <c:v>1159.9392891601633</c:v>
                </c:pt>
                <c:pt idx="230">
                  <c:v>1156.704448143623</c:v>
                </c:pt>
                <c:pt idx="231">
                  <c:v>1153.38027340193</c:v>
                </c:pt>
                <c:pt idx="232">
                  <c:v>1149.9671774523663</c:v>
                </c:pt>
                <c:pt idx="233">
                  <c:v>1146.4655817514624</c:v>
                </c:pt>
                <c:pt idx="234">
                  <c:v>1142.875916560399</c:v>
                </c:pt>
                <c:pt idx="235">
                  <c:v>1139.1986208036881</c:v>
                </c:pt>
                <c:pt idx="236">
                  <c:v>1135.4341419216892</c:v>
                </c:pt>
                <c:pt idx="237">
                  <c:v>1131.5829357174682</c:v>
                </c:pt>
                <c:pt idx="238">
                  <c:v>1127.6454661984669</c:v>
                </c:pt>
                <c:pt idx="239">
                  <c:v>1123.6222054134175</c:v>
                </c:pt>
                <c:pt idx="240">
                  <c:v>1119.5136332849063</c:v>
                </c:pt>
                <c:pt idx="241">
                  <c:v>1115.3202374379589</c:v>
                </c:pt>
                <c:pt idx="242">
                  <c:v>1111.0425130249998</c:v>
                </c:pt>
                <c:pt idx="243">
                  <c:v>1106.6809625475132</c:v>
                </c:pt>
                <c:pt idx="244">
                  <c:v>1102.2360956747152</c:v>
                </c:pt>
                <c:pt idx="245">
                  <c:v>1097.7084290595274</c:v>
                </c:pt>
                <c:pt idx="246">
                  <c:v>1093.0984861521288</c:v>
                </c:pt>
                <c:pt idx="247">
                  <c:v>1088.4067970113456</c:v>
                </c:pt>
                <c:pt idx="248">
                  <c:v>1083.6338981141282</c:v>
                </c:pt>
                <c:pt idx="249">
                  <c:v>1078.7803321633519</c:v>
                </c:pt>
                <c:pt idx="250">
                  <c:v>1073.8466478941664</c:v>
                </c:pt>
                <c:pt idx="251">
                  <c:v>1068.8333998791109</c:v>
                </c:pt>
                <c:pt idx="252">
                  <c:v>1063.7411483322012</c:v>
                </c:pt>
                <c:pt idx="253">
                  <c:v>1058.5704589121881</c:v>
                </c:pt>
                <c:pt idx="254">
                  <c:v>1053.321902525176</c:v>
                </c:pt>
                <c:pt idx="255">
                  <c:v>1047.9960551267882</c:v>
                </c:pt>
                <c:pt idx="256">
                  <c:v>1042.5934975240514</c:v>
                </c:pt>
                <c:pt idx="257">
                  <c:v>1037.1148151771736</c:v>
                </c:pt>
                <c:pt idx="258">
                  <c:v>1031.5605980013765</c:v>
                </c:pt>
                <c:pt idx="259">
                  <c:v>1025.9314401689417</c:v>
                </c:pt>
                <c:pt idx="260">
                  <c:v>1020.2279399116212</c:v>
                </c:pt>
                <c:pt idx="261">
                  <c:v>1014.4506993235633</c:v>
                </c:pt>
                <c:pt idx="262">
                  <c:v>1008.6003241648901</c:v>
                </c:pt>
                <c:pt idx="263">
                  <c:v>1002.6774236660681</c:v>
                </c:pt>
                <c:pt idx="264">
                  <c:v>996.68261033319959</c:v>
                </c:pt>
                <c:pt idx="265">
                  <c:v>990.61649975436546</c:v>
                </c:pt>
                <c:pt idx="266">
                  <c:v>984.47971040713844</c:v>
                </c:pt>
                <c:pt idx="267">
                  <c:v>978.27286346738572</c:v>
                </c:pt>
                <c:pt idx="268">
                  <c:v>971.99658261947445</c:v>
                </c:pt>
                <c:pt idx="269">
                  <c:v>965.65149386798726</c:v>
                </c:pt>
                <c:pt idx="270">
                  <c:v>959.23822535105307</c:v>
                </c:pt>
                <c:pt idx="271">
                  <c:v>952.75740715539325</c:v>
                </c:pt>
                <c:pt idx="272">
                  <c:v>946.20967113317738</c:v>
                </c:pt>
                <c:pt idx="273">
                  <c:v>939.59565072078169</c:v>
                </c:pt>
                <c:pt idx="274">
                  <c:v>932.9159807595363</c:v>
                </c:pt>
                <c:pt idx="275">
                  <c:v>926.17129731854504</c:v>
                </c:pt>
                <c:pt idx="276">
                  <c:v>919.3622375196569</c:v>
                </c:pt>
                <c:pt idx="277">
                  <c:v>912.48943936466435</c:v>
                </c:pt>
                <c:pt idx="278">
                  <c:v>905.55354156479927</c:v>
                </c:pt>
                <c:pt idx="279">
                  <c:v>898.55518337259514</c:v>
                </c:pt>
                <c:pt idx="280">
                  <c:v>891.49500441617727</c:v>
                </c:pt>
                <c:pt idx="281">
                  <c:v>884.37364453604232</c:v>
                </c:pt>
                <c:pt idx="282">
                  <c:v>877.19174362438287</c:v>
                </c:pt>
                <c:pt idx="283">
                  <c:v>869.94994146700856</c:v>
                </c:pt>
                <c:pt idx="284">
                  <c:v>862.64887758791383</c:v>
                </c:pt>
                <c:pt idx="285">
                  <c:v>855.28919109653646</c:v>
                </c:pt>
                <c:pt idx="286">
                  <c:v>847.87152053774935</c:v>
                </c:pt>
                <c:pt idx="287">
                  <c:v>840.39650374462337</c:v>
                </c:pt>
                <c:pt idx="288">
                  <c:v>832.86477769399653</c:v>
                </c:pt>
                <c:pt idx="289">
                  <c:v>825.27697836488119</c:v>
                </c:pt>
                <c:pt idx="290">
                  <c:v>817.63374059973705</c:v>
                </c:pt>
                <c:pt idx="291">
                  <c:v>809.9356979686363</c:v>
                </c:pt>
                <c:pt idx="292">
                  <c:v>802.18348263634152</c:v>
                </c:pt>
                <c:pt idx="293">
                  <c:v>794.37772523231695</c:v>
                </c:pt>
                <c:pt idx="294">
                  <c:v>786.51905472368833</c:v>
                </c:pt>
                <c:pt idx="295">
                  <c:v>778.60809829116499</c:v>
                </c:pt>
                <c:pt idx="296">
                  <c:v>770.64548120793393</c:v>
                </c:pt>
                <c:pt idx="297">
                  <c:v>762.63182672153459</c:v>
                </c:pt>
                <c:pt idx="298">
                  <c:v>754.56775593871839</c:v>
                </c:pt>
                <c:pt idx="299">
                  <c:v>746.45388771329613</c:v>
                </c:pt>
                <c:pt idx="300">
                  <c:v>738.2908385369725</c:v>
                </c:pt>
                <c:pt idx="301">
                  <c:v>730.07922243316614</c:v>
                </c:pt>
                <c:pt idx="302">
                  <c:v>721.81965085380887</c:v>
                </c:pt>
                <c:pt idx="303">
                  <c:v>713.51273257911851</c:v>
                </c:pt>
                <c:pt idx="304">
                  <c:v>705.15907362033465</c:v>
                </c:pt>
                <c:pt idx="305">
                  <c:v>696.75927712540681</c:v>
                </c:pt>
                <c:pt idx="306">
                  <c:v>688.3139432876203</c:v>
                </c:pt>
                <c:pt idx="307">
                  <c:v>679.82366925714553</c:v>
                </c:pt>
                <c:pt idx="308">
                  <c:v>671.28904905549234</c:v>
                </c:pt>
                <c:pt idx="309">
                  <c:v>662.71067349285033</c:v>
                </c:pt>
                <c:pt idx="310">
                  <c:v>654.08913008829461</c:v>
                </c:pt>
                <c:pt idx="311">
                  <c:v>645.42500299283392</c:v>
                </c:pt>
                <c:pt idx="312">
                  <c:v>636.71887291527651</c:v>
                </c:pt>
                <c:pt idx="313">
                  <c:v>627.97131705088907</c:v>
                </c:pt>
                <c:pt idx="314">
                  <c:v>619.18290901282023</c:v>
                </c:pt>
                <c:pt idx="315">
                  <c:v>610.3542187662614</c:v>
                </c:pt>
                <c:pt idx="316">
                  <c:v>601.48581256531361</c:v>
                </c:pt>
                <c:pt idx="317">
                  <c:v>592.57825289253049</c:v>
                </c:pt>
                <c:pt idx="318">
                  <c:v>583.63209840110471</c:v>
                </c:pt>
                <c:pt idx="319">
                  <c:v>574.6479038596641</c:v>
                </c:pt>
                <c:pt idx="320">
                  <c:v>565.62622009964389</c:v>
                </c:pt>
                <c:pt idx="321">
                  <c:v>556.56759396519953</c:v>
                </c:pt>
                <c:pt idx="322">
                  <c:v>547.47256826562329</c:v>
                </c:pt>
                <c:pt idx="323">
                  <c:v>538.34168173022874</c:v>
                </c:pt>
                <c:pt idx="324">
                  <c:v>529.17546896566432</c:v>
                </c:pt>
                <c:pt idx="325">
                  <c:v>519.97446041561841</c:v>
                </c:pt>
                <c:pt idx="326">
                  <c:v>510.73918232287656</c:v>
                </c:pt>
                <c:pt idx="327">
                  <c:v>501.47015669369046</c:v>
                </c:pt>
                <c:pt idx="328">
                  <c:v>492.16790126441992</c:v>
                </c:pt>
                <c:pt idx="329">
                  <c:v>482.83292947040633</c:v>
                </c:pt>
                <c:pt idx="330">
                  <c:v>473.4657504170363</c:v>
                </c:pt>
                <c:pt idx="331">
                  <c:v>464.06686885295522</c:v>
                </c:pt>
                <c:pt idx="332">
                  <c:v>454.63678514538771</c:v>
                </c:pt>
                <c:pt idx="333">
                  <c:v>445.17599525752416</c:v>
                </c:pt>
                <c:pt idx="334">
                  <c:v>435.68499072793054</c:v>
                </c:pt>
                <c:pt idx="335">
                  <c:v>426.16425865193924</c:v>
                </c:pt>
                <c:pt idx="336">
                  <c:v>416.61428166497888</c:v>
                </c:pt>
                <c:pt idx="337">
                  <c:v>407.03553792780014</c:v>
                </c:pt>
                <c:pt idx="338">
                  <c:v>397.42850111355546</c:v>
                </c:pt>
                <c:pt idx="339">
                  <c:v>387.79364039668968</c:v>
                </c:pt>
                <c:pt idx="340">
                  <c:v>378.13142044359967</c:v>
                </c:pt>
                <c:pt idx="341">
                  <c:v>368.44230140501992</c:v>
                </c:pt>
                <c:pt idx="342">
                  <c:v>358.72673891009254</c:v>
                </c:pt>
                <c:pt idx="343">
                  <c:v>348.98518406207887</c:v>
                </c:pt>
                <c:pt idx="344">
                  <c:v>339.21808343567142</c:v>
                </c:pt>
                <c:pt idx="345">
                  <c:v>329.42587907586363</c:v>
                </c:pt>
                <c:pt idx="346">
                  <c:v>319.60900849833689</c:v>
                </c:pt>
                <c:pt idx="347">
                  <c:v>309.76790469132283</c:v>
                </c:pt>
                <c:pt idx="348">
                  <c:v>299.90299611890043</c:v>
                </c:pt>
                <c:pt idx="349">
                  <c:v>290.01470672568746</c:v>
                </c:pt>
                <c:pt idx="350">
                  <c:v>280.10345594288543</c:v>
                </c:pt>
                <c:pt idx="351">
                  <c:v>270.1696586956391</c:v>
                </c:pt>
                <c:pt idx="352">
                  <c:v>260.21372541167005</c:v>
                </c:pt>
                <c:pt idx="353">
                  <c:v>250.2360620311463</c:v>
                </c:pt>
                <c:pt idx="354">
                  <c:v>240.23707001774858</c:v>
                </c:pt>
                <c:pt idx="355">
                  <c:v>230.21714637089551</c:v>
                </c:pt>
                <c:pt idx="356">
                  <c:v>220.17668363908979</c:v>
                </c:pt>
                <c:pt idx="357">
                  <c:v>210.11606993434827</c:v>
                </c:pt>
                <c:pt idx="358">
                  <c:v>200.03568894767923</c:v>
                </c:pt>
                <c:pt idx="359">
                  <c:v>189.93591996557038</c:v>
                </c:pt>
                <c:pt idx="360">
                  <c:v>179.81713788745228</c:v>
                </c:pt>
                <c:pt idx="361">
                  <c:v>169.67971324410166</c:v>
                </c:pt>
                <c:pt idx="362">
                  <c:v>159.52401221695027</c:v>
                </c:pt>
                <c:pt idx="363">
                  <c:v>149.35039665826491</c:v>
                </c:pt>
                <c:pt idx="364">
                  <c:v>139.15922411216536</c:v>
                </c:pt>
                <c:pt idx="365">
                  <c:v>128.95084783644711</c:v>
                </c:pt>
                <c:pt idx="366">
                  <c:v>118.72561682517644</c:v>
                </c:pt>
                <c:pt idx="367">
                  <c:v>108.48387583202633</c:v>
                </c:pt>
                <c:pt idx="368">
                  <c:v>98.225965394321506</c:v>
                </c:pt>
                <c:pt idx="369">
                  <c:v>87.952221857762353</c:v>
                </c:pt>
                <c:pt idx="370">
                  <c:v>77.662977401797392</c:v>
                </c:pt>
                <c:pt idx="371">
                  <c:v>67.358560065614938</c:v>
                </c:pt>
                <c:pt idx="372">
                  <c:v>57.039293774725031</c:v>
                </c:pt>
                <c:pt idx="373">
                  <c:v>46.705498368103299</c:v>
                </c:pt>
                <c:pt idx="374">
                  <c:v>36.357489625869071</c:v>
                </c:pt>
                <c:pt idx="375">
                  <c:v>25.99557929747062</c:v>
                </c:pt>
                <c:pt idx="376">
                  <c:v>15.620075130350973</c:v>
                </c:pt>
                <c:pt idx="377">
                  <c:v>5.2312808990683699</c:v>
                </c:pt>
                <c:pt idx="378">
                  <c:v>-5.1705035651539895</c:v>
                </c:pt>
                <c:pt idx="379">
                  <c:v>-5.1809117765415982</c:v>
                </c:pt>
                <c:pt idx="380">
                  <c:v>-5.1913200004763933</c:v>
                </c:pt>
                <c:pt idx="381">
                  <c:v>-5.2017282369580844</c:v>
                </c:pt>
                <c:pt idx="382">
                  <c:v>-5.2121364859863819</c:v>
                </c:pt>
                <c:pt idx="383">
                  <c:v>-5.2225447475609963</c:v>
                </c:pt>
                <c:pt idx="384">
                  <c:v>-5.232953021681638</c:v>
                </c:pt>
                <c:pt idx="385">
                  <c:v>-5.2433613083480175</c:v>
                </c:pt>
                <c:pt idx="386">
                  <c:v>-5.2537696075598452</c:v>
                </c:pt>
                <c:pt idx="387">
                  <c:v>-5.2641779193168317</c:v>
                </c:pt>
                <c:pt idx="388">
                  <c:v>-5.2745862436186872</c:v>
                </c:pt>
                <c:pt idx="389">
                  <c:v>-5.2849945804651215</c:v>
                </c:pt>
                <c:pt idx="390">
                  <c:v>-5.2954029298558458</c:v>
                </c:pt>
                <c:pt idx="391">
                  <c:v>-5.3058112917905698</c:v>
                </c:pt>
                <c:pt idx="392">
                  <c:v>-5.3162196662690047</c:v>
                </c:pt>
                <c:pt idx="393">
                  <c:v>-5.3266280532908601</c:v>
                </c:pt>
                <c:pt idx="394">
                  <c:v>-5.3370364528558465</c:v>
                </c:pt>
                <c:pt idx="395">
                  <c:v>-5.3474448649636743</c:v>
                </c:pt>
                <c:pt idx="396">
                  <c:v>-5.3578532896140549</c:v>
                </c:pt>
                <c:pt idx="397">
                  <c:v>-5.3682617268066979</c:v>
                </c:pt>
                <c:pt idx="398">
                  <c:v>-5.3786701765413136</c:v>
                </c:pt>
                <c:pt idx="399">
                  <c:v>-5.3890786388176126</c:v>
                </c:pt>
                <c:pt idx="400">
                  <c:v>-5.3994871136353053</c:v>
                </c:pt>
                <c:pt idx="401">
                  <c:v>-5.4098956009941022</c:v>
                </c:pt>
                <c:pt idx="402">
                  <c:v>-5.4203041008937136</c:v>
                </c:pt>
                <c:pt idx="403">
                  <c:v>-5.4307126133338501</c:v>
                </c:pt>
                <c:pt idx="404">
                  <c:v>-5.4411211383142222</c:v>
                </c:pt>
                <c:pt idx="405">
                  <c:v>-5.4515296758345402</c:v>
                </c:pt>
                <c:pt idx="406">
                  <c:v>-5.4619382258945146</c:v>
                </c:pt>
                <c:pt idx="407">
                  <c:v>-5.4723467884938559</c:v>
                </c:pt>
                <c:pt idx="408">
                  <c:v>-5.4827553636322746</c:v>
                </c:pt>
                <c:pt idx="409">
                  <c:v>-5.493163951309481</c:v>
                </c:pt>
                <c:pt idx="410">
                  <c:v>-5.5035725515251857</c:v>
                </c:pt>
                <c:pt idx="411">
                  <c:v>-5.513981164279099</c:v>
                </c:pt>
                <c:pt idx="412">
                  <c:v>-5.5243897895709315</c:v>
                </c:pt>
                <c:pt idx="413">
                  <c:v>-5.5347984274003936</c:v>
                </c:pt>
                <c:pt idx="414">
                  <c:v>-5.5452070777671958</c:v>
                </c:pt>
                <c:pt idx="415">
                  <c:v>-5.5556157406710485</c:v>
                </c:pt>
                <c:pt idx="416">
                  <c:v>-5.5660244161116621</c:v>
                </c:pt>
                <c:pt idx="417">
                  <c:v>-5.5764331040887472</c:v>
                </c:pt>
                <c:pt idx="418">
                  <c:v>-5.5868418046020141</c:v>
                </c:pt>
                <c:pt idx="419">
                  <c:v>-5.5972505176511733</c:v>
                </c:pt>
                <c:pt idx="420">
                  <c:v>-5.6076592432359362</c:v>
                </c:pt>
                <c:pt idx="421">
                  <c:v>-5.6180679813560124</c:v>
                </c:pt>
                <c:pt idx="422">
                  <c:v>-5.6284767320111131</c:v>
                </c:pt>
                <c:pt idx="423">
                  <c:v>-5.638885495200948</c:v>
                </c:pt>
                <c:pt idx="424">
                  <c:v>-5.6492942709252283</c:v>
                </c:pt>
                <c:pt idx="425">
                  <c:v>-5.6597030591836637</c:v>
                </c:pt>
                <c:pt idx="426">
                  <c:v>-5.6701118599759655</c:v>
                </c:pt>
                <c:pt idx="427">
                  <c:v>-5.6805206733018441</c:v>
                </c:pt>
                <c:pt idx="428">
                  <c:v>-5.69092949916101</c:v>
                </c:pt>
                <c:pt idx="429">
                  <c:v>-5.7013383375531737</c:v>
                </c:pt>
                <c:pt idx="430">
                  <c:v>-5.7117471884780455</c:v>
                </c:pt>
                <c:pt idx="431">
                  <c:v>-5.7221560519353361</c:v>
                </c:pt>
                <c:pt idx="432">
                  <c:v>-5.7325649279247557</c:v>
                </c:pt>
                <c:pt idx="433">
                  <c:v>-5.7429738164460158</c:v>
                </c:pt>
                <c:pt idx="434">
                  <c:v>-5.7533827174988259</c:v>
                </c:pt>
                <c:pt idx="435">
                  <c:v>-5.7637916310828974</c:v>
                </c:pt>
                <c:pt idx="436">
                  <c:v>-5.7742005571979407</c:v>
                </c:pt>
                <c:pt idx="437">
                  <c:v>-5.7846094958436662</c:v>
                </c:pt>
                <c:pt idx="438">
                  <c:v>-5.7950184470197845</c:v>
                </c:pt>
                <c:pt idx="439">
                  <c:v>-5.805427410726006</c:v>
                </c:pt>
                <c:pt idx="440">
                  <c:v>-5.8158363869620411</c:v>
                </c:pt>
                <c:pt idx="441">
                  <c:v>-5.8262453757276003</c:v>
                </c:pt>
                <c:pt idx="442">
                  <c:v>-5.8366543770223949</c:v>
                </c:pt>
                <c:pt idx="443">
                  <c:v>-5.8470633908461354</c:v>
                </c:pt>
                <c:pt idx="444">
                  <c:v>-5.8574724171985322</c:v>
                </c:pt>
                <c:pt idx="445">
                  <c:v>-5.8678814560792958</c:v>
                </c:pt>
                <c:pt idx="446">
                  <c:v>-5.8782905074881366</c:v>
                </c:pt>
                <c:pt idx="447">
                  <c:v>-5.8886995714247652</c:v>
                </c:pt>
                <c:pt idx="448">
                  <c:v>-5.8991086478888928</c:v>
                </c:pt>
                <c:pt idx="449">
                  <c:v>-5.9095177368802299</c:v>
                </c:pt>
                <c:pt idx="450">
                  <c:v>-5.9199268383984869</c:v>
                </c:pt>
                <c:pt idx="451">
                  <c:v>-5.9303359524433743</c:v>
                </c:pt>
                <c:pt idx="452">
                  <c:v>-5.9407450790146026</c:v>
                </c:pt>
                <c:pt idx="453">
                  <c:v>-5.9511542181118831</c:v>
                </c:pt>
                <c:pt idx="454">
                  <c:v>-5.9615633697349253</c:v>
                </c:pt>
                <c:pt idx="455">
                  <c:v>-5.9719725338834406</c:v>
                </c:pt>
                <c:pt idx="456">
                  <c:v>-5.9823817105571395</c:v>
                </c:pt>
                <c:pt idx="457">
                  <c:v>-5.9927908997557333</c:v>
                </c:pt>
                <c:pt idx="458">
                  <c:v>-6.0032001014789316</c:v>
                </c:pt>
                <c:pt idx="459">
                  <c:v>-6.0136093157264456</c:v>
                </c:pt>
                <c:pt idx="460">
                  <c:v>-6.024018542497986</c:v>
                </c:pt>
                <c:pt idx="461">
                  <c:v>-6.034427781793263</c:v>
                </c:pt>
                <c:pt idx="462">
                  <c:v>-6.0448370336119881</c:v>
                </c:pt>
                <c:pt idx="463">
                  <c:v>-6.0552462979538717</c:v>
                </c:pt>
                <c:pt idx="464">
                  <c:v>-6.0656555748186243</c:v>
                </c:pt>
                <c:pt idx="465">
                  <c:v>-6.0760648642059563</c:v>
                </c:pt>
                <c:pt idx="466">
                  <c:v>-6.0864741661155781</c:v>
                </c:pt>
                <c:pt idx="467">
                  <c:v>-6.0968834805472012</c:v>
                </c:pt>
                <c:pt idx="468">
                  <c:v>-6.1072928075005359</c:v>
                </c:pt>
                <c:pt idx="469">
                  <c:v>-6.1177021469752928</c:v>
                </c:pt>
                <c:pt idx="470">
                  <c:v>-6.1281114989711831</c:v>
                </c:pt>
                <c:pt idx="471">
                  <c:v>-6.1385208634879165</c:v>
                </c:pt>
                <c:pt idx="472">
                  <c:v>-6.1489302405252051</c:v>
                </c:pt>
                <c:pt idx="473">
                  <c:v>-6.1593396300827585</c:v>
                </c:pt>
                <c:pt idx="474">
                  <c:v>-6.1697490321602881</c:v>
                </c:pt>
                <c:pt idx="475">
                  <c:v>-6.1801584467575035</c:v>
                </c:pt>
                <c:pt idx="476">
                  <c:v>-6.1905678738741168</c:v>
                </c:pt>
                <c:pt idx="477">
                  <c:v>-6.2009773135098376</c:v>
                </c:pt>
                <c:pt idx="478">
                  <c:v>-6.2113867656643773</c:v>
                </c:pt>
                <c:pt idx="479">
                  <c:v>-6.2217962303374463</c:v>
                </c:pt>
                <c:pt idx="480">
                  <c:v>-6.232205707528756</c:v>
                </c:pt>
                <c:pt idx="481">
                  <c:v>-6.2426151972380159</c:v>
                </c:pt>
                <c:pt idx="482">
                  <c:v>-6.2530246994649374</c:v>
                </c:pt>
                <c:pt idx="483">
                  <c:v>-6.2634342142092319</c:v>
                </c:pt>
                <c:pt idx="484">
                  <c:v>-6.2738437414706087</c:v>
                </c:pt>
                <c:pt idx="485">
                  <c:v>-6.2842532812487804</c:v>
                </c:pt>
                <c:pt idx="486">
                  <c:v>-6.2946628335434562</c:v>
                </c:pt>
                <c:pt idx="487">
                  <c:v>-6.3050723983543477</c:v>
                </c:pt>
                <c:pt idx="488">
                  <c:v>-6.3154819756811653</c:v>
                </c:pt>
                <c:pt idx="489">
                  <c:v>-6.3258915655236194</c:v>
                </c:pt>
                <c:pt idx="490">
                  <c:v>-6.3363011678814214</c:v>
                </c:pt>
                <c:pt idx="491">
                  <c:v>-6.3467107827542817</c:v>
                </c:pt>
                <c:pt idx="492">
                  <c:v>-6.3571204101419116</c:v>
                </c:pt>
                <c:pt idx="493">
                  <c:v>-6.3675300500440217</c:v>
                </c:pt>
                <c:pt idx="494">
                  <c:v>-6.3779397024603224</c:v>
                </c:pt>
                <c:pt idx="495">
                  <c:v>-6.3883493673905241</c:v>
                </c:pt>
                <c:pt idx="496">
                  <c:v>-6.3987590448343381</c:v>
                </c:pt>
                <c:pt idx="497">
                  <c:v>-6.4091687347914759</c:v>
                </c:pt>
                <c:pt idx="498">
                  <c:v>-6.4195784372616478</c:v>
                </c:pt>
                <c:pt idx="499">
                  <c:v>-6.4299881522445643</c:v>
                </c:pt>
                <c:pt idx="500">
                  <c:v>-6.4403978797399359</c:v>
                </c:pt>
                <c:pt idx="501">
                  <c:v>-6.450807619747474</c:v>
                </c:pt>
                <c:pt idx="502">
                  <c:v>-6.4612173722668897</c:v>
                </c:pt>
                <c:pt idx="503">
                  <c:v>-6.4716271372978937</c:v>
                </c:pt>
                <c:pt idx="504">
                  <c:v>-6.4820369148401964</c:v>
                </c:pt>
                <c:pt idx="505">
                  <c:v>-6.4924467048935082</c:v>
                </c:pt>
                <c:pt idx="506">
                  <c:v>-6.5028565074575404</c:v>
                </c:pt>
                <c:pt idx="507">
                  <c:v>-6.5132663225320044</c:v>
                </c:pt>
                <c:pt idx="508">
                  <c:v>-6.5236761501166107</c:v>
                </c:pt>
                <c:pt idx="509">
                  <c:v>-6.5340859902110697</c:v>
                </c:pt>
                <c:pt idx="510">
                  <c:v>-6.5444958428150928</c:v>
                </c:pt>
                <c:pt idx="511">
                  <c:v>-6.5549057079283903</c:v>
                </c:pt>
                <c:pt idx="512">
                  <c:v>-6.5653155855506737</c:v>
                </c:pt>
                <c:pt idx="513">
                  <c:v>-6.5757254756816534</c:v>
                </c:pt>
                <c:pt idx="514">
                  <c:v>-6.5861353783210408</c:v>
                </c:pt>
                <c:pt idx="515">
                  <c:v>-6.5965452934685462</c:v>
                </c:pt>
                <c:pt idx="516">
                  <c:v>-6.6069552211238802</c:v>
                </c:pt>
                <c:pt idx="517">
                  <c:v>-6.6173651612867541</c:v>
                </c:pt>
                <c:pt idx="518">
                  <c:v>-6.6277751139568792</c:v>
                </c:pt>
                <c:pt idx="519">
                  <c:v>-6.638185079133966</c:v>
                </c:pt>
                <c:pt idx="520">
                  <c:v>-6.648595056817725</c:v>
                </c:pt>
                <c:pt idx="521">
                  <c:v>-6.6590050470078674</c:v>
                </c:pt>
                <c:pt idx="522">
                  <c:v>-6.6694150497041038</c:v>
                </c:pt>
                <c:pt idx="523">
                  <c:v>-6.6798250649061455</c:v>
                </c:pt>
                <c:pt idx="524">
                  <c:v>-6.6902350926137037</c:v>
                </c:pt>
                <c:pt idx="525">
                  <c:v>-6.7006451328264882</c:v>
                </c:pt>
                <c:pt idx="526">
                  <c:v>-6.7110551855442111</c:v>
                </c:pt>
                <c:pt idx="527">
                  <c:v>-6.7214652507665829</c:v>
                </c:pt>
                <c:pt idx="528">
                  <c:v>-6.7318753284933139</c:v>
                </c:pt>
                <c:pt idx="529">
                  <c:v>-6.7422854187241157</c:v>
                </c:pt>
                <c:pt idx="530">
                  <c:v>-6.7526955214586994</c:v>
                </c:pt>
                <c:pt idx="531">
                  <c:v>-6.7631056366967757</c:v>
                </c:pt>
                <c:pt idx="532">
                  <c:v>-6.7735157644380548</c:v>
                </c:pt>
                <c:pt idx="533">
                  <c:v>-6.7839259046822482</c:v>
                </c:pt>
                <c:pt idx="534">
                  <c:v>-6.7943360574290672</c:v>
                </c:pt>
                <c:pt idx="535">
                  <c:v>-6.8047462226782223</c:v>
                </c:pt>
                <c:pt idx="536">
                  <c:v>-6.8151564004294247</c:v>
                </c:pt>
                <c:pt idx="537">
                  <c:v>-6.825566590682385</c:v>
                </c:pt>
                <c:pt idx="538">
                  <c:v>-6.8359767934368145</c:v>
                </c:pt>
                <c:pt idx="539">
                  <c:v>-6.8463870086924246</c:v>
                </c:pt>
                <c:pt idx="540">
                  <c:v>-6.8567972364489256</c:v>
                </c:pt>
                <c:pt idx="541">
                  <c:v>-6.867207476706028</c:v>
                </c:pt>
                <c:pt idx="542">
                  <c:v>-6.8776177294634433</c:v>
                </c:pt>
                <c:pt idx="543">
                  <c:v>-6.8880279947208827</c:v>
                </c:pt>
                <c:pt idx="544">
                  <c:v>-6.8984382724780566</c:v>
                </c:pt>
                <c:pt idx="545">
                  <c:v>-6.9088485627346765</c:v>
                </c:pt>
                <c:pt idx="546">
                  <c:v>-6.9192588654904537</c:v>
                </c:pt>
                <c:pt idx="547">
                  <c:v>-6.9296691807450985</c:v>
                </c:pt>
                <c:pt idx="548">
                  <c:v>-6.9400795084983216</c:v>
                </c:pt>
                <c:pt idx="549">
                  <c:v>-6.950489848749835</c:v>
                </c:pt>
                <c:pt idx="550">
                  <c:v>-6.9609002014993493</c:v>
                </c:pt>
                <c:pt idx="551">
                  <c:v>-6.9713105667465749</c:v>
                </c:pt>
                <c:pt idx="552">
                  <c:v>-6.9817209444912232</c:v>
                </c:pt>
                <c:pt idx="553">
                  <c:v>-6.9921313347330054</c:v>
                </c:pt>
                <c:pt idx="554">
                  <c:v>-7.002541737471633</c:v>
                </c:pt>
                <c:pt idx="555">
                  <c:v>-7.0129521527068164</c:v>
                </c:pt>
                <c:pt idx="556">
                  <c:v>-7.023362580438266</c:v>
                </c:pt>
                <c:pt idx="557">
                  <c:v>-7.0337730206656941</c:v>
                </c:pt>
                <c:pt idx="558">
                  <c:v>-7.0441834733888111</c:v>
                </c:pt>
                <c:pt idx="559">
                  <c:v>-7.0545939386073275</c:v>
                </c:pt>
                <c:pt idx="560">
                  <c:v>-7.0650044163209547</c:v>
                </c:pt>
                <c:pt idx="561">
                  <c:v>-7.0754149065294039</c:v>
                </c:pt>
                <c:pt idx="562">
                  <c:v>-7.0858254092323865</c:v>
                </c:pt>
                <c:pt idx="563">
                  <c:v>-7.0962359244296129</c:v>
                </c:pt>
                <c:pt idx="564">
                  <c:v>-7.1066464521207946</c:v>
                </c:pt>
                <c:pt idx="565">
                  <c:v>-7.1170569923056428</c:v>
                </c:pt>
                <c:pt idx="566">
                  <c:v>-7.127467544983868</c:v>
                </c:pt>
                <c:pt idx="567">
                  <c:v>-7.1378781101551816</c:v>
                </c:pt>
                <c:pt idx="568">
                  <c:v>-7.1482886878192948</c:v>
                </c:pt>
                <c:pt idx="569">
                  <c:v>-7.1586992779759182</c:v>
                </c:pt>
                <c:pt idx="570">
                  <c:v>-7.1691098806247631</c:v>
                </c:pt>
                <c:pt idx="571">
                  <c:v>-7.1795204957655407</c:v>
                </c:pt>
                <c:pt idx="572">
                  <c:v>-7.1899311233979617</c:v>
                </c:pt>
                <c:pt idx="573">
                  <c:v>-7.2003417635217373</c:v>
                </c:pt>
                <c:pt idx="574">
                  <c:v>-7.2107524161365788</c:v>
                </c:pt>
                <c:pt idx="575">
                  <c:v>-7.2211630812421976</c:v>
                </c:pt>
                <c:pt idx="576">
                  <c:v>-7.2315737588383042</c:v>
                </c:pt>
                <c:pt idx="577">
                  <c:v>-7.2419844489246099</c:v>
                </c:pt>
                <c:pt idx="578">
                  <c:v>-7.252395151500826</c:v>
                </c:pt>
                <c:pt idx="579">
                  <c:v>-7.2628058665666639</c:v>
                </c:pt>
                <c:pt idx="580">
                  <c:v>-7.2732165941218341</c:v>
                </c:pt>
                <c:pt idx="581">
                  <c:v>-7.2836273341660478</c:v>
                </c:pt>
                <c:pt idx="582">
                  <c:v>-7.2940380866990164</c:v>
                </c:pt>
                <c:pt idx="583">
                  <c:v>-7.3044488517204504</c:v>
                </c:pt>
                <c:pt idx="584">
                  <c:v>-7.3148596292300612</c:v>
                </c:pt>
                <c:pt idx="585">
                  <c:v>-7.3252704192275599</c:v>
                </c:pt>
                <c:pt idx="586">
                  <c:v>-7.3356812217126581</c:v>
                </c:pt>
                <c:pt idx="587">
                  <c:v>-7.3460920366850671</c:v>
                </c:pt>
                <c:pt idx="588">
                  <c:v>-7.3565028641444972</c:v>
                </c:pt>
                <c:pt idx="589">
                  <c:v>-7.3669137040906598</c:v>
                </c:pt>
                <c:pt idx="590">
                  <c:v>-7.3773245565232664</c:v>
                </c:pt>
                <c:pt idx="591">
                  <c:v>-7.3877354214420281</c:v>
                </c:pt>
                <c:pt idx="592">
                  <c:v>-7.3981462988466555</c:v>
                </c:pt>
                <c:pt idx="593">
                  <c:v>-7.4085571887368609</c:v>
                </c:pt>
                <c:pt idx="594">
                  <c:v>-7.4189680911123546</c:v>
                </c:pt>
                <c:pt idx="595">
                  <c:v>-7.4293790059728479</c:v>
                </c:pt>
                <c:pt idx="596">
                  <c:v>-7.4397899333180515</c:v>
                </c:pt>
                <c:pt idx="597">
                  <c:v>-7.4502008731476774</c:v>
                </c:pt>
                <c:pt idx="598">
                  <c:v>-7.4606118254614362</c:v>
                </c:pt>
                <c:pt idx="599">
                  <c:v>-7.4710227902590391</c:v>
                </c:pt>
                <c:pt idx="600">
                  <c:v>-7.4814337675401976</c:v>
                </c:pt>
                <c:pt idx="601">
                  <c:v>-7.491844757304623</c:v>
                </c:pt>
                <c:pt idx="602">
                  <c:v>-7.5022557595520265</c:v>
                </c:pt>
                <c:pt idx="603">
                  <c:v>-7.5126667742821187</c:v>
                </c:pt>
                <c:pt idx="604">
                  <c:v>-7.5230778014946109</c:v>
                </c:pt>
                <c:pt idx="605">
                  <c:v>-7.5334888411892154</c:v>
                </c:pt>
                <c:pt idx="606">
                  <c:v>-7.5438998933656425</c:v>
                </c:pt>
                <c:pt idx="607">
                  <c:v>-7.5543109580236028</c:v>
                </c:pt>
                <c:pt idx="608">
                  <c:v>-7.5647220351628084</c:v>
                </c:pt>
                <c:pt idx="609">
                  <c:v>-7.5751331247829707</c:v>
                </c:pt>
                <c:pt idx="610">
                  <c:v>-7.5855442268838003</c:v>
                </c:pt>
                <c:pt idx="611">
                  <c:v>-7.5959553414650092</c:v>
                </c:pt>
                <c:pt idx="612">
                  <c:v>-7.6063664685263079</c:v>
                </c:pt>
                <c:pt idx="613">
                  <c:v>-7.6167776080674079</c:v>
                </c:pt>
                <c:pt idx="614">
                  <c:v>-7.6271887600880204</c:v>
                </c:pt>
                <c:pt idx="615">
                  <c:v>-7.6375999245878567</c:v>
                </c:pt>
                <c:pt idx="616">
                  <c:v>-7.6480111015666274</c:v>
                </c:pt>
                <c:pt idx="617">
                  <c:v>-7.6584222910240447</c:v>
                </c:pt>
                <c:pt idx="618">
                  <c:v>-7.6688334929598199</c:v>
                </c:pt>
                <c:pt idx="619">
                  <c:v>-7.6792447073736634</c:v>
                </c:pt>
                <c:pt idx="620">
                  <c:v>-7.6896559342652875</c:v>
                </c:pt>
                <c:pt idx="621">
                  <c:v>-7.7000671736344026</c:v>
                </c:pt>
                <c:pt idx="622">
                  <c:v>-7.7104784254807202</c:v>
                </c:pt>
                <c:pt idx="623">
                  <c:v>-7.7208896898039514</c:v>
                </c:pt>
                <c:pt idx="624">
                  <c:v>-7.7313009666038077</c:v>
                </c:pt>
                <c:pt idx="625">
                  <c:v>-7.7417122558800004</c:v>
                </c:pt>
                <c:pt idx="626">
                  <c:v>-7.7521235576322409</c:v>
                </c:pt>
                <c:pt idx="627">
                  <c:v>-7.7625348718602405</c:v>
                </c:pt>
                <c:pt idx="628">
                  <c:v>-7.7729461985637105</c:v>
                </c:pt>
                <c:pt idx="629">
                  <c:v>-7.7833575377423623</c:v>
                </c:pt>
                <c:pt idx="630">
                  <c:v>-7.7937688893959063</c:v>
                </c:pt>
                <c:pt idx="631">
                  <c:v>-7.8041802535240548</c:v>
                </c:pt>
                <c:pt idx="632">
                  <c:v>-7.814591630126519</c:v>
                </c:pt>
                <c:pt idx="633">
                  <c:v>-7.8250030192030096</c:v>
                </c:pt>
                <c:pt idx="634">
                  <c:v>-7.8354144207532386</c:v>
                </c:pt>
                <c:pt idx="635">
                  <c:v>-7.8458258347769174</c:v>
                </c:pt>
                <c:pt idx="636">
                  <c:v>-7.8562372612737565</c:v>
                </c:pt>
                <c:pt idx="637">
                  <c:v>-7.8666487002434682</c:v>
                </c:pt>
                <c:pt idx="638">
                  <c:v>-7.8770601516857628</c:v>
                </c:pt>
                <c:pt idx="639">
                  <c:v>-7.8874716156003526</c:v>
                </c:pt>
                <c:pt idx="640">
                  <c:v>-7.897883091986948</c:v>
                </c:pt>
                <c:pt idx="641">
                  <c:v>-7.9082945808452614</c:v>
                </c:pt>
                <c:pt idx="642">
                  <c:v>-7.918706082175003</c:v>
                </c:pt>
                <c:pt idx="643">
                  <c:v>-7.9291175959758853</c:v>
                </c:pt>
                <c:pt idx="644">
                  <c:v>-7.9395291222476185</c:v>
                </c:pt>
                <c:pt idx="645">
                  <c:v>-7.949940660989915</c:v>
                </c:pt>
                <c:pt idx="646">
                  <c:v>-7.9603522122024852</c:v>
                </c:pt>
                <c:pt idx="647">
                  <c:v>-7.9707637758850414</c:v>
                </c:pt>
                <c:pt idx="648">
                  <c:v>-7.9811753520372948</c:v>
                </c:pt>
                <c:pt idx="649">
                  <c:v>-7.9915869406589559</c:v>
                </c:pt>
                <c:pt idx="650">
                  <c:v>-8.001998541749737</c:v>
                </c:pt>
                <c:pt idx="651">
                  <c:v>-8.0124101553093485</c:v>
                </c:pt>
                <c:pt idx="652">
                  <c:v>-8.0228217813375036</c:v>
                </c:pt>
                <c:pt idx="653">
                  <c:v>-8.0332334198339126</c:v>
                </c:pt>
                <c:pt idx="654">
                  <c:v>-8.0436450707982861</c:v>
                </c:pt>
                <c:pt idx="655">
                  <c:v>-8.0540567342303362</c:v>
                </c:pt>
                <c:pt idx="656">
                  <c:v>-8.0644684101297752</c:v>
                </c:pt>
                <c:pt idx="657">
                  <c:v>-8.0748800984963136</c:v>
                </c:pt>
                <c:pt idx="658">
                  <c:v>-8.0852917993296618</c:v>
                </c:pt>
                <c:pt idx="659">
                  <c:v>-8.0957035126295338</c:v>
                </c:pt>
                <c:pt idx="660">
                  <c:v>-8.1061152383956383</c:v>
                </c:pt>
                <c:pt idx="661">
                  <c:v>-8.1165269766276875</c:v>
                </c:pt>
                <c:pt idx="662">
                  <c:v>-8.1269387273253937</c:v>
                </c:pt>
                <c:pt idx="663">
                  <c:v>-8.137350490488469</c:v>
                </c:pt>
                <c:pt idx="664">
                  <c:v>-8.1477622661166222</c:v>
                </c:pt>
                <c:pt idx="665">
                  <c:v>-8.1581740542095673</c:v>
                </c:pt>
                <c:pt idx="666">
                  <c:v>-8.1685858547670147</c:v>
                </c:pt>
                <c:pt idx="667">
                  <c:v>-8.1789976677886749</c:v>
                </c:pt>
                <c:pt idx="668">
                  <c:v>-8.18940949327426</c:v>
                </c:pt>
                <c:pt idx="669">
                  <c:v>-8.1998213312234824</c:v>
                </c:pt>
                <c:pt idx="670">
                  <c:v>-8.2102331816360525</c:v>
                </c:pt>
                <c:pt idx="671">
                  <c:v>-8.2206450445116825</c:v>
                </c:pt>
                <c:pt idx="672">
                  <c:v>-8.2310569198500829</c:v>
                </c:pt>
                <c:pt idx="673">
                  <c:v>-8.2414688076509659</c:v>
                </c:pt>
                <c:pt idx="674">
                  <c:v>-8.2518807079140437</c:v>
                </c:pt>
                <c:pt idx="675">
                  <c:v>-8.2622926206390268</c:v>
                </c:pt>
                <c:pt idx="676">
                  <c:v>-8.2727045458256256</c:v>
                </c:pt>
                <c:pt idx="677">
                  <c:v>-8.2831164834735542</c:v>
                </c:pt>
                <c:pt idx="678">
                  <c:v>-8.2935284335825212</c:v>
                </c:pt>
                <c:pt idx="679">
                  <c:v>-8.3039403961522407</c:v>
                </c:pt>
                <c:pt idx="680">
                  <c:v>-8.314352371182423</c:v>
                </c:pt>
                <c:pt idx="681">
                  <c:v>-8.3247643586727786</c:v>
                </c:pt>
                <c:pt idx="682">
                  <c:v>-8.3351763586230199</c:v>
                </c:pt>
                <c:pt idx="683">
                  <c:v>-8.3455883710328589</c:v>
                </c:pt>
                <c:pt idx="684">
                  <c:v>-8.3560003959020062</c:v>
                </c:pt>
                <c:pt idx="685">
                  <c:v>-8.3664124332301739</c:v>
                </c:pt>
                <c:pt idx="686">
                  <c:v>-8.3768244830170744</c:v>
                </c:pt>
                <c:pt idx="687">
                  <c:v>-8.387236545262418</c:v>
                </c:pt>
                <c:pt idx="688">
                  <c:v>-8.397648619965917</c:v>
                </c:pt>
                <c:pt idx="689">
                  <c:v>-8.4080607071272819</c:v>
                </c:pt>
                <c:pt idx="690">
                  <c:v>-8.4184728067462249</c:v>
                </c:pt>
                <c:pt idx="691">
                  <c:v>-8.4288849188224564</c:v>
                </c:pt>
                <c:pt idx="692">
                  <c:v>-8.4392970433556904</c:v>
                </c:pt>
                <c:pt idx="693">
                  <c:v>-8.4497091803456357</c:v>
                </c:pt>
                <c:pt idx="694">
                  <c:v>-8.4601213297920062</c:v>
                </c:pt>
                <c:pt idx="695">
                  <c:v>-8.4705334916945123</c:v>
                </c:pt>
                <c:pt idx="696">
                  <c:v>-8.4809456660528646</c:v>
                </c:pt>
                <c:pt idx="697">
                  <c:v>-8.4913578528667752</c:v>
                </c:pt>
                <c:pt idx="698">
                  <c:v>-8.5017700521359565</c:v>
                </c:pt>
                <c:pt idx="699">
                  <c:v>-8.5121822638601206</c:v>
                </c:pt>
                <c:pt idx="700">
                  <c:v>-8.5225944880389779</c:v>
                </c:pt>
                <c:pt idx="701">
                  <c:v>-8.5330067246722408</c:v>
                </c:pt>
                <c:pt idx="702">
                  <c:v>-8.5434189737596196</c:v>
                </c:pt>
                <c:pt idx="703">
                  <c:v>-8.5538312353008266</c:v>
                </c:pt>
                <c:pt idx="704">
                  <c:v>-8.5642435092955722</c:v>
                </c:pt>
                <c:pt idx="705">
                  <c:v>-8.5746557957435705</c:v>
                </c:pt>
                <c:pt idx="706">
                  <c:v>-8.5850680946445319</c:v>
                </c:pt>
                <c:pt idx="707">
                  <c:v>-8.5954804059981669</c:v>
                </c:pt>
                <c:pt idx="708">
                  <c:v>-8.6058927298041876</c:v>
                </c:pt>
                <c:pt idx="709">
                  <c:v>-8.6163050660623064</c:v>
                </c:pt>
                <c:pt idx="710">
                  <c:v>-8.6267174147722354</c:v>
                </c:pt>
                <c:pt idx="711">
                  <c:v>-8.6371297759336851</c:v>
                </c:pt>
                <c:pt idx="712">
                  <c:v>-8.6475421495463678</c:v>
                </c:pt>
                <c:pt idx="713">
                  <c:v>-8.6579545356099938</c:v>
                </c:pt>
                <c:pt idx="714">
                  <c:v>-8.6683669341242755</c:v>
                </c:pt>
                <c:pt idx="715">
                  <c:v>-8.678779345088925</c:v>
                </c:pt>
                <c:pt idx="716">
                  <c:v>-8.6891917685036528</c:v>
                </c:pt>
                <c:pt idx="717">
                  <c:v>-8.6996042043681712</c:v>
                </c:pt>
                <c:pt idx="718">
                  <c:v>-8.7100166526821923</c:v>
                </c:pt>
                <c:pt idx="719">
                  <c:v>-8.7204291134454266</c:v>
                </c:pt>
                <c:pt idx="720">
                  <c:v>-8.7308415866575881</c:v>
                </c:pt>
                <c:pt idx="721">
                  <c:v>-8.7412540723183856</c:v>
                </c:pt>
                <c:pt idx="722">
                  <c:v>-8.7516665704275329</c:v>
                </c:pt>
                <c:pt idx="723">
                  <c:v>-8.7620790809847406</c:v>
                </c:pt>
                <c:pt idx="724">
                  <c:v>-8.7724916039897209</c:v>
                </c:pt>
                <c:pt idx="725">
                  <c:v>-8.7829041394421843</c:v>
                </c:pt>
                <c:pt idx="726">
                  <c:v>-8.7933166873418429</c:v>
                </c:pt>
                <c:pt idx="727">
                  <c:v>-8.803729247688409</c:v>
                </c:pt>
                <c:pt idx="728">
                  <c:v>-8.8141418204815931</c:v>
                </c:pt>
                <c:pt idx="729">
                  <c:v>-8.8245544057211092</c:v>
                </c:pt>
                <c:pt idx="730">
                  <c:v>-8.8349670034066676</c:v>
                </c:pt>
                <c:pt idx="731">
                  <c:v>-8.845379613537979</c:v>
                </c:pt>
                <c:pt idx="732">
                  <c:v>-8.8557922361147554</c:v>
                </c:pt>
                <c:pt idx="733">
                  <c:v>-8.8662048711367092</c:v>
                </c:pt>
                <c:pt idx="734">
                  <c:v>-8.8766175186035525</c:v>
                </c:pt>
                <c:pt idx="735">
                  <c:v>-8.8870301785149959</c:v>
                </c:pt>
                <c:pt idx="736">
                  <c:v>-8.8974428508707533</c:v>
                </c:pt>
                <c:pt idx="737">
                  <c:v>-8.9078555356705333</c:v>
                </c:pt>
                <c:pt idx="738">
                  <c:v>-8.9182682329140501</c:v>
                </c:pt>
                <c:pt idx="739">
                  <c:v>-8.9286809426010141</c:v>
                </c:pt>
                <c:pt idx="740">
                  <c:v>-8.9390936647311374</c:v>
                </c:pt>
                <c:pt idx="741">
                  <c:v>-8.9495063993041324</c:v>
                </c:pt>
                <c:pt idx="742">
                  <c:v>-8.9599191463197094</c:v>
                </c:pt>
                <c:pt idx="743">
                  <c:v>-8.9703319057775808</c:v>
                </c:pt>
                <c:pt idx="744">
                  <c:v>-8.9807446776774587</c:v>
                </c:pt>
                <c:pt idx="745">
                  <c:v>-8.9911574620190535</c:v>
                </c:pt>
                <c:pt idx="746">
                  <c:v>-9.0015702588020794</c:v>
                </c:pt>
                <c:pt idx="747">
                  <c:v>-9.0119830680262449</c:v>
                </c:pt>
                <c:pt idx="748">
                  <c:v>-9.0223958896912642</c:v>
                </c:pt>
                <c:pt idx="749">
                  <c:v>-9.0328087237968493</c:v>
                </c:pt>
                <c:pt idx="750">
                  <c:v>-9.0432215703427108</c:v>
                </c:pt>
                <c:pt idx="751">
                  <c:v>-9.0536344293285609</c:v>
                </c:pt>
                <c:pt idx="752">
                  <c:v>-9.06404730075411</c:v>
                </c:pt>
                <c:pt idx="753">
                  <c:v>-9.0744601846190722</c:v>
                </c:pt>
                <c:pt idx="754">
                  <c:v>-9.0848730809231579</c:v>
                </c:pt>
                <c:pt idx="755">
                  <c:v>-9.0952859896660794</c:v>
                </c:pt>
                <c:pt idx="756">
                  <c:v>-9.105698910847547</c:v>
                </c:pt>
                <c:pt idx="757">
                  <c:v>-9.1161118444672748</c:v>
                </c:pt>
                <c:pt idx="758">
                  <c:v>-9.1265247905249733</c:v>
                </c:pt>
                <c:pt idx="759">
                  <c:v>-9.1369377490203547</c:v>
                </c:pt>
                <c:pt idx="760">
                  <c:v>-9.1473507199531294</c:v>
                </c:pt>
                <c:pt idx="761">
                  <c:v>-9.1577637033230115</c:v>
                </c:pt>
                <c:pt idx="762">
                  <c:v>-9.1681766991297113</c:v>
                </c:pt>
                <c:pt idx="763">
                  <c:v>-9.1785897073729412</c:v>
                </c:pt>
                <c:pt idx="764">
                  <c:v>-9.1890027280524116</c:v>
                </c:pt>
                <c:pt idx="765">
                  <c:v>-9.1994157611678364</c:v>
                </c:pt>
                <c:pt idx="766">
                  <c:v>-9.2098288067189262</c:v>
                </c:pt>
                <c:pt idx="767">
                  <c:v>-9.2202418647053932</c:v>
                </c:pt>
                <c:pt idx="768">
                  <c:v>-9.2306549351269496</c:v>
                </c:pt>
                <c:pt idx="769">
                  <c:v>-9.2410680179833058</c:v>
                </c:pt>
                <c:pt idx="770">
                  <c:v>-9.2514811132741741</c:v>
                </c:pt>
                <c:pt idx="771">
                  <c:v>-9.2618942209992667</c:v>
                </c:pt>
                <c:pt idx="772">
                  <c:v>-9.2723073411582959</c:v>
                </c:pt>
                <c:pt idx="773">
                  <c:v>-9.2827204737509739</c:v>
                </c:pt>
                <c:pt idx="774">
                  <c:v>-9.2931336187770111</c:v>
                </c:pt>
                <c:pt idx="775">
                  <c:v>-9.3035467762361215</c:v>
                </c:pt>
                <c:pt idx="776">
                  <c:v>-9.3139599461280156</c:v>
                </c:pt>
                <c:pt idx="777">
                  <c:v>-9.3243731284524038</c:v>
                </c:pt>
                <c:pt idx="778">
                  <c:v>-9.3347863232090003</c:v>
                </c:pt>
                <c:pt idx="779">
                  <c:v>-9.3451995303975153</c:v>
                </c:pt>
                <c:pt idx="780">
                  <c:v>-9.3556127500176611</c:v>
                </c:pt>
                <c:pt idx="781">
                  <c:v>-9.36602598206915</c:v>
                </c:pt>
                <c:pt idx="782">
                  <c:v>-9.3764392265516943</c:v>
                </c:pt>
                <c:pt idx="783">
                  <c:v>-9.386852483465006</c:v>
                </c:pt>
                <c:pt idx="784">
                  <c:v>-9.3972657528087957</c:v>
                </c:pt>
                <c:pt idx="785">
                  <c:v>-9.4076790345827757</c:v>
                </c:pt>
                <c:pt idx="786">
                  <c:v>-9.418092328786658</c:v>
                </c:pt>
                <c:pt idx="787">
                  <c:v>-9.4285056354201551</c:v>
                </c:pt>
                <c:pt idx="788">
                  <c:v>-9.438918954482979</c:v>
                </c:pt>
                <c:pt idx="789">
                  <c:v>-9.4493322859748403</c:v>
                </c:pt>
                <c:pt idx="790">
                  <c:v>-9.459745629895453</c:v>
                </c:pt>
                <c:pt idx="791">
                  <c:v>-9.4701589862445275</c:v>
                </c:pt>
                <c:pt idx="792">
                  <c:v>-9.480572355021776</c:v>
                </c:pt>
                <c:pt idx="793">
                  <c:v>-9.490985736226909</c:v>
                </c:pt>
                <c:pt idx="794">
                  <c:v>-9.5013991298596405</c:v>
                </c:pt>
                <c:pt idx="795">
                  <c:v>-9.511812535919681</c:v>
                </c:pt>
                <c:pt idx="796">
                  <c:v>-9.5222259544067427</c:v>
                </c:pt>
                <c:pt idx="797">
                  <c:v>-9.5326393853205396</c:v>
                </c:pt>
                <c:pt idx="798">
                  <c:v>-9.5430528286607803</c:v>
                </c:pt>
                <c:pt idx="799">
                  <c:v>-9.5534662844271789</c:v>
                </c:pt>
                <c:pt idx="800">
                  <c:v>-9.5638797526194477</c:v>
                </c:pt>
                <c:pt idx="801">
                  <c:v>-9.574293233237297</c:v>
                </c:pt>
                <c:pt idx="802">
                  <c:v>-9.5847067262804391</c:v>
                </c:pt>
                <c:pt idx="803">
                  <c:v>-9.595120231748588</c:v>
                </c:pt>
                <c:pt idx="804">
                  <c:v>-9.6055337496414541</c:v>
                </c:pt>
                <c:pt idx="805">
                  <c:v>-9.615947279958748</c:v>
                </c:pt>
                <c:pt idx="806">
                  <c:v>-9.6263608227001836</c:v>
                </c:pt>
                <c:pt idx="807">
                  <c:v>-9.6367743778654731</c:v>
                </c:pt>
                <c:pt idx="808">
                  <c:v>-9.647187945454327</c:v>
                </c:pt>
                <c:pt idx="809">
                  <c:v>-9.6576015254664576</c:v>
                </c:pt>
                <c:pt idx="810">
                  <c:v>-9.668015117901577</c:v>
                </c:pt>
                <c:pt idx="811">
                  <c:v>-9.6784287227593975</c:v>
                </c:pt>
                <c:pt idx="812">
                  <c:v>-9.6888423400396313</c:v>
                </c:pt>
                <c:pt idx="813">
                  <c:v>-9.6992559697419907</c:v>
                </c:pt>
                <c:pt idx="814">
                  <c:v>-9.709669611866186</c:v>
                </c:pt>
                <c:pt idx="815">
                  <c:v>-9.7200832664119314</c:v>
                </c:pt>
                <c:pt idx="816">
                  <c:v>-9.7304969333789373</c:v>
                </c:pt>
                <c:pt idx="817">
                  <c:v>-9.7409106127669158</c:v>
                </c:pt>
                <c:pt idx="818">
                  <c:v>-9.7513243045755793</c:v>
                </c:pt>
                <c:pt idx="819">
                  <c:v>-9.7617380088046399</c:v>
                </c:pt>
                <c:pt idx="820">
                  <c:v>-9.7721517254538099</c:v>
                </c:pt>
                <c:pt idx="821">
                  <c:v>-9.7825654545228016</c:v>
                </c:pt>
                <c:pt idx="822">
                  <c:v>-9.792979196011327</c:v>
                </c:pt>
                <c:pt idx="823">
                  <c:v>-9.8033929499190968</c:v>
                </c:pt>
                <c:pt idx="824">
                  <c:v>-9.8138067162458249</c:v>
                </c:pt>
                <c:pt idx="825">
                  <c:v>-9.8242204949912217</c:v>
                </c:pt>
                <c:pt idx="826">
                  <c:v>-9.8346342861549996</c:v>
                </c:pt>
                <c:pt idx="827">
                  <c:v>-9.8450480897368706</c:v>
                </c:pt>
                <c:pt idx="828">
                  <c:v>-9.8554619057365471</c:v>
                </c:pt>
                <c:pt idx="829">
                  <c:v>-9.8658757341537413</c:v>
                </c:pt>
                <c:pt idx="830">
                  <c:v>-9.8762895749881654</c:v>
                </c:pt>
                <c:pt idx="831">
                  <c:v>-9.8867034282395299</c:v>
                </c:pt>
                <c:pt idx="832">
                  <c:v>-9.8971172939075487</c:v>
                </c:pt>
                <c:pt idx="833">
                  <c:v>-9.9075311719919341</c:v>
                </c:pt>
                <c:pt idx="834">
                  <c:v>-9.9179450624923966</c:v>
                </c:pt>
                <c:pt idx="835">
                  <c:v>-9.9283589654086484</c:v>
                </c:pt>
                <c:pt idx="836">
                  <c:v>-9.9387728807404034</c:v>
                </c:pt>
                <c:pt idx="837">
                  <c:v>-9.9491868084873722</c:v>
                </c:pt>
                <c:pt idx="838">
                  <c:v>-9.959600748649267</c:v>
                </c:pt>
                <c:pt idx="839">
                  <c:v>-9.9700147012258</c:v>
                </c:pt>
                <c:pt idx="840">
                  <c:v>-9.9804286662166835</c:v>
                </c:pt>
                <c:pt idx="841">
                  <c:v>-9.9908426436216295</c:v>
                </c:pt>
                <c:pt idx="842">
                  <c:v>-10.001256633440351</c:v>
                </c:pt>
                <c:pt idx="843">
                  <c:v>-10.011670635672557</c:v>
                </c:pt>
                <c:pt idx="844">
                  <c:v>-10.022084650317963</c:v>
                </c:pt>
                <c:pt idx="845">
                  <c:v>-10.03249867737628</c:v>
                </c:pt>
                <c:pt idx="846">
                  <c:v>-10.042912716847219</c:v>
                </c:pt>
                <c:pt idx="847">
                  <c:v>-10.053326768730495</c:v>
                </c:pt>
                <c:pt idx="848">
                  <c:v>-10.063740833025816</c:v>
                </c:pt>
                <c:pt idx="849">
                  <c:v>-10.074154909732899</c:v>
                </c:pt>
                <c:pt idx="850">
                  <c:v>-10.084568998851452</c:v>
                </c:pt>
                <c:pt idx="851">
                  <c:v>-10.094983100381189</c:v>
                </c:pt>
                <c:pt idx="852">
                  <c:v>-10.105397214321822</c:v>
                </c:pt>
                <c:pt idx="853">
                  <c:v>-10.115811340673064</c:v>
                </c:pt>
                <c:pt idx="854">
                  <c:v>-10.126225479434625</c:v>
                </c:pt>
                <c:pt idx="855">
                  <c:v>-10.136639630606219</c:v>
                </c:pt>
                <c:pt idx="856">
                  <c:v>-10.147053794187556</c:v>
                </c:pt>
                <c:pt idx="857">
                  <c:v>-10.157467970178351</c:v>
                </c:pt>
                <c:pt idx="858">
                  <c:v>-10.167882158578314</c:v>
                </c:pt>
                <c:pt idx="859">
                  <c:v>-10.178296359387158</c:v>
                </c:pt>
                <c:pt idx="860">
                  <c:v>-10.188710572604595</c:v>
                </c:pt>
                <c:pt idx="861">
                  <c:v>-10.199124798230338</c:v>
                </c:pt>
                <c:pt idx="862">
                  <c:v>-10.209539036264099</c:v>
                </c:pt>
                <c:pt idx="863">
                  <c:v>-10.219953286705589</c:v>
                </c:pt>
                <c:pt idx="864">
                  <c:v>-10.230367549554522</c:v>
                </c:pt>
                <c:pt idx="865">
                  <c:v>-10.240781824810608</c:v>
                </c:pt>
                <c:pt idx="866">
                  <c:v>-10.25119611247356</c:v>
                </c:pt>
                <c:pt idx="867">
                  <c:v>-10.26161041254309</c:v>
                </c:pt>
                <c:pt idx="868">
                  <c:v>-10.272024725018913</c:v>
                </c:pt>
                <c:pt idx="869">
                  <c:v>-10.282439049900736</c:v>
                </c:pt>
                <c:pt idx="870">
                  <c:v>-10.292853387188275</c:v>
                </c:pt>
                <c:pt idx="871">
                  <c:v>-10.303267736881242</c:v>
                </c:pt>
                <c:pt idx="872">
                  <c:v>-10.313682098979349</c:v>
                </c:pt>
                <c:pt idx="873">
                  <c:v>-10.324096473482307</c:v>
                </c:pt>
                <c:pt idx="874">
                  <c:v>-10.334510860389829</c:v>
                </c:pt>
                <c:pt idx="875">
                  <c:v>-10.344925259701627</c:v>
                </c:pt>
                <c:pt idx="876">
                  <c:v>-10.355339671417415</c:v>
                </c:pt>
                <c:pt idx="877">
                  <c:v>-10.365754095536902</c:v>
                </c:pt>
                <c:pt idx="878">
                  <c:v>-10.376168532059802</c:v>
                </c:pt>
                <c:pt idx="879">
                  <c:v>-10.386582980985828</c:v>
                </c:pt>
                <c:pt idx="880">
                  <c:v>-10.396997442314692</c:v>
                </c:pt>
                <c:pt idx="881">
                  <c:v>-10.407411916046104</c:v>
                </c:pt>
                <c:pt idx="882">
                  <c:v>-10.417826402179779</c:v>
                </c:pt>
                <c:pt idx="883">
                  <c:v>-10.428240900715428</c:v>
                </c:pt>
                <c:pt idx="884">
                  <c:v>-10.438655411652764</c:v>
                </c:pt>
                <c:pt idx="885">
                  <c:v>-10.449069934991499</c:v>
                </c:pt>
                <c:pt idx="886">
                  <c:v>-10.459484470731345</c:v>
                </c:pt>
                <c:pt idx="887">
                  <c:v>-10.469899018872013</c:v>
                </c:pt>
                <c:pt idx="888">
                  <c:v>-10.480313579413217</c:v>
                </c:pt>
                <c:pt idx="889">
                  <c:v>-10.490728152354668</c:v>
                </c:pt>
                <c:pt idx="890">
                  <c:v>-10.50114273769608</c:v>
                </c:pt>
                <c:pt idx="891">
                  <c:v>-10.511557335437164</c:v>
                </c:pt>
                <c:pt idx="892">
                  <c:v>-10.521971945577635</c:v>
                </c:pt>
                <c:pt idx="893">
                  <c:v>-10.532386568117202</c:v>
                </c:pt>
                <c:pt idx="894">
                  <c:v>-10.542801203055578</c:v>
                </c:pt>
                <c:pt idx="895">
                  <c:v>-10.553215850392476</c:v>
                </c:pt>
                <c:pt idx="896">
                  <c:v>-10.563630510127608</c:v>
                </c:pt>
                <c:pt idx="897">
                  <c:v>-10.574045182260686</c:v>
                </c:pt>
                <c:pt idx="898">
                  <c:v>-10.584459866791423</c:v>
                </c:pt>
                <c:pt idx="899">
                  <c:v>-10.594874563719531</c:v>
                </c:pt>
                <c:pt idx="900">
                  <c:v>-10.605289273044722</c:v>
                </c:pt>
                <c:pt idx="901">
                  <c:v>-10.615703994766708</c:v>
                </c:pt>
                <c:pt idx="902">
                  <c:v>-10.626118728885203</c:v>
                </c:pt>
                <c:pt idx="903">
                  <c:v>-10.636533475399917</c:v>
                </c:pt>
                <c:pt idx="904">
                  <c:v>-10.646948234310564</c:v>
                </c:pt>
                <c:pt idx="905">
                  <c:v>-10.657363005616856</c:v>
                </c:pt>
                <c:pt idx="906">
                  <c:v>-10.667777789318507</c:v>
                </c:pt>
                <c:pt idx="907">
                  <c:v>-10.678192585415227</c:v>
                </c:pt>
                <c:pt idx="908">
                  <c:v>-10.688607393906729</c:v>
                </c:pt>
                <c:pt idx="909">
                  <c:v>-10.699022214792725</c:v>
                </c:pt>
                <c:pt idx="910">
                  <c:v>-10.709437048072928</c:v>
                </c:pt>
                <c:pt idx="911">
                  <c:v>-10.71985189374705</c:v>
                </c:pt>
                <c:pt idx="912">
                  <c:v>-10.730266751814803</c:v>
                </c:pt>
                <c:pt idx="913">
                  <c:v>-10.740681622275899</c:v>
                </c:pt>
                <c:pt idx="914">
                  <c:v>-10.751096505130052</c:v>
                </c:pt>
                <c:pt idx="915">
                  <c:v>-10.761511400376973</c:v>
                </c:pt>
                <c:pt idx="916">
                  <c:v>-10.771926308016376</c:v>
                </c:pt>
                <c:pt idx="917">
                  <c:v>-10.782341228047972</c:v>
                </c:pt>
                <c:pt idx="918">
                  <c:v>-10.792756160471475</c:v>
                </c:pt>
                <c:pt idx="919">
                  <c:v>-10.803171105286594</c:v>
                </c:pt>
                <c:pt idx="920">
                  <c:v>-10.813586062493044</c:v>
                </c:pt>
                <c:pt idx="921">
                  <c:v>-10.824001032090537</c:v>
                </c:pt>
                <c:pt idx="922">
                  <c:v>-10.834416014078787</c:v>
                </c:pt>
                <c:pt idx="923">
                  <c:v>-10.844831008457504</c:v>
                </c:pt>
                <c:pt idx="924">
                  <c:v>-10.855246015226401</c:v>
                </c:pt>
                <c:pt idx="925">
                  <c:v>-10.865661034385191</c:v>
                </c:pt>
                <c:pt idx="926">
                  <c:v>-10.876076065933585</c:v>
                </c:pt>
                <c:pt idx="927">
                  <c:v>-10.886491109871297</c:v>
                </c:pt>
                <c:pt idx="928">
                  <c:v>-10.89690616619804</c:v>
                </c:pt>
                <c:pt idx="929">
                  <c:v>-10.907321234913525</c:v>
                </c:pt>
                <c:pt idx="930">
                  <c:v>-10.917736316017464</c:v>
                </c:pt>
                <c:pt idx="931">
                  <c:v>-10.928151409509571</c:v>
                </c:pt>
                <c:pt idx="932">
                  <c:v>-10.938566515389558</c:v>
                </c:pt>
                <c:pt idx="933">
                  <c:v>-10.948981633657137</c:v>
                </c:pt>
                <c:pt idx="934">
                  <c:v>-10.959396764312022</c:v>
                </c:pt>
                <c:pt idx="935">
                  <c:v>-10.969811907353922</c:v>
                </c:pt>
                <c:pt idx="936">
                  <c:v>-10.980227062782552</c:v>
                </c:pt>
                <c:pt idx="937">
                  <c:v>-10.990642230597624</c:v>
                </c:pt>
                <c:pt idx="938">
                  <c:v>-11.00105741079885</c:v>
                </c:pt>
                <c:pt idx="939">
                  <c:v>-11.011472603385943</c:v>
                </c:pt>
                <c:pt idx="940">
                  <c:v>-11.021887808358617</c:v>
                </c:pt>
                <c:pt idx="941">
                  <c:v>-11.032303025716582</c:v>
                </c:pt>
                <c:pt idx="942">
                  <c:v>-11.042718255459551</c:v>
                </c:pt>
                <c:pt idx="943">
                  <c:v>-11.053133497587238</c:v>
                </c:pt>
                <c:pt idx="944">
                  <c:v>-11.063548752099354</c:v>
                </c:pt>
                <c:pt idx="945">
                  <c:v>-11.073964018995612</c:v>
                </c:pt>
                <c:pt idx="946">
                  <c:v>-11.084379298275724</c:v>
                </c:pt>
                <c:pt idx="947">
                  <c:v>-11.094794589939404</c:v>
                </c:pt>
                <c:pt idx="948">
                  <c:v>-11.105209893986363</c:v>
                </c:pt>
                <c:pt idx="949">
                  <c:v>-11.115625210416313</c:v>
                </c:pt>
                <c:pt idx="950">
                  <c:v>-11.126040539228969</c:v>
                </c:pt>
                <c:pt idx="951">
                  <c:v>-11.136455880424041</c:v>
                </c:pt>
                <c:pt idx="952">
                  <c:v>-11.146871234001242</c:v>
                </c:pt>
                <c:pt idx="953">
                  <c:v>-11.157286599960285</c:v>
                </c:pt>
                <c:pt idx="954">
                  <c:v>-11.167701978300883</c:v>
                </c:pt>
                <c:pt idx="955">
                  <c:v>-11.178117369022749</c:v>
                </c:pt>
                <c:pt idx="956">
                  <c:v>-11.188532772125594</c:v>
                </c:pt>
                <c:pt idx="957">
                  <c:v>-11.198948187609131</c:v>
                </c:pt>
                <c:pt idx="958">
                  <c:v>-11.209363615473073</c:v>
                </c:pt>
                <c:pt idx="959">
                  <c:v>-11.219779055717131</c:v>
                </c:pt>
                <c:pt idx="960">
                  <c:v>-11.23019450834102</c:v>
                </c:pt>
                <c:pt idx="961">
                  <c:v>-11.240609973344451</c:v>
                </c:pt>
                <c:pt idx="962">
                  <c:v>-11.251025450727138</c:v>
                </c:pt>
                <c:pt idx="963">
                  <c:v>-11.261440940488791</c:v>
                </c:pt>
                <c:pt idx="964">
                  <c:v>-11.271856442629124</c:v>
                </c:pt>
                <c:pt idx="965">
                  <c:v>-11.28227195714785</c:v>
                </c:pt>
                <c:pt idx="966">
                  <c:v>-11.292687484044682</c:v>
                </c:pt>
                <c:pt idx="967">
                  <c:v>-11.303103023319332</c:v>
                </c:pt>
                <c:pt idx="968">
                  <c:v>-11.313518574971512</c:v>
                </c:pt>
                <c:pt idx="969">
                  <c:v>-11.323934139000935</c:v>
                </c:pt>
                <c:pt idx="970">
                  <c:v>-11.334349715407313</c:v>
                </c:pt>
                <c:pt idx="971">
                  <c:v>-11.344765304190359</c:v>
                </c:pt>
                <c:pt idx="972">
                  <c:v>-11.355180905349785</c:v>
                </c:pt>
                <c:pt idx="973">
                  <c:v>-11.365596518885306</c:v>
                </c:pt>
                <c:pt idx="974">
                  <c:v>-11.376012144796633</c:v>
                </c:pt>
                <c:pt idx="975">
                  <c:v>-11.386427783083478</c:v>
                </c:pt>
                <c:pt idx="976">
                  <c:v>-11.396843433745556</c:v>
                </c:pt>
                <c:pt idx="977">
                  <c:v>-11.407259096782576</c:v>
                </c:pt>
                <c:pt idx="978">
                  <c:v>-11.417674772194253</c:v>
                </c:pt>
                <c:pt idx="979">
                  <c:v>-11.428090459980298</c:v>
                </c:pt>
                <c:pt idx="980">
                  <c:v>-11.438506160140426</c:v>
                </c:pt>
                <c:pt idx="981">
                  <c:v>-11.448921872674347</c:v>
                </c:pt>
                <c:pt idx="982">
                  <c:v>-11.459337597581776</c:v>
                </c:pt>
                <c:pt idx="983">
                  <c:v>-11.469753334862425</c:v>
                </c:pt>
                <c:pt idx="984">
                  <c:v>-11.480169084516005</c:v>
                </c:pt>
                <c:pt idx="985">
                  <c:v>-11.49058484654223</c:v>
                </c:pt>
                <c:pt idx="986">
                  <c:v>-11.501000620940813</c:v>
                </c:pt>
                <c:pt idx="987">
                  <c:v>-11.511416407711467</c:v>
                </c:pt>
                <c:pt idx="988">
                  <c:v>-11.521832206853903</c:v>
                </c:pt>
                <c:pt idx="989">
                  <c:v>-11.532248018367834</c:v>
                </c:pt>
                <c:pt idx="990">
                  <c:v>-11.542663842252974</c:v>
                </c:pt>
                <c:pt idx="991">
                  <c:v>-11.553079678509034</c:v>
                </c:pt>
                <c:pt idx="992">
                  <c:v>-11.563495527135728</c:v>
                </c:pt>
                <c:pt idx="993">
                  <c:v>-11.573911388132769</c:v>
                </c:pt>
                <c:pt idx="994">
                  <c:v>-11.584327261499869</c:v>
                </c:pt>
                <c:pt idx="995">
                  <c:v>-11.594743147236739</c:v>
                </c:pt>
                <c:pt idx="996">
                  <c:v>-11.605159045343095</c:v>
                </c:pt>
                <c:pt idx="997">
                  <c:v>-11.615574955818648</c:v>
                </c:pt>
                <c:pt idx="998">
                  <c:v>-11.62599087866311</c:v>
                </c:pt>
                <c:pt idx="999">
                  <c:v>-11.636406813876194</c:v>
                </c:pt>
                <c:pt idx="1000">
                  <c:v>-11.646822761457614</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15</c:v>
                </c:pt>
                <c:pt idx="1">
                  <c:v>73.993864648550982</c:v>
                </c:pt>
                <c:pt idx="2">
                  <c:v>132.98772929710196</c:v>
                </c:pt>
                <c:pt idx="3">
                  <c:v>131.69445578355902</c:v>
                </c:pt>
                <c:pt idx="4">
                  <c:v>132.98772929710196</c:v>
                </c:pt>
                <c:pt idx="5">
                  <c:v>128.35445578355899</c:v>
                </c:pt>
                <c:pt idx="6">
                  <c:v>132.98772929710196</c:v>
                </c:pt>
              </c:numCache>
            </c:numRef>
          </c:xVal>
          <c:yVal>
            <c:numRef>
              <c:f>Trajecto!$C$132:$C$138</c:f>
              <c:numCache>
                <c:formatCode>0</c:formatCode>
                <c:ptCount val="7"/>
                <c:pt idx="0">
                  <c:v>1214.3630680136962</c:v>
                </c:pt>
                <c:pt idx="1">
                  <c:v>607.1815340068481</c:v>
                </c:pt>
                <c:pt idx="2">
                  <c:v>0</c:v>
                </c:pt>
                <c:pt idx="3">
                  <c:v>44.031160352037418</c:v>
                </c:pt>
                <c:pt idx="4">
                  <c:v>0</c:v>
                </c:pt>
                <c:pt idx="5">
                  <c:v>16.970562919326397</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Calculs!$AE$4:$AE$1004</c:f>
              <c:numCache>
                <c:formatCode>0</c:formatCode>
                <c:ptCount val="1001"/>
                <c:pt idx="0">
                  <c:v>564.13737529499281</c:v>
                </c:pt>
                <c:pt idx="1">
                  <c:v>565.62074381086484</c:v>
                </c:pt>
                <c:pt idx="2">
                  <c:v>567.10144126903492</c:v>
                </c:pt>
                <c:pt idx="3">
                  <c:v>568.5794739589353</c:v>
                </c:pt>
                <c:pt idx="4">
                  <c:v>570.05484814226759</c:v>
                </c:pt>
                <c:pt idx="5">
                  <c:v>571.52757005316471</c:v>
                </c:pt>
                <c:pt idx="6">
                  <c:v>572.99764589835138</c:v>
                </c:pt>
                <c:pt idx="7">
                  <c:v>574.46508185730363</c:v>
                </c:pt>
                <c:pt idx="8">
                  <c:v>575.92988408240706</c:v>
                </c:pt>
                <c:pt idx="9">
                  <c:v>577.3920586991137</c:v>
                </c:pt>
                <c:pt idx="10">
                  <c:v>578.85161180609839</c:v>
                </c:pt>
                <c:pt idx="11">
                  <c:v>580.30854946045031</c:v>
                </c:pt>
                <c:pt idx="12">
                  <c:v>581.76287766315249</c:v>
                </c:pt>
                <c:pt idx="13">
                  <c:v>583.21460237476947</c:v>
                </c:pt>
                <c:pt idx="14">
                  <c:v>584.66372953083805</c:v>
                </c:pt>
                <c:pt idx="15">
                  <c:v>586.11026504200368</c:v>
                </c:pt>
                <c:pt idx="16">
                  <c:v>587.5542147941552</c:v>
                </c:pt>
                <c:pt idx="17">
                  <c:v>588.99558464855932</c:v>
                </c:pt>
                <c:pt idx="18">
                  <c:v>590.43438044199343</c:v>
                </c:pt>
                <c:pt idx="19">
                  <c:v>591.87060798687821</c:v>
                </c:pt>
                <c:pt idx="20">
                  <c:v>593.30427307140872</c:v>
                </c:pt>
                <c:pt idx="21">
                  <c:v>594.73538146716783</c:v>
                </c:pt>
                <c:pt idx="22">
                  <c:v>596.16393893659915</c:v>
                </c:pt>
                <c:pt idx="23">
                  <c:v>597.58995122537613</c:v>
                </c:pt>
                <c:pt idx="24">
                  <c:v>599.01342405491346</c:v>
                </c:pt>
                <c:pt idx="25">
                  <c:v>600.43436312250094</c:v>
                </c:pt>
                <c:pt idx="26">
                  <c:v>601.85277410143601</c:v>
                </c:pt>
                <c:pt idx="27">
                  <c:v>603.26866264115608</c:v>
                </c:pt>
                <c:pt idx="28">
                  <c:v>604.68203436736928</c:v>
                </c:pt>
                <c:pt idx="29">
                  <c:v>606.09289488218496</c:v>
                </c:pt>
                <c:pt idx="30">
                  <c:v>607.50124976424252</c:v>
                </c:pt>
                <c:pt idx="31">
                  <c:v>608.90710456883983</c:v>
                </c:pt>
                <c:pt idx="32">
                  <c:v>610.31046482806084</c:v>
                </c:pt>
                <c:pt idx="33">
                  <c:v>611.7113360509021</c:v>
                </c:pt>
                <c:pt idx="34">
                  <c:v>613.10972372339836</c:v>
                </c:pt>
                <c:pt idx="35">
                  <c:v>614.50563330874718</c:v>
                </c:pt>
                <c:pt idx="36">
                  <c:v>615.89907024743343</c:v>
                </c:pt>
                <c:pt idx="37">
                  <c:v>617.29003995735206</c:v>
                </c:pt>
                <c:pt idx="38">
                  <c:v>618.67854783393022</c:v>
                </c:pt>
                <c:pt idx="39">
                  <c:v>620.0645992502491</c:v>
                </c:pt>
                <c:pt idx="40">
                  <c:v>621.44819955716423</c:v>
                </c:pt>
                <c:pt idx="41">
                  <c:v>622.82935408342519</c:v>
                </c:pt>
                <c:pt idx="42">
                  <c:v>624.20806813579497</c:v>
                </c:pt>
                <c:pt idx="43">
                  <c:v>625.58434699916756</c:v>
                </c:pt>
                <c:pt idx="44">
                  <c:v>626.95819593668591</c:v>
                </c:pt>
                <c:pt idx="45">
                  <c:v>628.32962018985791</c:v>
                </c:pt>
                <c:pt idx="46">
                  <c:v>629.69862497867246</c:v>
                </c:pt>
                <c:pt idx="47">
                  <c:v>631.06521550171442</c:v>
                </c:pt>
                <c:pt idx="48">
                  <c:v>632.42939693627864</c:v>
                </c:pt>
                <c:pt idx="49">
                  <c:v>633.79117443848361</c:v>
                </c:pt>
                <c:pt idx="50">
                  <c:v>635.15055314338406</c:v>
                </c:pt>
                <c:pt idx="51">
                  <c:v>636.50753816508256</c:v>
                </c:pt>
                <c:pt idx="52">
                  <c:v>637.86213459684109</c:v>
                </c:pt>
                <c:pt idx="53">
                  <c:v>639.21434751119114</c:v>
                </c:pt>
                <c:pt idx="54">
                  <c:v>640.56418196004347</c:v>
                </c:pt>
                <c:pt idx="55">
                  <c:v>641.91164297479713</c:v>
                </c:pt>
                <c:pt idx="56">
                  <c:v>643.25673556644756</c:v>
                </c:pt>
                <c:pt idx="57">
                  <c:v>644.59946472569379</c:v>
                </c:pt>
                <c:pt idx="58">
                  <c:v>645.93983542304579</c:v>
                </c:pt>
                <c:pt idx="59">
                  <c:v>647.27785260892995</c:v>
                </c:pt>
                <c:pt idx="60">
                  <c:v>648.6135212137948</c:v>
                </c:pt>
                <c:pt idx="61">
                  <c:v>649.94684614821529</c:v>
                </c:pt>
                <c:pt idx="62">
                  <c:v>651.2778323029969</c:v>
                </c:pt>
                <c:pt idx="63">
                  <c:v>652.60648454927912</c:v>
                </c:pt>
                <c:pt idx="64">
                  <c:v>653.93280773863762</c:v>
                </c:pt>
                <c:pt idx="65">
                  <c:v>655.25680670318627</c:v>
                </c:pt>
                <c:pt idx="66">
                  <c:v>656.57848625567863</c:v>
                </c:pt>
                <c:pt idx="67">
                  <c:v>657.89785118960799</c:v>
                </c:pt>
                <c:pt idx="68">
                  <c:v>659.21490627930768</c:v>
                </c:pt>
                <c:pt idx="69">
                  <c:v>660.52965628005006</c:v>
                </c:pt>
                <c:pt idx="70">
                  <c:v>661.8421059281452</c:v>
                </c:pt>
                <c:pt idx="71">
                  <c:v>663.15225994103878</c:v>
                </c:pt>
                <c:pt idx="72">
                  <c:v>664.46012301740939</c:v>
                </c:pt>
                <c:pt idx="73">
                  <c:v>665.76569983726506</c:v>
                </c:pt>
                <c:pt idx="74">
                  <c:v>667.06899506203956</c:v>
                </c:pt>
                <c:pt idx="75">
                  <c:v>668.37001333468754</c:v>
                </c:pt>
                <c:pt idx="76">
                  <c:v>669.66875927977935</c:v>
                </c:pt>
                <c:pt idx="77">
                  <c:v>670.96523750359529</c:v>
                </c:pt>
                <c:pt idx="78">
                  <c:v>672.25945259421894</c:v>
                </c:pt>
                <c:pt idx="79">
                  <c:v>673.5514091216304</c:v>
                </c:pt>
                <c:pt idx="80">
                  <c:v>674.84111163779824</c:v>
                </c:pt>
                <c:pt idx="81">
                  <c:v>676.12856467677159</c:v>
                </c:pt>
                <c:pt idx="82">
                  <c:v>677.41377275477112</c:v>
                </c:pt>
                <c:pt idx="83">
                  <c:v>678.6967403702796</c:v>
                </c:pt>
                <c:pt idx="84">
                  <c:v>679.97747200413187</c:v>
                </c:pt>
                <c:pt idx="85">
                  <c:v>681.25597211960405</c:v>
                </c:pt>
                <c:pt idx="86">
                  <c:v>682.53224516250282</c:v>
                </c:pt>
                <c:pt idx="87">
                  <c:v>683.80629556125314</c:v>
                </c:pt>
                <c:pt idx="88">
                  <c:v>685.07812772698628</c:v>
                </c:pt>
                <c:pt idx="89">
                  <c:v>686.34774605362668</c:v>
                </c:pt>
                <c:pt idx="90">
                  <c:v>687.61515491797877</c:v>
                </c:pt>
                <c:pt idx="91">
                  <c:v>688.88035867981273</c:v>
                </c:pt>
                <c:pt idx="92">
                  <c:v>690.14336168195007</c:v>
                </c:pt>
                <c:pt idx="93">
                  <c:v>691.40416825034845</c:v>
                </c:pt>
                <c:pt idx="94">
                  <c:v>692.66278269418626</c:v>
                </c:pt>
                <c:pt idx="95">
                  <c:v>693.9192093059462</c:v>
                </c:pt>
                <c:pt idx="96">
                  <c:v>695.17345236149856</c:v>
                </c:pt>
                <c:pt idx="97">
                  <c:v>696.4255161201844</c:v>
                </c:pt>
                <c:pt idx="98">
                  <c:v>697.67540482489721</c:v>
                </c:pt>
                <c:pt idx="99">
                  <c:v>698.92312270216507</c:v>
                </c:pt>
                <c:pt idx="100">
                  <c:v>700.16867396223165</c:v>
                </c:pt>
                <c:pt idx="101">
                  <c:v>712.50534747309234</c:v>
                </c:pt>
                <c:pt idx="102">
                  <c:v>724.62805450001918</c:v>
                </c:pt>
                <c:pt idx="103">
                  <c:v>736.54084996119502</c:v>
                </c:pt>
                <c:pt idx="104">
                  <c:v>748.24763623335616</c:v>
                </c:pt>
                <c:pt idx="105">
                  <c:v>759.75217044213184</c:v>
                </c:pt>
                <c:pt idx="106">
                  <c:v>771.05807131240192</c:v>
                </c:pt>
                <c:pt idx="107">
                  <c:v>782.16882561018042</c:v>
                </c:pt>
                <c:pt idx="108">
                  <c:v>793.08779420492306</c:v>
                </c:pt>
                <c:pt idx="109">
                  <c:v>803.81821777878486</c:v>
                </c:pt>
                <c:pt idx="110">
                  <c:v>814.3632222072074</c:v>
                </c:pt>
                <c:pt idx="111">
                  <c:v>824.7258236332641</c:v>
                </c:pt>
                <c:pt idx="112">
                  <c:v>834.90893325641639</c:v>
                </c:pt>
                <c:pt idx="113">
                  <c:v>844.91536185471909</c:v>
                </c:pt>
                <c:pt idx="114">
                  <c:v>854.7478240580416</c:v>
                </c:pt>
                <c:pt idx="115">
                  <c:v>864.4089423885265</c:v>
                </c:pt>
                <c:pt idx="116">
                  <c:v>873.90125108328277</c:v>
                </c:pt>
                <c:pt idx="117">
                  <c:v>883.22719971318793</c:v>
                </c:pt>
                <c:pt idx="118">
                  <c:v>892.38915661064698</c:v>
                </c:pt>
                <c:pt idx="119">
                  <c:v>901.38941211821577</c:v>
                </c:pt>
                <c:pt idx="120">
                  <c:v>910.23018166913516</c:v>
                </c:pt>
                <c:pt idx="121">
                  <c:v>918.91360871002894</c:v>
                </c:pt>
                <c:pt idx="122">
                  <c:v>927.44176747529366</c:v>
                </c:pt>
                <c:pt idx="123">
                  <c:v>935.8166656220385</c:v>
                </c:pt>
                <c:pt idx="124">
                  <c:v>944.04024673381832</c:v>
                </c:pt>
                <c:pt idx="125">
                  <c:v>952.11439270083758</c:v>
                </c:pt>
                <c:pt idx="126">
                  <c:v>960.04092598377804</c:v>
                </c:pt>
                <c:pt idx="127">
                  <c:v>967.82161176792431</c:v>
                </c:pt>
                <c:pt idx="128">
                  <c:v>975.45816001381377</c:v>
                </c:pt>
                <c:pt idx="129">
                  <c:v>982.95222741022815</c:v>
                </c:pt>
                <c:pt idx="130">
                  <c:v>990.30541923496219</c:v>
                </c:pt>
                <c:pt idx="131">
                  <c:v>997.51929112845551</c:v>
                </c:pt>
                <c:pt idx="132">
                  <c:v>1004.5953507850453</c:v>
                </c:pt>
                <c:pt idx="133">
                  <c:v>1011.5350595662992</c:v>
                </c:pt>
                <c:pt idx="134">
                  <c:v>1018.3398340406044</c:v>
                </c:pt>
                <c:pt idx="135">
                  <c:v>1025.0110474529324</c:v>
                </c:pt>
                <c:pt idx="136">
                  <c:v>1031.5500311284586</c:v>
                </c:pt>
                <c:pt idx="137">
                  <c:v>1037.9580758134884</c:v>
                </c:pt>
                <c:pt idx="138">
                  <c:v>1044.2364329569398</c:v>
                </c:pt>
                <c:pt idx="139">
                  <c:v>1050.3863159354348</c:v>
                </c:pt>
                <c:pt idx="140">
                  <c:v>1056.4089012248776</c:v>
                </c:pt>
                <c:pt idx="141">
                  <c:v>1062.3053295212246</c:v>
                </c:pt>
                <c:pt idx="142">
                  <c:v>1068.0767068130053</c:v>
                </c:pt>
                <c:pt idx="143">
                  <c:v>1073.7241054080005</c:v>
                </c:pt>
                <c:pt idx="144">
                  <c:v>1079.2485649163589</c:v>
                </c:pt>
                <c:pt idx="145">
                  <c:v>1084.651093192304</c:v>
                </c:pt>
                <c:pt idx="146">
                  <c:v>1089.9326672364705</c:v>
                </c:pt>
                <c:pt idx="147">
                  <c:v>1095.0942340608028</c:v>
                </c:pt>
                <c:pt idx="148">
                  <c:v>1100.1367115178505</c:v>
                </c:pt>
                <c:pt idx="149">
                  <c:v>1105.0609890962035</c:v>
                </c:pt>
                <c:pt idx="150">
                  <c:v>1109.8679286837287</c:v>
                </c:pt>
                <c:pt idx="151">
                  <c:v>1114.5583653001902</c:v>
                </c:pt>
                <c:pt idx="152">
                  <c:v>1119.1331078007672</c:v>
                </c:pt>
                <c:pt idx="153">
                  <c:v>1123.5929395519211</c:v>
                </c:pt>
                <c:pt idx="154">
                  <c:v>1127.9386190810042</c:v>
                </c:pt>
                <c:pt idx="155">
                  <c:v>1132.1708807009531</c:v>
                </c:pt>
                <c:pt idx="156">
                  <c:v>1136.2904351113652</c:v>
                </c:pt>
                <c:pt idx="157">
                  <c:v>1140.297969977217</c:v>
                </c:pt>
                <c:pt idx="158">
                  <c:v>1144.1941504864537</c:v>
                </c:pt>
                <c:pt idx="159">
                  <c:v>1147.9796198876511</c:v>
                </c:pt>
                <c:pt idx="160">
                  <c:v>1151.6550000089321</c:v>
                </c:pt>
                <c:pt idx="161">
                  <c:v>1155.2208917593121</c:v>
                </c:pt>
                <c:pt idx="162">
                  <c:v>1158.6778756136332</c:v>
                </c:pt>
                <c:pt idx="163">
                  <c:v>1162.0265120822628</c:v>
                </c:pt>
                <c:pt idx="164">
                  <c:v>1165.2673421667287</c:v>
                </c:pt>
                <c:pt idx="165">
                  <c:v>1168.400887802492</c:v>
                </c:pt>
                <c:pt idx="166">
                  <c:v>1171.4276522900827</c:v>
                </c:pt>
                <c:pt idx="167">
                  <c:v>1174.3481207158597</c:v>
                </c:pt>
                <c:pt idx="168">
                  <c:v>1177.1627603637046</c:v>
                </c:pt>
                <c:pt idx="169">
                  <c:v>1179.8720211190187</c:v>
                </c:pt>
                <c:pt idx="170">
                  <c:v>1182.4763358664597</c:v>
                </c:pt>
                <c:pt idx="171">
                  <c:v>1184.9761208829345</c:v>
                </c:pt>
                <c:pt idx="172">
                  <c:v>1187.3717762274575</c:v>
                </c:pt>
                <c:pt idx="173">
                  <c:v>1189.6636861295908</c:v>
                </c:pt>
                <c:pt idx="174">
                  <c:v>1191.8522193782908</c:v>
                </c:pt>
                <c:pt idx="175">
                  <c:v>1193.9377297131166</c:v>
                </c:pt>
                <c:pt idx="176">
                  <c:v>1195.9205562198854</c:v>
                </c:pt>
                <c:pt idx="177">
                  <c:v>1197.8010237329984</c:v>
                </c:pt>
                <c:pt idx="178">
                  <c:v>1199.579443246801</c:v>
                </c:pt>
                <c:pt idx="179">
                  <c:v>1201.2561123384748</c:v>
                </c:pt>
                <c:pt idx="180">
                  <c:v>1202.8313156050797</c:v>
                </c:pt>
                <c:pt idx="181">
                  <c:v>1204.305325117467</c:v>
                </c:pt>
                <c:pt idx="182">
                  <c:v>1205.6784008938514</c:v>
                </c:pt>
                <c:pt idx="183">
                  <c:v>1206.9507913958473</c:v>
                </c:pt>
                <c:pt idx="184">
                  <c:v>1208.1227340497283</c:v>
                </c:pt>
                <c:pt idx="185">
                  <c:v>1209.1944557955464</c:v>
                </c:pt>
                <c:pt idx="186">
                  <c:v>1210.1661736665149</c:v>
                </c:pt>
                <c:pt idx="187">
                  <c:v>1211.0380954007137</c:v>
                </c:pt>
                <c:pt idx="188">
                  <c:v>1211.8104200866994</c:v>
                </c:pt>
                <c:pt idx="189">
                  <c:v>1212.4833388439715</c:v>
                </c:pt>
                <c:pt idx="190">
                  <c:v>1213.0570355384862</c:v>
                </c:pt>
                <c:pt idx="191">
                  <c:v>1213.5316875324963</c:v>
                </c:pt>
                <c:pt idx="192">
                  <c:v>1213.9074664669788</c:v>
                </c:pt>
                <c:pt idx="193">
                  <c:v>1214.1845390738065</c:v>
                </c:pt>
                <c:pt idx="194">
                  <c:v>1214.3630680136962</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3.75</c:v>
                </c:pt>
              </c:numCache>
            </c:numRef>
          </c:xVal>
          <c:yVal>
            <c:numRef>
              <c:f>Trajecto!$C$158</c:f>
              <c:numCache>
                <c:formatCode>0</c:formatCode>
                <c:ptCount val="1"/>
                <c:pt idx="0">
                  <c:v>607.1815340068481</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24.250000000000064</c:v>
                </c:pt>
              </c:numCache>
            </c:numRef>
          </c:xVal>
          <c:yVal>
            <c:numRef>
              <c:f>Trajecto!$C$159</c:f>
              <c:numCache>
                <c:formatCode>0</c:formatCode>
                <c:ptCount val="1"/>
                <c:pt idx="0">
                  <c:v>607.22160636743035</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Calculs!$T$4:$T$1004</c:f>
              <c:numCache>
                <c:formatCode>0.00</c:formatCode>
                <c:ptCount val="1001"/>
                <c:pt idx="0">
                  <c:v>31.177161000000002</c:v>
                </c:pt>
                <c:pt idx="1">
                  <c:v>31.177156095000001</c:v>
                </c:pt>
                <c:pt idx="2">
                  <c:v>31.177141380000002</c:v>
                </c:pt>
                <c:pt idx="3">
                  <c:v>31.177116855000001</c:v>
                </c:pt>
                <c:pt idx="4">
                  <c:v>31.177082519999999</c:v>
                </c:pt>
                <c:pt idx="5">
                  <c:v>31.177038374999999</c:v>
                </c:pt>
                <c:pt idx="6">
                  <c:v>31.17698442</c:v>
                </c:pt>
                <c:pt idx="7">
                  <c:v>31.176920655</c:v>
                </c:pt>
                <c:pt idx="8">
                  <c:v>31.176847079999998</c:v>
                </c:pt>
                <c:pt idx="9">
                  <c:v>31.176763694999998</c:v>
                </c:pt>
                <c:pt idx="10">
                  <c:v>31.1766705</c:v>
                </c:pt>
                <c:pt idx="11">
                  <c:v>31.176577304999999</c:v>
                </c:pt>
                <c:pt idx="12">
                  <c:v>31.176493920000002</c:v>
                </c:pt>
                <c:pt idx="13">
                  <c:v>31.176420345</c:v>
                </c:pt>
                <c:pt idx="14">
                  <c:v>31.17635658</c:v>
                </c:pt>
                <c:pt idx="15">
                  <c:v>31.176302625000002</c:v>
                </c:pt>
                <c:pt idx="16">
                  <c:v>31.176258479999998</c:v>
                </c:pt>
                <c:pt idx="17">
                  <c:v>31.176224144999999</c:v>
                </c:pt>
                <c:pt idx="18">
                  <c:v>31.176199619999998</c:v>
                </c:pt>
                <c:pt idx="19">
                  <c:v>31.176184904999996</c:v>
                </c:pt>
                <c:pt idx="20">
                  <c:v>31.176179999999995</c:v>
                </c:pt>
                <c:pt idx="21">
                  <c:v>31.176179999999995</c:v>
                </c:pt>
                <c:pt idx="22">
                  <c:v>31.176179999999995</c:v>
                </c:pt>
                <c:pt idx="23">
                  <c:v>31.176179999999995</c:v>
                </c:pt>
                <c:pt idx="24">
                  <c:v>31.176179999999995</c:v>
                </c:pt>
                <c:pt idx="25">
                  <c:v>31.176179999999995</c:v>
                </c:pt>
                <c:pt idx="26">
                  <c:v>31.176179999999995</c:v>
                </c:pt>
                <c:pt idx="27">
                  <c:v>31.176179999999995</c:v>
                </c:pt>
                <c:pt idx="28">
                  <c:v>31.176179999999995</c:v>
                </c:pt>
                <c:pt idx="29">
                  <c:v>31.176179999999995</c:v>
                </c:pt>
                <c:pt idx="30">
                  <c:v>31.176179999999995</c:v>
                </c:pt>
                <c:pt idx="31">
                  <c:v>31.176179999999995</c:v>
                </c:pt>
                <c:pt idx="32">
                  <c:v>31.176179999999995</c:v>
                </c:pt>
                <c:pt idx="33">
                  <c:v>31.176179999999995</c:v>
                </c:pt>
                <c:pt idx="34">
                  <c:v>31.176179999999995</c:v>
                </c:pt>
                <c:pt idx="35">
                  <c:v>31.176179999999995</c:v>
                </c:pt>
                <c:pt idx="36">
                  <c:v>31.176179999999995</c:v>
                </c:pt>
                <c:pt idx="37">
                  <c:v>31.176179999999995</c:v>
                </c:pt>
                <c:pt idx="38">
                  <c:v>31.176179999999995</c:v>
                </c:pt>
                <c:pt idx="39">
                  <c:v>31.176179999999995</c:v>
                </c:pt>
                <c:pt idx="40">
                  <c:v>31.176179999999995</c:v>
                </c:pt>
                <c:pt idx="41">
                  <c:v>31.176179999999995</c:v>
                </c:pt>
                <c:pt idx="42">
                  <c:v>31.176179999999995</c:v>
                </c:pt>
                <c:pt idx="43">
                  <c:v>31.176179999999995</c:v>
                </c:pt>
                <c:pt idx="44">
                  <c:v>31.176179999999995</c:v>
                </c:pt>
                <c:pt idx="45">
                  <c:v>31.176179999999995</c:v>
                </c:pt>
                <c:pt idx="46">
                  <c:v>31.176179999999995</c:v>
                </c:pt>
                <c:pt idx="47">
                  <c:v>31.176179999999995</c:v>
                </c:pt>
                <c:pt idx="48">
                  <c:v>31.176179999999995</c:v>
                </c:pt>
                <c:pt idx="49">
                  <c:v>31.176179999999995</c:v>
                </c:pt>
                <c:pt idx="50">
                  <c:v>31.176179999999995</c:v>
                </c:pt>
                <c:pt idx="51">
                  <c:v>31.176179999999995</c:v>
                </c:pt>
                <c:pt idx="52">
                  <c:v>31.176179999999995</c:v>
                </c:pt>
                <c:pt idx="53">
                  <c:v>31.176179999999995</c:v>
                </c:pt>
                <c:pt idx="54">
                  <c:v>31.176179999999995</c:v>
                </c:pt>
                <c:pt idx="55">
                  <c:v>31.176179999999995</c:v>
                </c:pt>
                <c:pt idx="56">
                  <c:v>31.176179999999995</c:v>
                </c:pt>
                <c:pt idx="57">
                  <c:v>31.176179999999995</c:v>
                </c:pt>
                <c:pt idx="58">
                  <c:v>31.176179999999995</c:v>
                </c:pt>
                <c:pt idx="59">
                  <c:v>31.176179999999995</c:v>
                </c:pt>
                <c:pt idx="60">
                  <c:v>31.176179999999995</c:v>
                </c:pt>
                <c:pt idx="61">
                  <c:v>31.176179999999995</c:v>
                </c:pt>
                <c:pt idx="62">
                  <c:v>31.176179999999995</c:v>
                </c:pt>
                <c:pt idx="63">
                  <c:v>31.176179999999995</c:v>
                </c:pt>
                <c:pt idx="64">
                  <c:v>31.176179999999995</c:v>
                </c:pt>
                <c:pt idx="65">
                  <c:v>31.176179999999995</c:v>
                </c:pt>
                <c:pt idx="66">
                  <c:v>31.176179999999995</c:v>
                </c:pt>
                <c:pt idx="67">
                  <c:v>31.176179999999995</c:v>
                </c:pt>
                <c:pt idx="68">
                  <c:v>31.176179999999995</c:v>
                </c:pt>
                <c:pt idx="69">
                  <c:v>31.176179999999995</c:v>
                </c:pt>
                <c:pt idx="70">
                  <c:v>31.176179999999995</c:v>
                </c:pt>
                <c:pt idx="71">
                  <c:v>31.176179999999995</c:v>
                </c:pt>
                <c:pt idx="72">
                  <c:v>31.176179999999995</c:v>
                </c:pt>
                <c:pt idx="73">
                  <c:v>31.176179999999995</c:v>
                </c:pt>
                <c:pt idx="74">
                  <c:v>31.176179999999995</c:v>
                </c:pt>
                <c:pt idx="75">
                  <c:v>31.176179999999995</c:v>
                </c:pt>
                <c:pt idx="76">
                  <c:v>31.176179999999995</c:v>
                </c:pt>
                <c:pt idx="77">
                  <c:v>31.176179999999995</c:v>
                </c:pt>
                <c:pt idx="78">
                  <c:v>31.176179999999995</c:v>
                </c:pt>
                <c:pt idx="79">
                  <c:v>31.176179999999995</c:v>
                </c:pt>
                <c:pt idx="80">
                  <c:v>31.176179999999995</c:v>
                </c:pt>
                <c:pt idx="81">
                  <c:v>31.176179999999995</c:v>
                </c:pt>
                <c:pt idx="82">
                  <c:v>31.176179999999995</c:v>
                </c:pt>
                <c:pt idx="83">
                  <c:v>31.176179999999995</c:v>
                </c:pt>
                <c:pt idx="84">
                  <c:v>31.176179999999995</c:v>
                </c:pt>
                <c:pt idx="85">
                  <c:v>31.176179999999995</c:v>
                </c:pt>
                <c:pt idx="86">
                  <c:v>31.176179999999995</c:v>
                </c:pt>
                <c:pt idx="87">
                  <c:v>31.176179999999995</c:v>
                </c:pt>
                <c:pt idx="88">
                  <c:v>31.176179999999995</c:v>
                </c:pt>
                <c:pt idx="89">
                  <c:v>31.176179999999995</c:v>
                </c:pt>
                <c:pt idx="90">
                  <c:v>31.176179999999995</c:v>
                </c:pt>
                <c:pt idx="91">
                  <c:v>31.176179999999995</c:v>
                </c:pt>
                <c:pt idx="92">
                  <c:v>31.176179999999995</c:v>
                </c:pt>
                <c:pt idx="93">
                  <c:v>31.176179999999995</c:v>
                </c:pt>
                <c:pt idx="94">
                  <c:v>31.176179999999995</c:v>
                </c:pt>
                <c:pt idx="95">
                  <c:v>31.176179999999995</c:v>
                </c:pt>
                <c:pt idx="96">
                  <c:v>31.176179999999995</c:v>
                </c:pt>
                <c:pt idx="97">
                  <c:v>31.176179999999995</c:v>
                </c:pt>
                <c:pt idx="98">
                  <c:v>31.176179999999995</c:v>
                </c:pt>
                <c:pt idx="99">
                  <c:v>31.176179999999995</c:v>
                </c:pt>
                <c:pt idx="100">
                  <c:v>31.176179999999995</c:v>
                </c:pt>
                <c:pt idx="101">
                  <c:v>31.176179999999995</c:v>
                </c:pt>
                <c:pt idx="102">
                  <c:v>31.176179999999995</c:v>
                </c:pt>
                <c:pt idx="103">
                  <c:v>31.176179999999995</c:v>
                </c:pt>
                <c:pt idx="104">
                  <c:v>31.176179999999995</c:v>
                </c:pt>
                <c:pt idx="105">
                  <c:v>31.176179999999995</c:v>
                </c:pt>
                <c:pt idx="106">
                  <c:v>31.176179999999995</c:v>
                </c:pt>
                <c:pt idx="107">
                  <c:v>31.176179999999995</c:v>
                </c:pt>
                <c:pt idx="108">
                  <c:v>31.176179999999995</c:v>
                </c:pt>
                <c:pt idx="109">
                  <c:v>31.176179999999995</c:v>
                </c:pt>
                <c:pt idx="110">
                  <c:v>31.176179999999995</c:v>
                </c:pt>
                <c:pt idx="111">
                  <c:v>31.176179999999995</c:v>
                </c:pt>
                <c:pt idx="112">
                  <c:v>31.176179999999995</c:v>
                </c:pt>
                <c:pt idx="113">
                  <c:v>31.176179999999995</c:v>
                </c:pt>
                <c:pt idx="114">
                  <c:v>31.176179999999995</c:v>
                </c:pt>
                <c:pt idx="115">
                  <c:v>31.176179999999995</c:v>
                </c:pt>
                <c:pt idx="116">
                  <c:v>31.176179999999995</c:v>
                </c:pt>
                <c:pt idx="117">
                  <c:v>31.176179999999995</c:v>
                </c:pt>
                <c:pt idx="118">
                  <c:v>31.176179999999995</c:v>
                </c:pt>
                <c:pt idx="119">
                  <c:v>31.176179999999995</c:v>
                </c:pt>
                <c:pt idx="120">
                  <c:v>31.176179999999995</c:v>
                </c:pt>
                <c:pt idx="121">
                  <c:v>31.176179999999995</c:v>
                </c:pt>
                <c:pt idx="122">
                  <c:v>31.176179999999995</c:v>
                </c:pt>
                <c:pt idx="123">
                  <c:v>31.176179999999995</c:v>
                </c:pt>
                <c:pt idx="124">
                  <c:v>31.176179999999995</c:v>
                </c:pt>
                <c:pt idx="125">
                  <c:v>31.176179999999995</c:v>
                </c:pt>
                <c:pt idx="126">
                  <c:v>31.176179999999995</c:v>
                </c:pt>
                <c:pt idx="127">
                  <c:v>31.176179999999995</c:v>
                </c:pt>
                <c:pt idx="128">
                  <c:v>31.176179999999995</c:v>
                </c:pt>
                <c:pt idx="129">
                  <c:v>31.176179999999995</c:v>
                </c:pt>
                <c:pt idx="130">
                  <c:v>31.176179999999995</c:v>
                </c:pt>
                <c:pt idx="131">
                  <c:v>31.176179999999995</c:v>
                </c:pt>
                <c:pt idx="132">
                  <c:v>31.176179999999995</c:v>
                </c:pt>
                <c:pt idx="133">
                  <c:v>31.176179999999995</c:v>
                </c:pt>
                <c:pt idx="134">
                  <c:v>31.176179999999995</c:v>
                </c:pt>
                <c:pt idx="135">
                  <c:v>31.176179999999995</c:v>
                </c:pt>
                <c:pt idx="136">
                  <c:v>31.176179999999995</c:v>
                </c:pt>
                <c:pt idx="137">
                  <c:v>31.176179999999995</c:v>
                </c:pt>
                <c:pt idx="138">
                  <c:v>31.176179999999995</c:v>
                </c:pt>
                <c:pt idx="139">
                  <c:v>31.176179999999995</c:v>
                </c:pt>
                <c:pt idx="140">
                  <c:v>31.176179999999995</c:v>
                </c:pt>
                <c:pt idx="141">
                  <c:v>31.176179999999995</c:v>
                </c:pt>
                <c:pt idx="142">
                  <c:v>31.176179999999995</c:v>
                </c:pt>
                <c:pt idx="143">
                  <c:v>31.176179999999995</c:v>
                </c:pt>
                <c:pt idx="144">
                  <c:v>31.176179999999995</c:v>
                </c:pt>
                <c:pt idx="145">
                  <c:v>31.176179999999995</c:v>
                </c:pt>
                <c:pt idx="146">
                  <c:v>31.176179999999995</c:v>
                </c:pt>
                <c:pt idx="147">
                  <c:v>31.176179999999995</c:v>
                </c:pt>
                <c:pt idx="148">
                  <c:v>31.176179999999995</c:v>
                </c:pt>
                <c:pt idx="149">
                  <c:v>31.176179999999995</c:v>
                </c:pt>
                <c:pt idx="150">
                  <c:v>31.176179999999995</c:v>
                </c:pt>
                <c:pt idx="151">
                  <c:v>31.176179999999995</c:v>
                </c:pt>
                <c:pt idx="152">
                  <c:v>31.176179999999995</c:v>
                </c:pt>
                <c:pt idx="153">
                  <c:v>31.176179999999995</c:v>
                </c:pt>
                <c:pt idx="154">
                  <c:v>31.176179999999995</c:v>
                </c:pt>
                <c:pt idx="155">
                  <c:v>31.176179999999995</c:v>
                </c:pt>
                <c:pt idx="156">
                  <c:v>31.176179999999995</c:v>
                </c:pt>
                <c:pt idx="157">
                  <c:v>31.176179999999995</c:v>
                </c:pt>
                <c:pt idx="158">
                  <c:v>31.176179999999995</c:v>
                </c:pt>
                <c:pt idx="159">
                  <c:v>31.176179999999995</c:v>
                </c:pt>
                <c:pt idx="160">
                  <c:v>31.176179999999995</c:v>
                </c:pt>
                <c:pt idx="161">
                  <c:v>31.176179999999995</c:v>
                </c:pt>
                <c:pt idx="162">
                  <c:v>31.176179999999995</c:v>
                </c:pt>
                <c:pt idx="163">
                  <c:v>31.176179999999995</c:v>
                </c:pt>
                <c:pt idx="164">
                  <c:v>31.176179999999995</c:v>
                </c:pt>
                <c:pt idx="165">
                  <c:v>31.176179999999995</c:v>
                </c:pt>
                <c:pt idx="166">
                  <c:v>31.176179999999995</c:v>
                </c:pt>
                <c:pt idx="167">
                  <c:v>31.176179999999995</c:v>
                </c:pt>
                <c:pt idx="168">
                  <c:v>31.176179999999995</c:v>
                </c:pt>
                <c:pt idx="169">
                  <c:v>31.176179999999995</c:v>
                </c:pt>
                <c:pt idx="170">
                  <c:v>31.176179999999995</c:v>
                </c:pt>
                <c:pt idx="171">
                  <c:v>31.176179999999995</c:v>
                </c:pt>
                <c:pt idx="172">
                  <c:v>31.176179999999995</c:v>
                </c:pt>
                <c:pt idx="173">
                  <c:v>31.176179999999995</c:v>
                </c:pt>
                <c:pt idx="174">
                  <c:v>31.176179999999995</c:v>
                </c:pt>
                <c:pt idx="175">
                  <c:v>31.176179999999995</c:v>
                </c:pt>
                <c:pt idx="176">
                  <c:v>31.176179999999995</c:v>
                </c:pt>
                <c:pt idx="177">
                  <c:v>31.176179999999995</c:v>
                </c:pt>
                <c:pt idx="178">
                  <c:v>31.176179999999995</c:v>
                </c:pt>
                <c:pt idx="179">
                  <c:v>31.176179999999995</c:v>
                </c:pt>
                <c:pt idx="180">
                  <c:v>31.176179999999995</c:v>
                </c:pt>
                <c:pt idx="181">
                  <c:v>31.176179999999995</c:v>
                </c:pt>
                <c:pt idx="182">
                  <c:v>31.176179999999995</c:v>
                </c:pt>
                <c:pt idx="183">
                  <c:v>31.176179999999995</c:v>
                </c:pt>
                <c:pt idx="184">
                  <c:v>31.176179999999995</c:v>
                </c:pt>
                <c:pt idx="185">
                  <c:v>31.176179999999995</c:v>
                </c:pt>
                <c:pt idx="186">
                  <c:v>31.176179999999995</c:v>
                </c:pt>
                <c:pt idx="187">
                  <c:v>31.176179999999995</c:v>
                </c:pt>
                <c:pt idx="188">
                  <c:v>31.176179999999995</c:v>
                </c:pt>
                <c:pt idx="189">
                  <c:v>31.176179999999995</c:v>
                </c:pt>
                <c:pt idx="190">
                  <c:v>31.176179999999995</c:v>
                </c:pt>
                <c:pt idx="191">
                  <c:v>31.176179999999995</c:v>
                </c:pt>
                <c:pt idx="192">
                  <c:v>31.176179999999995</c:v>
                </c:pt>
                <c:pt idx="193">
                  <c:v>31.176179999999995</c:v>
                </c:pt>
                <c:pt idx="194">
                  <c:v>31.176179999999995</c:v>
                </c:pt>
                <c:pt idx="195">
                  <c:v>31.176179999999995</c:v>
                </c:pt>
                <c:pt idx="196">
                  <c:v>31.176179999999995</c:v>
                </c:pt>
                <c:pt idx="197">
                  <c:v>31.176179999999995</c:v>
                </c:pt>
                <c:pt idx="198">
                  <c:v>31.176179999999995</c:v>
                </c:pt>
                <c:pt idx="199">
                  <c:v>31.176179999999995</c:v>
                </c:pt>
                <c:pt idx="200">
                  <c:v>31.176179999999995</c:v>
                </c:pt>
                <c:pt idx="201">
                  <c:v>31.176179999999995</c:v>
                </c:pt>
                <c:pt idx="202">
                  <c:v>31.176179999999995</c:v>
                </c:pt>
                <c:pt idx="203">
                  <c:v>31.176179999999995</c:v>
                </c:pt>
                <c:pt idx="204">
                  <c:v>31.176179999999995</c:v>
                </c:pt>
                <c:pt idx="205">
                  <c:v>31.176179999999995</c:v>
                </c:pt>
                <c:pt idx="206">
                  <c:v>31.176179999999995</c:v>
                </c:pt>
                <c:pt idx="207">
                  <c:v>31.176179999999995</c:v>
                </c:pt>
                <c:pt idx="208">
                  <c:v>31.176179999999995</c:v>
                </c:pt>
                <c:pt idx="209">
                  <c:v>31.176179999999995</c:v>
                </c:pt>
                <c:pt idx="210">
                  <c:v>31.176179999999995</c:v>
                </c:pt>
                <c:pt idx="211">
                  <c:v>31.176179999999995</c:v>
                </c:pt>
                <c:pt idx="212">
                  <c:v>31.176179999999995</c:v>
                </c:pt>
                <c:pt idx="213">
                  <c:v>31.176179999999995</c:v>
                </c:pt>
                <c:pt idx="214">
                  <c:v>31.176179999999995</c:v>
                </c:pt>
                <c:pt idx="215">
                  <c:v>31.176179999999995</c:v>
                </c:pt>
                <c:pt idx="216">
                  <c:v>31.176179999999995</c:v>
                </c:pt>
                <c:pt idx="217">
                  <c:v>31.176179999999995</c:v>
                </c:pt>
                <c:pt idx="218">
                  <c:v>31.176179999999995</c:v>
                </c:pt>
                <c:pt idx="219">
                  <c:v>31.176179999999995</c:v>
                </c:pt>
                <c:pt idx="220">
                  <c:v>31.176179999999995</c:v>
                </c:pt>
                <c:pt idx="221">
                  <c:v>31.176179999999995</c:v>
                </c:pt>
                <c:pt idx="222">
                  <c:v>31.176179999999995</c:v>
                </c:pt>
                <c:pt idx="223">
                  <c:v>31.176179999999995</c:v>
                </c:pt>
                <c:pt idx="224">
                  <c:v>31.176179999999995</c:v>
                </c:pt>
                <c:pt idx="225">
                  <c:v>31.176179999999995</c:v>
                </c:pt>
                <c:pt idx="226">
                  <c:v>31.176179999999995</c:v>
                </c:pt>
                <c:pt idx="227">
                  <c:v>31.176179999999995</c:v>
                </c:pt>
                <c:pt idx="228">
                  <c:v>31.176179999999995</c:v>
                </c:pt>
                <c:pt idx="229">
                  <c:v>31.176179999999995</c:v>
                </c:pt>
                <c:pt idx="230">
                  <c:v>31.176179999999995</c:v>
                </c:pt>
                <c:pt idx="231">
                  <c:v>31.176179999999995</c:v>
                </c:pt>
                <c:pt idx="232">
                  <c:v>31.176179999999995</c:v>
                </c:pt>
                <c:pt idx="233">
                  <c:v>31.176179999999995</c:v>
                </c:pt>
                <c:pt idx="234">
                  <c:v>31.176179999999995</c:v>
                </c:pt>
                <c:pt idx="235">
                  <c:v>31.176179999999995</c:v>
                </c:pt>
                <c:pt idx="236">
                  <c:v>31.176179999999995</c:v>
                </c:pt>
                <c:pt idx="237">
                  <c:v>31.176179999999995</c:v>
                </c:pt>
                <c:pt idx="238">
                  <c:v>31.176179999999995</c:v>
                </c:pt>
                <c:pt idx="239">
                  <c:v>31.176179999999995</c:v>
                </c:pt>
                <c:pt idx="240">
                  <c:v>31.176179999999995</c:v>
                </c:pt>
                <c:pt idx="241">
                  <c:v>31.176179999999995</c:v>
                </c:pt>
                <c:pt idx="242">
                  <c:v>31.176179999999995</c:v>
                </c:pt>
                <c:pt idx="243">
                  <c:v>31.176179999999995</c:v>
                </c:pt>
                <c:pt idx="244">
                  <c:v>31.176179999999995</c:v>
                </c:pt>
                <c:pt idx="245">
                  <c:v>31.176179999999995</c:v>
                </c:pt>
                <c:pt idx="246">
                  <c:v>31.176179999999995</c:v>
                </c:pt>
                <c:pt idx="247">
                  <c:v>31.176179999999995</c:v>
                </c:pt>
                <c:pt idx="248">
                  <c:v>31.176179999999995</c:v>
                </c:pt>
                <c:pt idx="249">
                  <c:v>31.176179999999995</c:v>
                </c:pt>
                <c:pt idx="250">
                  <c:v>31.176179999999995</c:v>
                </c:pt>
                <c:pt idx="251">
                  <c:v>31.176179999999995</c:v>
                </c:pt>
                <c:pt idx="252">
                  <c:v>31.176179999999995</c:v>
                </c:pt>
                <c:pt idx="253">
                  <c:v>31.176179999999995</c:v>
                </c:pt>
                <c:pt idx="254">
                  <c:v>31.176179999999995</c:v>
                </c:pt>
                <c:pt idx="255">
                  <c:v>31.176179999999995</c:v>
                </c:pt>
                <c:pt idx="256">
                  <c:v>31.176179999999995</c:v>
                </c:pt>
                <c:pt idx="257">
                  <c:v>31.176179999999995</c:v>
                </c:pt>
                <c:pt idx="258">
                  <c:v>31.176179999999995</c:v>
                </c:pt>
                <c:pt idx="259">
                  <c:v>31.176179999999995</c:v>
                </c:pt>
                <c:pt idx="260">
                  <c:v>31.176179999999995</c:v>
                </c:pt>
                <c:pt idx="261">
                  <c:v>31.176179999999995</c:v>
                </c:pt>
                <c:pt idx="262">
                  <c:v>31.176179999999995</c:v>
                </c:pt>
                <c:pt idx="263">
                  <c:v>31.176179999999995</c:v>
                </c:pt>
                <c:pt idx="264">
                  <c:v>31.176179999999995</c:v>
                </c:pt>
                <c:pt idx="265">
                  <c:v>31.176179999999995</c:v>
                </c:pt>
                <c:pt idx="266">
                  <c:v>31.176179999999995</c:v>
                </c:pt>
                <c:pt idx="267">
                  <c:v>31.176179999999995</c:v>
                </c:pt>
                <c:pt idx="268">
                  <c:v>31.176179999999995</c:v>
                </c:pt>
                <c:pt idx="269">
                  <c:v>31.176179999999995</c:v>
                </c:pt>
                <c:pt idx="270">
                  <c:v>31.176179999999995</c:v>
                </c:pt>
                <c:pt idx="271">
                  <c:v>31.176179999999995</c:v>
                </c:pt>
                <c:pt idx="272">
                  <c:v>31.176179999999995</c:v>
                </c:pt>
                <c:pt idx="273">
                  <c:v>31.176179999999995</c:v>
                </c:pt>
                <c:pt idx="274">
                  <c:v>31.176179999999995</c:v>
                </c:pt>
                <c:pt idx="275">
                  <c:v>31.176179999999995</c:v>
                </c:pt>
                <c:pt idx="276">
                  <c:v>31.176179999999995</c:v>
                </c:pt>
                <c:pt idx="277">
                  <c:v>31.176179999999995</c:v>
                </c:pt>
                <c:pt idx="278">
                  <c:v>31.176179999999995</c:v>
                </c:pt>
                <c:pt idx="279">
                  <c:v>31.176179999999995</c:v>
                </c:pt>
                <c:pt idx="280">
                  <c:v>31.176179999999995</c:v>
                </c:pt>
                <c:pt idx="281">
                  <c:v>31.176179999999995</c:v>
                </c:pt>
                <c:pt idx="282">
                  <c:v>31.176179999999995</c:v>
                </c:pt>
                <c:pt idx="283">
                  <c:v>31.176179999999995</c:v>
                </c:pt>
                <c:pt idx="284">
                  <c:v>31.176179999999995</c:v>
                </c:pt>
                <c:pt idx="285">
                  <c:v>31.176179999999995</c:v>
                </c:pt>
                <c:pt idx="286">
                  <c:v>31.176179999999995</c:v>
                </c:pt>
                <c:pt idx="287">
                  <c:v>31.176179999999995</c:v>
                </c:pt>
                <c:pt idx="288">
                  <c:v>31.176179999999995</c:v>
                </c:pt>
                <c:pt idx="289">
                  <c:v>31.176179999999995</c:v>
                </c:pt>
                <c:pt idx="290">
                  <c:v>31.176179999999995</c:v>
                </c:pt>
                <c:pt idx="291">
                  <c:v>31.176179999999995</c:v>
                </c:pt>
                <c:pt idx="292">
                  <c:v>31.176179999999995</c:v>
                </c:pt>
                <c:pt idx="293">
                  <c:v>31.176179999999995</c:v>
                </c:pt>
                <c:pt idx="294">
                  <c:v>31.176179999999995</c:v>
                </c:pt>
                <c:pt idx="295">
                  <c:v>31.176179999999995</c:v>
                </c:pt>
                <c:pt idx="296">
                  <c:v>31.176179999999995</c:v>
                </c:pt>
                <c:pt idx="297">
                  <c:v>31.176179999999995</c:v>
                </c:pt>
                <c:pt idx="298">
                  <c:v>31.176179999999995</c:v>
                </c:pt>
                <c:pt idx="299">
                  <c:v>31.176179999999995</c:v>
                </c:pt>
                <c:pt idx="300">
                  <c:v>31.176179999999995</c:v>
                </c:pt>
                <c:pt idx="301">
                  <c:v>31.176179999999995</c:v>
                </c:pt>
                <c:pt idx="302">
                  <c:v>31.176179999999995</c:v>
                </c:pt>
                <c:pt idx="303">
                  <c:v>31.176179999999995</c:v>
                </c:pt>
                <c:pt idx="304">
                  <c:v>31.176179999999995</c:v>
                </c:pt>
                <c:pt idx="305">
                  <c:v>31.176179999999995</c:v>
                </c:pt>
                <c:pt idx="306">
                  <c:v>31.176179999999995</c:v>
                </c:pt>
                <c:pt idx="307">
                  <c:v>31.176179999999995</c:v>
                </c:pt>
                <c:pt idx="308">
                  <c:v>31.176179999999995</c:v>
                </c:pt>
                <c:pt idx="309">
                  <c:v>31.176179999999995</c:v>
                </c:pt>
                <c:pt idx="310">
                  <c:v>31.176179999999995</c:v>
                </c:pt>
                <c:pt idx="311">
                  <c:v>31.176179999999995</c:v>
                </c:pt>
                <c:pt idx="312">
                  <c:v>31.176179999999995</c:v>
                </c:pt>
                <c:pt idx="313">
                  <c:v>31.176179999999995</c:v>
                </c:pt>
                <c:pt idx="314">
                  <c:v>31.176179999999995</c:v>
                </c:pt>
                <c:pt idx="315">
                  <c:v>31.176179999999995</c:v>
                </c:pt>
                <c:pt idx="316">
                  <c:v>31.176179999999995</c:v>
                </c:pt>
                <c:pt idx="317">
                  <c:v>31.176179999999995</c:v>
                </c:pt>
                <c:pt idx="318">
                  <c:v>31.176179999999995</c:v>
                </c:pt>
                <c:pt idx="319">
                  <c:v>31.176179999999995</c:v>
                </c:pt>
                <c:pt idx="320">
                  <c:v>31.176179999999995</c:v>
                </c:pt>
                <c:pt idx="321">
                  <c:v>31.176179999999995</c:v>
                </c:pt>
                <c:pt idx="322">
                  <c:v>31.176179999999995</c:v>
                </c:pt>
                <c:pt idx="323">
                  <c:v>31.176179999999995</c:v>
                </c:pt>
                <c:pt idx="324">
                  <c:v>31.176179999999995</c:v>
                </c:pt>
                <c:pt idx="325">
                  <c:v>31.176179999999995</c:v>
                </c:pt>
                <c:pt idx="326">
                  <c:v>31.176179999999995</c:v>
                </c:pt>
                <c:pt idx="327">
                  <c:v>31.176179999999995</c:v>
                </c:pt>
                <c:pt idx="328">
                  <c:v>31.176179999999995</c:v>
                </c:pt>
                <c:pt idx="329">
                  <c:v>31.176179999999995</c:v>
                </c:pt>
                <c:pt idx="330">
                  <c:v>31.176179999999995</c:v>
                </c:pt>
                <c:pt idx="331">
                  <c:v>31.176179999999995</c:v>
                </c:pt>
                <c:pt idx="332">
                  <c:v>31.176179999999995</c:v>
                </c:pt>
                <c:pt idx="333">
                  <c:v>31.176179999999995</c:v>
                </c:pt>
                <c:pt idx="334">
                  <c:v>31.176179999999995</c:v>
                </c:pt>
                <c:pt idx="335">
                  <c:v>31.176179999999995</c:v>
                </c:pt>
                <c:pt idx="336">
                  <c:v>31.176179999999995</c:v>
                </c:pt>
                <c:pt idx="337">
                  <c:v>31.176179999999995</c:v>
                </c:pt>
                <c:pt idx="338">
                  <c:v>31.176179999999995</c:v>
                </c:pt>
                <c:pt idx="339">
                  <c:v>31.176179999999995</c:v>
                </c:pt>
                <c:pt idx="340">
                  <c:v>31.176179999999995</c:v>
                </c:pt>
                <c:pt idx="341">
                  <c:v>31.176179999999995</c:v>
                </c:pt>
                <c:pt idx="342">
                  <c:v>31.176179999999995</c:v>
                </c:pt>
                <c:pt idx="343">
                  <c:v>31.176179999999995</c:v>
                </c:pt>
                <c:pt idx="344">
                  <c:v>31.176179999999995</c:v>
                </c:pt>
                <c:pt idx="345">
                  <c:v>31.176179999999995</c:v>
                </c:pt>
                <c:pt idx="346">
                  <c:v>31.176179999999995</c:v>
                </c:pt>
                <c:pt idx="347">
                  <c:v>31.176179999999995</c:v>
                </c:pt>
                <c:pt idx="348">
                  <c:v>31.176179999999995</c:v>
                </c:pt>
                <c:pt idx="349">
                  <c:v>31.176179999999995</c:v>
                </c:pt>
                <c:pt idx="350">
                  <c:v>31.176179999999995</c:v>
                </c:pt>
                <c:pt idx="351">
                  <c:v>31.176179999999995</c:v>
                </c:pt>
                <c:pt idx="352">
                  <c:v>31.176179999999995</c:v>
                </c:pt>
                <c:pt idx="353">
                  <c:v>31.176179999999995</c:v>
                </c:pt>
                <c:pt idx="354">
                  <c:v>31.176179999999995</c:v>
                </c:pt>
                <c:pt idx="355">
                  <c:v>31.176179999999995</c:v>
                </c:pt>
                <c:pt idx="356">
                  <c:v>31.176179999999995</c:v>
                </c:pt>
                <c:pt idx="357">
                  <c:v>31.176179999999995</c:v>
                </c:pt>
                <c:pt idx="358">
                  <c:v>31.176179999999995</c:v>
                </c:pt>
                <c:pt idx="359">
                  <c:v>31.176179999999995</c:v>
                </c:pt>
                <c:pt idx="360">
                  <c:v>31.176179999999995</c:v>
                </c:pt>
                <c:pt idx="361">
                  <c:v>31.176179999999995</c:v>
                </c:pt>
                <c:pt idx="362">
                  <c:v>31.176179999999995</c:v>
                </c:pt>
                <c:pt idx="363">
                  <c:v>31.176179999999995</c:v>
                </c:pt>
                <c:pt idx="364">
                  <c:v>31.176179999999995</c:v>
                </c:pt>
                <c:pt idx="365">
                  <c:v>31.176179999999995</c:v>
                </c:pt>
                <c:pt idx="366">
                  <c:v>31.176179999999995</c:v>
                </c:pt>
                <c:pt idx="367">
                  <c:v>31.176179999999995</c:v>
                </c:pt>
                <c:pt idx="368">
                  <c:v>31.176179999999995</c:v>
                </c:pt>
                <c:pt idx="369">
                  <c:v>31.176179999999995</c:v>
                </c:pt>
                <c:pt idx="370">
                  <c:v>31.176179999999995</c:v>
                </c:pt>
                <c:pt idx="371">
                  <c:v>31.176179999999995</c:v>
                </c:pt>
                <c:pt idx="372">
                  <c:v>31.176179999999995</c:v>
                </c:pt>
                <c:pt idx="373">
                  <c:v>31.176179999999995</c:v>
                </c:pt>
                <c:pt idx="374">
                  <c:v>31.176179999999995</c:v>
                </c:pt>
                <c:pt idx="375">
                  <c:v>31.176179999999995</c:v>
                </c:pt>
                <c:pt idx="376">
                  <c:v>31.176179999999995</c:v>
                </c:pt>
                <c:pt idx="377">
                  <c:v>31.176179999999995</c:v>
                </c:pt>
                <c:pt idx="378">
                  <c:v>31.176179999999995</c:v>
                </c:pt>
                <c:pt idx="379">
                  <c:v>31.176179999999995</c:v>
                </c:pt>
                <c:pt idx="380">
                  <c:v>31.176179999999995</c:v>
                </c:pt>
                <c:pt idx="381">
                  <c:v>31.176179999999995</c:v>
                </c:pt>
                <c:pt idx="382">
                  <c:v>31.176179999999995</c:v>
                </c:pt>
                <c:pt idx="383">
                  <c:v>31.176179999999995</c:v>
                </c:pt>
                <c:pt idx="384">
                  <c:v>31.176179999999995</c:v>
                </c:pt>
                <c:pt idx="385">
                  <c:v>31.176179999999995</c:v>
                </c:pt>
                <c:pt idx="386">
                  <c:v>31.176179999999995</c:v>
                </c:pt>
                <c:pt idx="387">
                  <c:v>31.176179999999995</c:v>
                </c:pt>
                <c:pt idx="388">
                  <c:v>31.176179999999995</c:v>
                </c:pt>
                <c:pt idx="389">
                  <c:v>31.176179999999995</c:v>
                </c:pt>
                <c:pt idx="390">
                  <c:v>31.176179999999995</c:v>
                </c:pt>
                <c:pt idx="391">
                  <c:v>31.176179999999995</c:v>
                </c:pt>
                <c:pt idx="392">
                  <c:v>31.176179999999995</c:v>
                </c:pt>
                <c:pt idx="393">
                  <c:v>31.176179999999995</c:v>
                </c:pt>
                <c:pt idx="394">
                  <c:v>31.176179999999995</c:v>
                </c:pt>
                <c:pt idx="395">
                  <c:v>31.176179999999995</c:v>
                </c:pt>
                <c:pt idx="396">
                  <c:v>31.176179999999995</c:v>
                </c:pt>
                <c:pt idx="397">
                  <c:v>31.176179999999995</c:v>
                </c:pt>
                <c:pt idx="398">
                  <c:v>31.176179999999995</c:v>
                </c:pt>
                <c:pt idx="399">
                  <c:v>31.176179999999995</c:v>
                </c:pt>
                <c:pt idx="400">
                  <c:v>31.176179999999995</c:v>
                </c:pt>
                <c:pt idx="401">
                  <c:v>31.176179999999995</c:v>
                </c:pt>
                <c:pt idx="402">
                  <c:v>31.176179999999995</c:v>
                </c:pt>
                <c:pt idx="403">
                  <c:v>31.176179999999995</c:v>
                </c:pt>
                <c:pt idx="404">
                  <c:v>31.176179999999995</c:v>
                </c:pt>
                <c:pt idx="405">
                  <c:v>31.176179999999995</c:v>
                </c:pt>
                <c:pt idx="406">
                  <c:v>31.176179999999995</c:v>
                </c:pt>
                <c:pt idx="407">
                  <c:v>31.176179999999995</c:v>
                </c:pt>
                <c:pt idx="408">
                  <c:v>31.176179999999995</c:v>
                </c:pt>
                <c:pt idx="409">
                  <c:v>31.176179999999995</c:v>
                </c:pt>
                <c:pt idx="410">
                  <c:v>31.176179999999995</c:v>
                </c:pt>
                <c:pt idx="411">
                  <c:v>31.176179999999995</c:v>
                </c:pt>
                <c:pt idx="412">
                  <c:v>31.176179999999995</c:v>
                </c:pt>
                <c:pt idx="413">
                  <c:v>31.176179999999995</c:v>
                </c:pt>
                <c:pt idx="414">
                  <c:v>31.176179999999995</c:v>
                </c:pt>
                <c:pt idx="415">
                  <c:v>31.176179999999995</c:v>
                </c:pt>
                <c:pt idx="416">
                  <c:v>31.176179999999995</c:v>
                </c:pt>
                <c:pt idx="417">
                  <c:v>31.176179999999995</c:v>
                </c:pt>
                <c:pt idx="418">
                  <c:v>31.176179999999995</c:v>
                </c:pt>
                <c:pt idx="419">
                  <c:v>31.176179999999995</c:v>
                </c:pt>
                <c:pt idx="420">
                  <c:v>31.176179999999995</c:v>
                </c:pt>
                <c:pt idx="421">
                  <c:v>31.176179999999995</c:v>
                </c:pt>
                <c:pt idx="422">
                  <c:v>31.176179999999995</c:v>
                </c:pt>
                <c:pt idx="423">
                  <c:v>31.176179999999995</c:v>
                </c:pt>
                <c:pt idx="424">
                  <c:v>31.176179999999995</c:v>
                </c:pt>
                <c:pt idx="425">
                  <c:v>31.176179999999995</c:v>
                </c:pt>
                <c:pt idx="426">
                  <c:v>31.176179999999995</c:v>
                </c:pt>
                <c:pt idx="427">
                  <c:v>31.176179999999995</c:v>
                </c:pt>
                <c:pt idx="428">
                  <c:v>31.176179999999995</c:v>
                </c:pt>
                <c:pt idx="429">
                  <c:v>31.176179999999995</c:v>
                </c:pt>
                <c:pt idx="430">
                  <c:v>31.176179999999995</c:v>
                </c:pt>
                <c:pt idx="431">
                  <c:v>31.176179999999995</c:v>
                </c:pt>
                <c:pt idx="432">
                  <c:v>31.176179999999995</c:v>
                </c:pt>
                <c:pt idx="433">
                  <c:v>31.176179999999995</c:v>
                </c:pt>
                <c:pt idx="434">
                  <c:v>31.176179999999995</c:v>
                </c:pt>
                <c:pt idx="435">
                  <c:v>31.176179999999995</c:v>
                </c:pt>
                <c:pt idx="436">
                  <c:v>31.176179999999995</c:v>
                </c:pt>
                <c:pt idx="437">
                  <c:v>31.176179999999995</c:v>
                </c:pt>
                <c:pt idx="438">
                  <c:v>31.176179999999995</c:v>
                </c:pt>
                <c:pt idx="439">
                  <c:v>31.176179999999995</c:v>
                </c:pt>
                <c:pt idx="440">
                  <c:v>31.176179999999995</c:v>
                </c:pt>
                <c:pt idx="441">
                  <c:v>31.176179999999995</c:v>
                </c:pt>
                <c:pt idx="442">
                  <c:v>31.176179999999995</c:v>
                </c:pt>
                <c:pt idx="443">
                  <c:v>31.176179999999995</c:v>
                </c:pt>
                <c:pt idx="444">
                  <c:v>31.176179999999995</c:v>
                </c:pt>
                <c:pt idx="445">
                  <c:v>31.176179999999995</c:v>
                </c:pt>
                <c:pt idx="446">
                  <c:v>31.176179999999995</c:v>
                </c:pt>
                <c:pt idx="447">
                  <c:v>31.176179999999995</c:v>
                </c:pt>
                <c:pt idx="448">
                  <c:v>31.176179999999995</c:v>
                </c:pt>
                <c:pt idx="449">
                  <c:v>31.176179999999995</c:v>
                </c:pt>
                <c:pt idx="450">
                  <c:v>31.176179999999995</c:v>
                </c:pt>
                <c:pt idx="451">
                  <c:v>31.176179999999995</c:v>
                </c:pt>
                <c:pt idx="452">
                  <c:v>31.176179999999995</c:v>
                </c:pt>
                <c:pt idx="453">
                  <c:v>31.176179999999995</c:v>
                </c:pt>
                <c:pt idx="454">
                  <c:v>31.176179999999995</c:v>
                </c:pt>
                <c:pt idx="455">
                  <c:v>31.176179999999995</c:v>
                </c:pt>
                <c:pt idx="456">
                  <c:v>31.176179999999995</c:v>
                </c:pt>
                <c:pt idx="457">
                  <c:v>31.176179999999995</c:v>
                </c:pt>
                <c:pt idx="458">
                  <c:v>31.176179999999995</c:v>
                </c:pt>
                <c:pt idx="459">
                  <c:v>31.176179999999995</c:v>
                </c:pt>
                <c:pt idx="460">
                  <c:v>31.176179999999995</c:v>
                </c:pt>
                <c:pt idx="461">
                  <c:v>31.176179999999995</c:v>
                </c:pt>
                <c:pt idx="462">
                  <c:v>31.176179999999995</c:v>
                </c:pt>
                <c:pt idx="463">
                  <c:v>31.176179999999995</c:v>
                </c:pt>
                <c:pt idx="464">
                  <c:v>31.176179999999995</c:v>
                </c:pt>
                <c:pt idx="465">
                  <c:v>31.176179999999995</c:v>
                </c:pt>
                <c:pt idx="466">
                  <c:v>31.176179999999995</c:v>
                </c:pt>
                <c:pt idx="467">
                  <c:v>31.176179999999995</c:v>
                </c:pt>
                <c:pt idx="468">
                  <c:v>31.176179999999995</c:v>
                </c:pt>
                <c:pt idx="469">
                  <c:v>31.176179999999995</c:v>
                </c:pt>
                <c:pt idx="470">
                  <c:v>31.176179999999995</c:v>
                </c:pt>
                <c:pt idx="471">
                  <c:v>31.176179999999995</c:v>
                </c:pt>
                <c:pt idx="472">
                  <c:v>31.176179999999995</c:v>
                </c:pt>
                <c:pt idx="473">
                  <c:v>31.176179999999995</c:v>
                </c:pt>
                <c:pt idx="474">
                  <c:v>31.176179999999995</c:v>
                </c:pt>
                <c:pt idx="475">
                  <c:v>31.176179999999995</c:v>
                </c:pt>
                <c:pt idx="476">
                  <c:v>31.176179999999995</c:v>
                </c:pt>
                <c:pt idx="477">
                  <c:v>31.176179999999995</c:v>
                </c:pt>
                <c:pt idx="478">
                  <c:v>31.176179999999995</c:v>
                </c:pt>
                <c:pt idx="479">
                  <c:v>31.176179999999995</c:v>
                </c:pt>
                <c:pt idx="480">
                  <c:v>31.176179999999995</c:v>
                </c:pt>
                <c:pt idx="481">
                  <c:v>31.176179999999995</c:v>
                </c:pt>
                <c:pt idx="482">
                  <c:v>31.176179999999995</c:v>
                </c:pt>
                <c:pt idx="483">
                  <c:v>31.176179999999995</c:v>
                </c:pt>
                <c:pt idx="484">
                  <c:v>31.176179999999995</c:v>
                </c:pt>
                <c:pt idx="485">
                  <c:v>31.176179999999995</c:v>
                </c:pt>
                <c:pt idx="486">
                  <c:v>31.176179999999995</c:v>
                </c:pt>
                <c:pt idx="487">
                  <c:v>31.176179999999995</c:v>
                </c:pt>
                <c:pt idx="488">
                  <c:v>31.176179999999995</c:v>
                </c:pt>
                <c:pt idx="489">
                  <c:v>31.176179999999995</c:v>
                </c:pt>
                <c:pt idx="490">
                  <c:v>31.176179999999995</c:v>
                </c:pt>
                <c:pt idx="491">
                  <c:v>31.176179999999995</c:v>
                </c:pt>
                <c:pt idx="492">
                  <c:v>31.176179999999995</c:v>
                </c:pt>
                <c:pt idx="493">
                  <c:v>31.176179999999995</c:v>
                </c:pt>
                <c:pt idx="494">
                  <c:v>31.176179999999995</c:v>
                </c:pt>
                <c:pt idx="495">
                  <c:v>31.176179999999995</c:v>
                </c:pt>
                <c:pt idx="496">
                  <c:v>31.176179999999995</c:v>
                </c:pt>
                <c:pt idx="497">
                  <c:v>31.176179999999995</c:v>
                </c:pt>
                <c:pt idx="498">
                  <c:v>31.176179999999995</c:v>
                </c:pt>
                <c:pt idx="499">
                  <c:v>31.176179999999995</c:v>
                </c:pt>
                <c:pt idx="500">
                  <c:v>31.176179999999995</c:v>
                </c:pt>
                <c:pt idx="501">
                  <c:v>31.176179999999995</c:v>
                </c:pt>
                <c:pt idx="502">
                  <c:v>31.176179999999995</c:v>
                </c:pt>
                <c:pt idx="503">
                  <c:v>31.176179999999995</c:v>
                </c:pt>
                <c:pt idx="504">
                  <c:v>31.176179999999995</c:v>
                </c:pt>
                <c:pt idx="505">
                  <c:v>31.176179999999995</c:v>
                </c:pt>
                <c:pt idx="506">
                  <c:v>31.176179999999995</c:v>
                </c:pt>
                <c:pt idx="507">
                  <c:v>31.176179999999995</c:v>
                </c:pt>
                <c:pt idx="508">
                  <c:v>31.176179999999995</c:v>
                </c:pt>
                <c:pt idx="509">
                  <c:v>31.176179999999995</c:v>
                </c:pt>
                <c:pt idx="510">
                  <c:v>31.176179999999995</c:v>
                </c:pt>
                <c:pt idx="511">
                  <c:v>31.176179999999995</c:v>
                </c:pt>
                <c:pt idx="512">
                  <c:v>31.176179999999995</c:v>
                </c:pt>
                <c:pt idx="513">
                  <c:v>31.176179999999995</c:v>
                </c:pt>
                <c:pt idx="514">
                  <c:v>31.176179999999995</c:v>
                </c:pt>
                <c:pt idx="515">
                  <c:v>31.176179999999995</c:v>
                </c:pt>
                <c:pt idx="516">
                  <c:v>31.176179999999995</c:v>
                </c:pt>
                <c:pt idx="517">
                  <c:v>31.176179999999995</c:v>
                </c:pt>
                <c:pt idx="518">
                  <c:v>31.176179999999995</c:v>
                </c:pt>
                <c:pt idx="519">
                  <c:v>31.176179999999995</c:v>
                </c:pt>
                <c:pt idx="520">
                  <c:v>31.176179999999995</c:v>
                </c:pt>
                <c:pt idx="521">
                  <c:v>31.176179999999995</c:v>
                </c:pt>
                <c:pt idx="522">
                  <c:v>31.176179999999995</c:v>
                </c:pt>
                <c:pt idx="523">
                  <c:v>31.176179999999995</c:v>
                </c:pt>
                <c:pt idx="524">
                  <c:v>31.176179999999995</c:v>
                </c:pt>
                <c:pt idx="525">
                  <c:v>31.176179999999995</c:v>
                </c:pt>
                <c:pt idx="526">
                  <c:v>31.176179999999995</c:v>
                </c:pt>
                <c:pt idx="527">
                  <c:v>31.176179999999995</c:v>
                </c:pt>
                <c:pt idx="528">
                  <c:v>31.176179999999995</c:v>
                </c:pt>
                <c:pt idx="529">
                  <c:v>31.176179999999995</c:v>
                </c:pt>
                <c:pt idx="530">
                  <c:v>31.176179999999995</c:v>
                </c:pt>
                <c:pt idx="531">
                  <c:v>31.176179999999995</c:v>
                </c:pt>
                <c:pt idx="532">
                  <c:v>31.176179999999995</c:v>
                </c:pt>
                <c:pt idx="533">
                  <c:v>31.176179999999995</c:v>
                </c:pt>
                <c:pt idx="534">
                  <c:v>31.176179999999995</c:v>
                </c:pt>
                <c:pt idx="535">
                  <c:v>31.176179999999995</c:v>
                </c:pt>
                <c:pt idx="536">
                  <c:v>31.176179999999995</c:v>
                </c:pt>
                <c:pt idx="537">
                  <c:v>31.176179999999995</c:v>
                </c:pt>
                <c:pt idx="538">
                  <c:v>31.176179999999995</c:v>
                </c:pt>
                <c:pt idx="539">
                  <c:v>31.176179999999995</c:v>
                </c:pt>
                <c:pt idx="540">
                  <c:v>31.176179999999995</c:v>
                </c:pt>
                <c:pt idx="541">
                  <c:v>31.176179999999995</c:v>
                </c:pt>
                <c:pt idx="542">
                  <c:v>31.176179999999995</c:v>
                </c:pt>
                <c:pt idx="543">
                  <c:v>31.176179999999995</c:v>
                </c:pt>
                <c:pt idx="544">
                  <c:v>31.176179999999995</c:v>
                </c:pt>
                <c:pt idx="545">
                  <c:v>31.176179999999995</c:v>
                </c:pt>
                <c:pt idx="546">
                  <c:v>31.176179999999995</c:v>
                </c:pt>
                <c:pt idx="547">
                  <c:v>31.176179999999995</c:v>
                </c:pt>
                <c:pt idx="548">
                  <c:v>31.176179999999995</c:v>
                </c:pt>
                <c:pt idx="549">
                  <c:v>31.176179999999995</c:v>
                </c:pt>
                <c:pt idx="550">
                  <c:v>31.176179999999995</c:v>
                </c:pt>
                <c:pt idx="551">
                  <c:v>31.176179999999995</c:v>
                </c:pt>
                <c:pt idx="552">
                  <c:v>31.176179999999995</c:v>
                </c:pt>
                <c:pt idx="553">
                  <c:v>31.176179999999995</c:v>
                </c:pt>
                <c:pt idx="554">
                  <c:v>31.176179999999995</c:v>
                </c:pt>
                <c:pt idx="555">
                  <c:v>31.176179999999995</c:v>
                </c:pt>
                <c:pt idx="556">
                  <c:v>31.176179999999995</c:v>
                </c:pt>
                <c:pt idx="557">
                  <c:v>31.176179999999995</c:v>
                </c:pt>
                <c:pt idx="558">
                  <c:v>31.176179999999995</c:v>
                </c:pt>
                <c:pt idx="559">
                  <c:v>31.176179999999995</c:v>
                </c:pt>
                <c:pt idx="560">
                  <c:v>31.176179999999995</c:v>
                </c:pt>
                <c:pt idx="561">
                  <c:v>31.176179999999995</c:v>
                </c:pt>
                <c:pt idx="562">
                  <c:v>31.176179999999995</c:v>
                </c:pt>
                <c:pt idx="563">
                  <c:v>31.176179999999995</c:v>
                </c:pt>
                <c:pt idx="564">
                  <c:v>31.176179999999995</c:v>
                </c:pt>
                <c:pt idx="565">
                  <c:v>31.176179999999995</c:v>
                </c:pt>
                <c:pt idx="566">
                  <c:v>31.176179999999995</c:v>
                </c:pt>
                <c:pt idx="567">
                  <c:v>31.176179999999995</c:v>
                </c:pt>
                <c:pt idx="568">
                  <c:v>31.176179999999995</c:v>
                </c:pt>
                <c:pt idx="569">
                  <c:v>31.176179999999995</c:v>
                </c:pt>
                <c:pt idx="570">
                  <c:v>31.176179999999995</c:v>
                </c:pt>
                <c:pt idx="571">
                  <c:v>31.176179999999995</c:v>
                </c:pt>
                <c:pt idx="572">
                  <c:v>31.176179999999995</c:v>
                </c:pt>
                <c:pt idx="573">
                  <c:v>31.176179999999995</c:v>
                </c:pt>
                <c:pt idx="574">
                  <c:v>31.176179999999995</c:v>
                </c:pt>
                <c:pt idx="575">
                  <c:v>31.176179999999995</c:v>
                </c:pt>
                <c:pt idx="576">
                  <c:v>31.176179999999995</c:v>
                </c:pt>
                <c:pt idx="577">
                  <c:v>31.176179999999995</c:v>
                </c:pt>
                <c:pt idx="578">
                  <c:v>31.176179999999995</c:v>
                </c:pt>
                <c:pt idx="579">
                  <c:v>31.176179999999995</c:v>
                </c:pt>
                <c:pt idx="580">
                  <c:v>31.176179999999995</c:v>
                </c:pt>
                <c:pt idx="581">
                  <c:v>31.176179999999995</c:v>
                </c:pt>
                <c:pt idx="582">
                  <c:v>31.176179999999995</c:v>
                </c:pt>
                <c:pt idx="583">
                  <c:v>31.176179999999995</c:v>
                </c:pt>
                <c:pt idx="584">
                  <c:v>31.176179999999995</c:v>
                </c:pt>
                <c:pt idx="585">
                  <c:v>31.176179999999995</c:v>
                </c:pt>
                <c:pt idx="586">
                  <c:v>31.176179999999995</c:v>
                </c:pt>
                <c:pt idx="587">
                  <c:v>31.176179999999995</c:v>
                </c:pt>
                <c:pt idx="588">
                  <c:v>31.176179999999995</c:v>
                </c:pt>
                <c:pt idx="589">
                  <c:v>31.176179999999995</c:v>
                </c:pt>
                <c:pt idx="590">
                  <c:v>31.176179999999995</c:v>
                </c:pt>
                <c:pt idx="591">
                  <c:v>31.176179999999995</c:v>
                </c:pt>
                <c:pt idx="592">
                  <c:v>31.176179999999995</c:v>
                </c:pt>
                <c:pt idx="593">
                  <c:v>31.176179999999995</c:v>
                </c:pt>
                <c:pt idx="594">
                  <c:v>31.176179999999995</c:v>
                </c:pt>
                <c:pt idx="595">
                  <c:v>31.176179999999995</c:v>
                </c:pt>
                <c:pt idx="596">
                  <c:v>31.176179999999995</c:v>
                </c:pt>
                <c:pt idx="597">
                  <c:v>31.176179999999995</c:v>
                </c:pt>
                <c:pt idx="598">
                  <c:v>31.176179999999995</c:v>
                </c:pt>
                <c:pt idx="599">
                  <c:v>31.176179999999995</c:v>
                </c:pt>
                <c:pt idx="600">
                  <c:v>31.176179999999995</c:v>
                </c:pt>
                <c:pt idx="601">
                  <c:v>31.176179999999995</c:v>
                </c:pt>
                <c:pt idx="602">
                  <c:v>31.176179999999995</c:v>
                </c:pt>
                <c:pt idx="603">
                  <c:v>31.176179999999995</c:v>
                </c:pt>
                <c:pt idx="604">
                  <c:v>31.176179999999995</c:v>
                </c:pt>
                <c:pt idx="605">
                  <c:v>31.176179999999995</c:v>
                </c:pt>
                <c:pt idx="606">
                  <c:v>31.176179999999995</c:v>
                </c:pt>
                <c:pt idx="607">
                  <c:v>31.176179999999995</c:v>
                </c:pt>
                <c:pt idx="608">
                  <c:v>31.176179999999995</c:v>
                </c:pt>
                <c:pt idx="609">
                  <c:v>31.176179999999995</c:v>
                </c:pt>
                <c:pt idx="610">
                  <c:v>31.176179999999995</c:v>
                </c:pt>
                <c:pt idx="611">
                  <c:v>31.176179999999995</c:v>
                </c:pt>
                <c:pt idx="612">
                  <c:v>31.176179999999995</c:v>
                </c:pt>
                <c:pt idx="613">
                  <c:v>31.176179999999995</c:v>
                </c:pt>
                <c:pt idx="614">
                  <c:v>31.176179999999995</c:v>
                </c:pt>
                <c:pt idx="615">
                  <c:v>31.176179999999995</c:v>
                </c:pt>
                <c:pt idx="616">
                  <c:v>31.176179999999995</c:v>
                </c:pt>
                <c:pt idx="617">
                  <c:v>31.176179999999995</c:v>
                </c:pt>
                <c:pt idx="618">
                  <c:v>31.176179999999995</c:v>
                </c:pt>
                <c:pt idx="619">
                  <c:v>31.176179999999995</c:v>
                </c:pt>
                <c:pt idx="620">
                  <c:v>31.176179999999995</c:v>
                </c:pt>
                <c:pt idx="621">
                  <c:v>31.176179999999995</c:v>
                </c:pt>
                <c:pt idx="622">
                  <c:v>31.176179999999995</c:v>
                </c:pt>
                <c:pt idx="623">
                  <c:v>31.176179999999995</c:v>
                </c:pt>
                <c:pt idx="624">
                  <c:v>31.176179999999995</c:v>
                </c:pt>
                <c:pt idx="625">
                  <c:v>31.176179999999995</c:v>
                </c:pt>
                <c:pt idx="626">
                  <c:v>31.176179999999995</c:v>
                </c:pt>
                <c:pt idx="627">
                  <c:v>31.176179999999995</c:v>
                </c:pt>
                <c:pt idx="628">
                  <c:v>31.176179999999995</c:v>
                </c:pt>
                <c:pt idx="629">
                  <c:v>31.176179999999995</c:v>
                </c:pt>
                <c:pt idx="630">
                  <c:v>31.176179999999995</c:v>
                </c:pt>
                <c:pt idx="631">
                  <c:v>31.176179999999995</c:v>
                </c:pt>
                <c:pt idx="632">
                  <c:v>31.176179999999995</c:v>
                </c:pt>
                <c:pt idx="633">
                  <c:v>31.176179999999995</c:v>
                </c:pt>
                <c:pt idx="634">
                  <c:v>31.176179999999995</c:v>
                </c:pt>
                <c:pt idx="635">
                  <c:v>31.176179999999995</c:v>
                </c:pt>
                <c:pt idx="636">
                  <c:v>31.176179999999995</c:v>
                </c:pt>
                <c:pt idx="637">
                  <c:v>31.176179999999995</c:v>
                </c:pt>
                <c:pt idx="638">
                  <c:v>31.176179999999995</c:v>
                </c:pt>
                <c:pt idx="639">
                  <c:v>31.176179999999995</c:v>
                </c:pt>
                <c:pt idx="640">
                  <c:v>31.176179999999995</c:v>
                </c:pt>
                <c:pt idx="641">
                  <c:v>31.176179999999995</c:v>
                </c:pt>
                <c:pt idx="642">
                  <c:v>31.176179999999995</c:v>
                </c:pt>
                <c:pt idx="643">
                  <c:v>31.176179999999995</c:v>
                </c:pt>
                <c:pt idx="644">
                  <c:v>31.176179999999995</c:v>
                </c:pt>
                <c:pt idx="645">
                  <c:v>31.176179999999995</c:v>
                </c:pt>
                <c:pt idx="646">
                  <c:v>31.176179999999995</c:v>
                </c:pt>
                <c:pt idx="647">
                  <c:v>31.176179999999995</c:v>
                </c:pt>
                <c:pt idx="648">
                  <c:v>31.176179999999995</c:v>
                </c:pt>
                <c:pt idx="649">
                  <c:v>31.176179999999995</c:v>
                </c:pt>
                <c:pt idx="650">
                  <c:v>31.176179999999995</c:v>
                </c:pt>
                <c:pt idx="651">
                  <c:v>31.176179999999995</c:v>
                </c:pt>
                <c:pt idx="652">
                  <c:v>31.176179999999995</c:v>
                </c:pt>
                <c:pt idx="653">
                  <c:v>31.176179999999995</c:v>
                </c:pt>
                <c:pt idx="654">
                  <c:v>31.176179999999995</c:v>
                </c:pt>
                <c:pt idx="655">
                  <c:v>31.176179999999995</c:v>
                </c:pt>
                <c:pt idx="656">
                  <c:v>31.176179999999995</c:v>
                </c:pt>
                <c:pt idx="657">
                  <c:v>31.176179999999995</c:v>
                </c:pt>
                <c:pt idx="658">
                  <c:v>31.176179999999995</c:v>
                </c:pt>
                <c:pt idx="659">
                  <c:v>31.176179999999995</c:v>
                </c:pt>
                <c:pt idx="660">
                  <c:v>31.176179999999995</c:v>
                </c:pt>
                <c:pt idx="661">
                  <c:v>31.176179999999995</c:v>
                </c:pt>
                <c:pt idx="662">
                  <c:v>31.176179999999995</c:v>
                </c:pt>
                <c:pt idx="663">
                  <c:v>31.176179999999995</c:v>
                </c:pt>
                <c:pt idx="664">
                  <c:v>31.176179999999995</c:v>
                </c:pt>
                <c:pt idx="665">
                  <c:v>31.176179999999995</c:v>
                </c:pt>
                <c:pt idx="666">
                  <c:v>31.176179999999995</c:v>
                </c:pt>
                <c:pt idx="667">
                  <c:v>31.176179999999995</c:v>
                </c:pt>
                <c:pt idx="668">
                  <c:v>31.176179999999995</c:v>
                </c:pt>
                <c:pt idx="669">
                  <c:v>31.176179999999995</c:v>
                </c:pt>
                <c:pt idx="670">
                  <c:v>31.176179999999995</c:v>
                </c:pt>
                <c:pt idx="671">
                  <c:v>31.176179999999995</c:v>
                </c:pt>
                <c:pt idx="672">
                  <c:v>31.176179999999995</c:v>
                </c:pt>
                <c:pt idx="673">
                  <c:v>31.176179999999995</c:v>
                </c:pt>
                <c:pt idx="674">
                  <c:v>31.176179999999995</c:v>
                </c:pt>
                <c:pt idx="675">
                  <c:v>31.176179999999995</c:v>
                </c:pt>
                <c:pt idx="676">
                  <c:v>31.176179999999995</c:v>
                </c:pt>
                <c:pt idx="677">
                  <c:v>31.176179999999995</c:v>
                </c:pt>
                <c:pt idx="678">
                  <c:v>31.176179999999995</c:v>
                </c:pt>
                <c:pt idx="679">
                  <c:v>31.176179999999995</c:v>
                </c:pt>
                <c:pt idx="680">
                  <c:v>31.176179999999995</c:v>
                </c:pt>
                <c:pt idx="681">
                  <c:v>31.176179999999995</c:v>
                </c:pt>
                <c:pt idx="682">
                  <c:v>31.176179999999995</c:v>
                </c:pt>
                <c:pt idx="683">
                  <c:v>31.176179999999995</c:v>
                </c:pt>
                <c:pt idx="684">
                  <c:v>31.176179999999995</c:v>
                </c:pt>
                <c:pt idx="685">
                  <c:v>31.176179999999995</c:v>
                </c:pt>
                <c:pt idx="686">
                  <c:v>31.176179999999995</c:v>
                </c:pt>
                <c:pt idx="687">
                  <c:v>31.176179999999995</c:v>
                </c:pt>
                <c:pt idx="688">
                  <c:v>31.176179999999995</c:v>
                </c:pt>
                <c:pt idx="689">
                  <c:v>31.176179999999995</c:v>
                </c:pt>
                <c:pt idx="690">
                  <c:v>31.176179999999995</c:v>
                </c:pt>
                <c:pt idx="691">
                  <c:v>31.176179999999995</c:v>
                </c:pt>
                <c:pt idx="692">
                  <c:v>31.176179999999995</c:v>
                </c:pt>
                <c:pt idx="693">
                  <c:v>31.176179999999995</c:v>
                </c:pt>
                <c:pt idx="694">
                  <c:v>31.176179999999995</c:v>
                </c:pt>
                <c:pt idx="695">
                  <c:v>31.176179999999995</c:v>
                </c:pt>
                <c:pt idx="696">
                  <c:v>31.176179999999995</c:v>
                </c:pt>
                <c:pt idx="697">
                  <c:v>31.176179999999995</c:v>
                </c:pt>
                <c:pt idx="698">
                  <c:v>31.176179999999995</c:v>
                </c:pt>
                <c:pt idx="699">
                  <c:v>31.176179999999995</c:v>
                </c:pt>
                <c:pt idx="700">
                  <c:v>31.176179999999995</c:v>
                </c:pt>
                <c:pt idx="701">
                  <c:v>31.176179999999995</c:v>
                </c:pt>
                <c:pt idx="702">
                  <c:v>31.176179999999995</c:v>
                </c:pt>
                <c:pt idx="703">
                  <c:v>31.176179999999995</c:v>
                </c:pt>
                <c:pt idx="704">
                  <c:v>31.176179999999995</c:v>
                </c:pt>
                <c:pt idx="705">
                  <c:v>31.176179999999995</c:v>
                </c:pt>
                <c:pt idx="706">
                  <c:v>31.176179999999995</c:v>
                </c:pt>
                <c:pt idx="707">
                  <c:v>31.176179999999995</c:v>
                </c:pt>
                <c:pt idx="708">
                  <c:v>31.176179999999995</c:v>
                </c:pt>
                <c:pt idx="709">
                  <c:v>31.176179999999995</c:v>
                </c:pt>
                <c:pt idx="710">
                  <c:v>31.176179999999995</c:v>
                </c:pt>
                <c:pt idx="711">
                  <c:v>31.176179999999995</c:v>
                </c:pt>
                <c:pt idx="712">
                  <c:v>31.176179999999995</c:v>
                </c:pt>
                <c:pt idx="713">
                  <c:v>31.176179999999995</c:v>
                </c:pt>
                <c:pt idx="714">
                  <c:v>31.176179999999995</c:v>
                </c:pt>
                <c:pt idx="715">
                  <c:v>31.176179999999995</c:v>
                </c:pt>
                <c:pt idx="716">
                  <c:v>31.176179999999995</c:v>
                </c:pt>
                <c:pt idx="717">
                  <c:v>31.176179999999995</c:v>
                </c:pt>
                <c:pt idx="718">
                  <c:v>31.176179999999995</c:v>
                </c:pt>
                <c:pt idx="719">
                  <c:v>31.176179999999995</c:v>
                </c:pt>
                <c:pt idx="720">
                  <c:v>31.176179999999995</c:v>
                </c:pt>
                <c:pt idx="721">
                  <c:v>31.176179999999995</c:v>
                </c:pt>
                <c:pt idx="722">
                  <c:v>31.176179999999995</c:v>
                </c:pt>
                <c:pt idx="723">
                  <c:v>31.176179999999995</c:v>
                </c:pt>
                <c:pt idx="724">
                  <c:v>31.176179999999995</c:v>
                </c:pt>
                <c:pt idx="725">
                  <c:v>31.176179999999995</c:v>
                </c:pt>
                <c:pt idx="726">
                  <c:v>31.176179999999995</c:v>
                </c:pt>
                <c:pt idx="727">
                  <c:v>31.176179999999995</c:v>
                </c:pt>
                <c:pt idx="728">
                  <c:v>31.176179999999995</c:v>
                </c:pt>
                <c:pt idx="729">
                  <c:v>31.176179999999995</c:v>
                </c:pt>
                <c:pt idx="730">
                  <c:v>31.176179999999995</c:v>
                </c:pt>
                <c:pt idx="731">
                  <c:v>31.176179999999995</c:v>
                </c:pt>
                <c:pt idx="732">
                  <c:v>31.176179999999995</c:v>
                </c:pt>
                <c:pt idx="733">
                  <c:v>31.176179999999995</c:v>
                </c:pt>
                <c:pt idx="734">
                  <c:v>31.176179999999995</c:v>
                </c:pt>
                <c:pt idx="735">
                  <c:v>31.176179999999995</c:v>
                </c:pt>
                <c:pt idx="736">
                  <c:v>31.176179999999995</c:v>
                </c:pt>
                <c:pt idx="737">
                  <c:v>31.176179999999995</c:v>
                </c:pt>
                <c:pt idx="738">
                  <c:v>31.176179999999995</c:v>
                </c:pt>
                <c:pt idx="739">
                  <c:v>31.176179999999995</c:v>
                </c:pt>
                <c:pt idx="740">
                  <c:v>31.176179999999995</c:v>
                </c:pt>
                <c:pt idx="741">
                  <c:v>31.176179999999995</c:v>
                </c:pt>
                <c:pt idx="742">
                  <c:v>31.176179999999995</c:v>
                </c:pt>
                <c:pt idx="743">
                  <c:v>31.176179999999995</c:v>
                </c:pt>
                <c:pt idx="744">
                  <c:v>31.176179999999995</c:v>
                </c:pt>
                <c:pt idx="745">
                  <c:v>31.176179999999995</c:v>
                </c:pt>
                <c:pt idx="746">
                  <c:v>31.176179999999995</c:v>
                </c:pt>
                <c:pt idx="747">
                  <c:v>31.176179999999995</c:v>
                </c:pt>
                <c:pt idx="748">
                  <c:v>31.176179999999995</c:v>
                </c:pt>
                <c:pt idx="749">
                  <c:v>31.176179999999995</c:v>
                </c:pt>
                <c:pt idx="750">
                  <c:v>31.176179999999995</c:v>
                </c:pt>
                <c:pt idx="751">
                  <c:v>31.176179999999995</c:v>
                </c:pt>
                <c:pt idx="752">
                  <c:v>31.176179999999995</c:v>
                </c:pt>
                <c:pt idx="753">
                  <c:v>31.176179999999995</c:v>
                </c:pt>
                <c:pt idx="754">
                  <c:v>31.176179999999995</c:v>
                </c:pt>
                <c:pt idx="755">
                  <c:v>31.176179999999995</c:v>
                </c:pt>
                <c:pt idx="756">
                  <c:v>31.176179999999995</c:v>
                </c:pt>
                <c:pt idx="757">
                  <c:v>31.176179999999995</c:v>
                </c:pt>
                <c:pt idx="758">
                  <c:v>31.176179999999995</c:v>
                </c:pt>
                <c:pt idx="759">
                  <c:v>31.176179999999995</c:v>
                </c:pt>
                <c:pt idx="760">
                  <c:v>31.176179999999995</c:v>
                </c:pt>
                <c:pt idx="761">
                  <c:v>31.176179999999995</c:v>
                </c:pt>
                <c:pt idx="762">
                  <c:v>31.176179999999995</c:v>
                </c:pt>
                <c:pt idx="763">
                  <c:v>31.176179999999995</c:v>
                </c:pt>
                <c:pt idx="764">
                  <c:v>31.176179999999995</c:v>
                </c:pt>
                <c:pt idx="765">
                  <c:v>31.176179999999995</c:v>
                </c:pt>
                <c:pt idx="766">
                  <c:v>31.176179999999995</c:v>
                </c:pt>
                <c:pt idx="767">
                  <c:v>31.176179999999995</c:v>
                </c:pt>
                <c:pt idx="768">
                  <c:v>31.176179999999995</c:v>
                </c:pt>
                <c:pt idx="769">
                  <c:v>31.176179999999995</c:v>
                </c:pt>
                <c:pt idx="770">
                  <c:v>31.176179999999995</c:v>
                </c:pt>
                <c:pt idx="771">
                  <c:v>31.176179999999995</c:v>
                </c:pt>
                <c:pt idx="772">
                  <c:v>31.176179999999995</c:v>
                </c:pt>
                <c:pt idx="773">
                  <c:v>31.176179999999995</c:v>
                </c:pt>
                <c:pt idx="774">
                  <c:v>31.176179999999995</c:v>
                </c:pt>
                <c:pt idx="775">
                  <c:v>31.176179999999995</c:v>
                </c:pt>
                <c:pt idx="776">
                  <c:v>31.176179999999995</c:v>
                </c:pt>
                <c:pt idx="777">
                  <c:v>31.176179999999995</c:v>
                </c:pt>
                <c:pt idx="778">
                  <c:v>31.176179999999995</c:v>
                </c:pt>
                <c:pt idx="779">
                  <c:v>31.176179999999995</c:v>
                </c:pt>
                <c:pt idx="780">
                  <c:v>31.176179999999995</c:v>
                </c:pt>
                <c:pt idx="781">
                  <c:v>31.176179999999995</c:v>
                </c:pt>
                <c:pt idx="782">
                  <c:v>31.176179999999995</c:v>
                </c:pt>
                <c:pt idx="783">
                  <c:v>31.176179999999995</c:v>
                </c:pt>
                <c:pt idx="784">
                  <c:v>31.176179999999995</c:v>
                </c:pt>
                <c:pt idx="785">
                  <c:v>31.176179999999995</c:v>
                </c:pt>
                <c:pt idx="786">
                  <c:v>31.176179999999995</c:v>
                </c:pt>
                <c:pt idx="787">
                  <c:v>31.176179999999995</c:v>
                </c:pt>
                <c:pt idx="788">
                  <c:v>31.176179999999995</c:v>
                </c:pt>
                <c:pt idx="789">
                  <c:v>31.176179999999995</c:v>
                </c:pt>
                <c:pt idx="790">
                  <c:v>31.176179999999995</c:v>
                </c:pt>
                <c:pt idx="791">
                  <c:v>31.176179999999995</c:v>
                </c:pt>
                <c:pt idx="792">
                  <c:v>31.176179999999995</c:v>
                </c:pt>
                <c:pt idx="793">
                  <c:v>31.176179999999995</c:v>
                </c:pt>
                <c:pt idx="794">
                  <c:v>31.176179999999995</c:v>
                </c:pt>
                <c:pt idx="795">
                  <c:v>31.176179999999995</c:v>
                </c:pt>
                <c:pt idx="796">
                  <c:v>31.176179999999995</c:v>
                </c:pt>
                <c:pt idx="797">
                  <c:v>31.176179999999995</c:v>
                </c:pt>
                <c:pt idx="798">
                  <c:v>31.176179999999995</c:v>
                </c:pt>
                <c:pt idx="799">
                  <c:v>31.176179999999995</c:v>
                </c:pt>
                <c:pt idx="800">
                  <c:v>31.176179999999995</c:v>
                </c:pt>
                <c:pt idx="801">
                  <c:v>31.176179999999995</c:v>
                </c:pt>
                <c:pt idx="802">
                  <c:v>31.176179999999995</c:v>
                </c:pt>
                <c:pt idx="803">
                  <c:v>31.176179999999995</c:v>
                </c:pt>
                <c:pt idx="804">
                  <c:v>31.176179999999995</c:v>
                </c:pt>
                <c:pt idx="805">
                  <c:v>31.176179999999995</c:v>
                </c:pt>
                <c:pt idx="806">
                  <c:v>31.176179999999995</c:v>
                </c:pt>
                <c:pt idx="807">
                  <c:v>31.176179999999995</c:v>
                </c:pt>
                <c:pt idx="808">
                  <c:v>31.176179999999995</c:v>
                </c:pt>
                <c:pt idx="809">
                  <c:v>31.176179999999995</c:v>
                </c:pt>
                <c:pt idx="810">
                  <c:v>31.176179999999995</c:v>
                </c:pt>
                <c:pt idx="811">
                  <c:v>31.176179999999995</c:v>
                </c:pt>
                <c:pt idx="812">
                  <c:v>31.176179999999995</c:v>
                </c:pt>
                <c:pt idx="813">
                  <c:v>31.176179999999995</c:v>
                </c:pt>
                <c:pt idx="814">
                  <c:v>31.176179999999995</c:v>
                </c:pt>
                <c:pt idx="815">
                  <c:v>31.176179999999995</c:v>
                </c:pt>
                <c:pt idx="816">
                  <c:v>31.176179999999995</c:v>
                </c:pt>
                <c:pt idx="817">
                  <c:v>31.176179999999995</c:v>
                </c:pt>
                <c:pt idx="818">
                  <c:v>31.176179999999995</c:v>
                </c:pt>
                <c:pt idx="819">
                  <c:v>31.176179999999995</c:v>
                </c:pt>
                <c:pt idx="820">
                  <c:v>31.176179999999995</c:v>
                </c:pt>
                <c:pt idx="821">
                  <c:v>31.176179999999995</c:v>
                </c:pt>
                <c:pt idx="822">
                  <c:v>31.176179999999995</c:v>
                </c:pt>
                <c:pt idx="823">
                  <c:v>31.176179999999995</c:v>
                </c:pt>
                <c:pt idx="824">
                  <c:v>31.176179999999995</c:v>
                </c:pt>
                <c:pt idx="825">
                  <c:v>31.176179999999995</c:v>
                </c:pt>
                <c:pt idx="826">
                  <c:v>31.176179999999995</c:v>
                </c:pt>
                <c:pt idx="827">
                  <c:v>31.176179999999995</c:v>
                </c:pt>
                <c:pt idx="828">
                  <c:v>31.176179999999995</c:v>
                </c:pt>
                <c:pt idx="829">
                  <c:v>31.176179999999995</c:v>
                </c:pt>
                <c:pt idx="830">
                  <c:v>31.176179999999995</c:v>
                </c:pt>
                <c:pt idx="831">
                  <c:v>31.176179999999995</c:v>
                </c:pt>
                <c:pt idx="832">
                  <c:v>31.176179999999995</c:v>
                </c:pt>
                <c:pt idx="833">
                  <c:v>31.176179999999995</c:v>
                </c:pt>
                <c:pt idx="834">
                  <c:v>31.176179999999995</c:v>
                </c:pt>
                <c:pt idx="835">
                  <c:v>31.176179999999995</c:v>
                </c:pt>
                <c:pt idx="836">
                  <c:v>31.176179999999995</c:v>
                </c:pt>
                <c:pt idx="837">
                  <c:v>31.176179999999995</c:v>
                </c:pt>
                <c:pt idx="838">
                  <c:v>31.176179999999995</c:v>
                </c:pt>
                <c:pt idx="839">
                  <c:v>31.176179999999995</c:v>
                </c:pt>
                <c:pt idx="840">
                  <c:v>31.176179999999995</c:v>
                </c:pt>
                <c:pt idx="841">
                  <c:v>31.176179999999995</c:v>
                </c:pt>
                <c:pt idx="842">
                  <c:v>31.176179999999995</c:v>
                </c:pt>
                <c:pt idx="843">
                  <c:v>31.176179999999995</c:v>
                </c:pt>
                <c:pt idx="844">
                  <c:v>31.176179999999995</c:v>
                </c:pt>
                <c:pt idx="845">
                  <c:v>31.176179999999995</c:v>
                </c:pt>
                <c:pt idx="846">
                  <c:v>31.176179999999995</c:v>
                </c:pt>
                <c:pt idx="847">
                  <c:v>31.176179999999995</c:v>
                </c:pt>
                <c:pt idx="848">
                  <c:v>31.176179999999995</c:v>
                </c:pt>
                <c:pt idx="849">
                  <c:v>31.176179999999995</c:v>
                </c:pt>
                <c:pt idx="850">
                  <c:v>31.176179999999995</c:v>
                </c:pt>
                <c:pt idx="851">
                  <c:v>31.176179999999995</c:v>
                </c:pt>
                <c:pt idx="852">
                  <c:v>31.176179999999995</c:v>
                </c:pt>
                <c:pt idx="853">
                  <c:v>31.176179999999995</c:v>
                </c:pt>
                <c:pt idx="854">
                  <c:v>31.176179999999995</c:v>
                </c:pt>
                <c:pt idx="855">
                  <c:v>31.176179999999995</c:v>
                </c:pt>
                <c:pt idx="856">
                  <c:v>31.176179999999995</c:v>
                </c:pt>
                <c:pt idx="857">
                  <c:v>31.176179999999995</c:v>
                </c:pt>
                <c:pt idx="858">
                  <c:v>31.176179999999995</c:v>
                </c:pt>
                <c:pt idx="859">
                  <c:v>31.176179999999995</c:v>
                </c:pt>
                <c:pt idx="860">
                  <c:v>31.176179999999995</c:v>
                </c:pt>
                <c:pt idx="861">
                  <c:v>31.176179999999995</c:v>
                </c:pt>
                <c:pt idx="862">
                  <c:v>31.176179999999995</c:v>
                </c:pt>
                <c:pt idx="863">
                  <c:v>31.176179999999995</c:v>
                </c:pt>
                <c:pt idx="864">
                  <c:v>31.176179999999995</c:v>
                </c:pt>
                <c:pt idx="865">
                  <c:v>31.176179999999995</c:v>
                </c:pt>
                <c:pt idx="866">
                  <c:v>31.176179999999995</c:v>
                </c:pt>
                <c:pt idx="867">
                  <c:v>31.176179999999995</c:v>
                </c:pt>
                <c:pt idx="868">
                  <c:v>31.176179999999995</c:v>
                </c:pt>
                <c:pt idx="869">
                  <c:v>31.176179999999995</c:v>
                </c:pt>
                <c:pt idx="870">
                  <c:v>31.176179999999995</c:v>
                </c:pt>
                <c:pt idx="871">
                  <c:v>31.176179999999995</c:v>
                </c:pt>
                <c:pt idx="872">
                  <c:v>31.176179999999995</c:v>
                </c:pt>
                <c:pt idx="873">
                  <c:v>31.176179999999995</c:v>
                </c:pt>
                <c:pt idx="874">
                  <c:v>31.176179999999995</c:v>
                </c:pt>
                <c:pt idx="875">
                  <c:v>31.176179999999995</c:v>
                </c:pt>
                <c:pt idx="876">
                  <c:v>31.176179999999995</c:v>
                </c:pt>
                <c:pt idx="877">
                  <c:v>31.176179999999995</c:v>
                </c:pt>
                <c:pt idx="878">
                  <c:v>31.176179999999995</c:v>
                </c:pt>
                <c:pt idx="879">
                  <c:v>31.176179999999995</c:v>
                </c:pt>
                <c:pt idx="880">
                  <c:v>31.176179999999995</c:v>
                </c:pt>
                <c:pt idx="881">
                  <c:v>31.176179999999995</c:v>
                </c:pt>
                <c:pt idx="882">
                  <c:v>31.176179999999995</c:v>
                </c:pt>
                <c:pt idx="883">
                  <c:v>31.176179999999995</c:v>
                </c:pt>
                <c:pt idx="884">
                  <c:v>31.176179999999995</c:v>
                </c:pt>
                <c:pt idx="885">
                  <c:v>31.176179999999995</c:v>
                </c:pt>
                <c:pt idx="886">
                  <c:v>31.176179999999995</c:v>
                </c:pt>
                <c:pt idx="887">
                  <c:v>31.176179999999995</c:v>
                </c:pt>
                <c:pt idx="888">
                  <c:v>31.176179999999995</c:v>
                </c:pt>
                <c:pt idx="889">
                  <c:v>31.176179999999995</c:v>
                </c:pt>
                <c:pt idx="890">
                  <c:v>31.176179999999995</c:v>
                </c:pt>
                <c:pt idx="891">
                  <c:v>31.176179999999995</c:v>
                </c:pt>
                <c:pt idx="892">
                  <c:v>31.176179999999995</c:v>
                </c:pt>
                <c:pt idx="893">
                  <c:v>31.176179999999995</c:v>
                </c:pt>
                <c:pt idx="894">
                  <c:v>31.176179999999995</c:v>
                </c:pt>
                <c:pt idx="895">
                  <c:v>31.176179999999995</c:v>
                </c:pt>
                <c:pt idx="896">
                  <c:v>31.176179999999995</c:v>
                </c:pt>
                <c:pt idx="897">
                  <c:v>31.176179999999995</c:v>
                </c:pt>
                <c:pt idx="898">
                  <c:v>31.176179999999995</c:v>
                </c:pt>
                <c:pt idx="899">
                  <c:v>31.176179999999995</c:v>
                </c:pt>
                <c:pt idx="900">
                  <c:v>31.176179999999995</c:v>
                </c:pt>
                <c:pt idx="901">
                  <c:v>31.176179999999995</c:v>
                </c:pt>
                <c:pt idx="902">
                  <c:v>31.176179999999995</c:v>
                </c:pt>
                <c:pt idx="903">
                  <c:v>31.176179999999995</c:v>
                </c:pt>
                <c:pt idx="904">
                  <c:v>31.176179999999995</c:v>
                </c:pt>
                <c:pt idx="905">
                  <c:v>31.176179999999995</c:v>
                </c:pt>
                <c:pt idx="906">
                  <c:v>31.176179999999995</c:v>
                </c:pt>
                <c:pt idx="907">
                  <c:v>31.176179999999995</c:v>
                </c:pt>
                <c:pt idx="908">
                  <c:v>31.176179999999995</c:v>
                </c:pt>
                <c:pt idx="909">
                  <c:v>31.176179999999995</c:v>
                </c:pt>
                <c:pt idx="910">
                  <c:v>31.176179999999995</c:v>
                </c:pt>
                <c:pt idx="911">
                  <c:v>31.176179999999995</c:v>
                </c:pt>
                <c:pt idx="912">
                  <c:v>31.176179999999995</c:v>
                </c:pt>
                <c:pt idx="913">
                  <c:v>31.176179999999995</c:v>
                </c:pt>
                <c:pt idx="914">
                  <c:v>31.176179999999995</c:v>
                </c:pt>
                <c:pt idx="915">
                  <c:v>31.176179999999995</c:v>
                </c:pt>
                <c:pt idx="916">
                  <c:v>31.176179999999995</c:v>
                </c:pt>
                <c:pt idx="917">
                  <c:v>31.176179999999995</c:v>
                </c:pt>
                <c:pt idx="918">
                  <c:v>31.176179999999995</c:v>
                </c:pt>
                <c:pt idx="919">
                  <c:v>31.176179999999995</c:v>
                </c:pt>
                <c:pt idx="920">
                  <c:v>31.176179999999995</c:v>
                </c:pt>
                <c:pt idx="921">
                  <c:v>31.176179999999995</c:v>
                </c:pt>
                <c:pt idx="922">
                  <c:v>31.176179999999995</c:v>
                </c:pt>
                <c:pt idx="923">
                  <c:v>31.176179999999995</c:v>
                </c:pt>
                <c:pt idx="924">
                  <c:v>31.176179999999995</c:v>
                </c:pt>
                <c:pt idx="925">
                  <c:v>31.176179999999995</c:v>
                </c:pt>
                <c:pt idx="926">
                  <c:v>31.176179999999995</c:v>
                </c:pt>
                <c:pt idx="927">
                  <c:v>31.176179999999995</c:v>
                </c:pt>
                <c:pt idx="928">
                  <c:v>31.176179999999995</c:v>
                </c:pt>
                <c:pt idx="929">
                  <c:v>31.176179999999995</c:v>
                </c:pt>
                <c:pt idx="930">
                  <c:v>31.176179999999995</c:v>
                </c:pt>
                <c:pt idx="931">
                  <c:v>31.176179999999995</c:v>
                </c:pt>
                <c:pt idx="932">
                  <c:v>31.176179999999995</c:v>
                </c:pt>
                <c:pt idx="933">
                  <c:v>31.176179999999995</c:v>
                </c:pt>
                <c:pt idx="934">
                  <c:v>31.176179999999995</c:v>
                </c:pt>
                <c:pt idx="935">
                  <c:v>31.176179999999995</c:v>
                </c:pt>
                <c:pt idx="936">
                  <c:v>31.176179999999995</c:v>
                </c:pt>
                <c:pt idx="937">
                  <c:v>31.176179999999995</c:v>
                </c:pt>
                <c:pt idx="938">
                  <c:v>31.176179999999995</c:v>
                </c:pt>
                <c:pt idx="939">
                  <c:v>31.176179999999995</c:v>
                </c:pt>
                <c:pt idx="940">
                  <c:v>31.176179999999995</c:v>
                </c:pt>
                <c:pt idx="941">
                  <c:v>31.176179999999995</c:v>
                </c:pt>
                <c:pt idx="942">
                  <c:v>31.176179999999995</c:v>
                </c:pt>
                <c:pt idx="943">
                  <c:v>31.176179999999995</c:v>
                </c:pt>
                <c:pt idx="944">
                  <c:v>31.176179999999995</c:v>
                </c:pt>
                <c:pt idx="945">
                  <c:v>31.176179999999995</c:v>
                </c:pt>
                <c:pt idx="946">
                  <c:v>31.176179999999995</c:v>
                </c:pt>
                <c:pt idx="947">
                  <c:v>31.176179999999995</c:v>
                </c:pt>
                <c:pt idx="948">
                  <c:v>31.176179999999995</c:v>
                </c:pt>
                <c:pt idx="949">
                  <c:v>31.176179999999995</c:v>
                </c:pt>
                <c:pt idx="950">
                  <c:v>31.176179999999995</c:v>
                </c:pt>
                <c:pt idx="951">
                  <c:v>31.176179999999995</c:v>
                </c:pt>
                <c:pt idx="952">
                  <c:v>31.176179999999995</c:v>
                </c:pt>
                <c:pt idx="953">
                  <c:v>31.176179999999995</c:v>
                </c:pt>
                <c:pt idx="954">
                  <c:v>31.176179999999995</c:v>
                </c:pt>
                <c:pt idx="955">
                  <c:v>31.176179999999995</c:v>
                </c:pt>
                <c:pt idx="956">
                  <c:v>31.176179999999995</c:v>
                </c:pt>
                <c:pt idx="957">
                  <c:v>31.176179999999995</c:v>
                </c:pt>
                <c:pt idx="958">
                  <c:v>31.176179999999995</c:v>
                </c:pt>
                <c:pt idx="959">
                  <c:v>31.176179999999995</c:v>
                </c:pt>
                <c:pt idx="960">
                  <c:v>31.176179999999995</c:v>
                </c:pt>
                <c:pt idx="961">
                  <c:v>31.176179999999995</c:v>
                </c:pt>
                <c:pt idx="962">
                  <c:v>31.176179999999995</c:v>
                </c:pt>
                <c:pt idx="963">
                  <c:v>31.176179999999995</c:v>
                </c:pt>
                <c:pt idx="964">
                  <c:v>31.176179999999995</c:v>
                </c:pt>
                <c:pt idx="965">
                  <c:v>31.176179999999995</c:v>
                </c:pt>
                <c:pt idx="966">
                  <c:v>31.176179999999995</c:v>
                </c:pt>
                <c:pt idx="967">
                  <c:v>31.176179999999995</c:v>
                </c:pt>
                <c:pt idx="968">
                  <c:v>31.176179999999995</c:v>
                </c:pt>
                <c:pt idx="969">
                  <c:v>31.176179999999995</c:v>
                </c:pt>
                <c:pt idx="970">
                  <c:v>31.176179999999995</c:v>
                </c:pt>
                <c:pt idx="971">
                  <c:v>31.176179999999995</c:v>
                </c:pt>
                <c:pt idx="972">
                  <c:v>31.176179999999995</c:v>
                </c:pt>
                <c:pt idx="973">
                  <c:v>31.176179999999995</c:v>
                </c:pt>
                <c:pt idx="974">
                  <c:v>31.176179999999995</c:v>
                </c:pt>
                <c:pt idx="975">
                  <c:v>31.176179999999995</c:v>
                </c:pt>
                <c:pt idx="976">
                  <c:v>31.176179999999995</c:v>
                </c:pt>
                <c:pt idx="977">
                  <c:v>31.176179999999995</c:v>
                </c:pt>
                <c:pt idx="978">
                  <c:v>31.176179999999995</c:v>
                </c:pt>
                <c:pt idx="979">
                  <c:v>31.176179999999995</c:v>
                </c:pt>
                <c:pt idx="980">
                  <c:v>31.176179999999995</c:v>
                </c:pt>
                <c:pt idx="981">
                  <c:v>31.176179999999995</c:v>
                </c:pt>
                <c:pt idx="982">
                  <c:v>31.176179999999995</c:v>
                </c:pt>
                <c:pt idx="983">
                  <c:v>31.176179999999995</c:v>
                </c:pt>
                <c:pt idx="984">
                  <c:v>31.176179999999995</c:v>
                </c:pt>
                <c:pt idx="985">
                  <c:v>31.176179999999995</c:v>
                </c:pt>
                <c:pt idx="986">
                  <c:v>31.176179999999995</c:v>
                </c:pt>
                <c:pt idx="987">
                  <c:v>31.176179999999995</c:v>
                </c:pt>
                <c:pt idx="988">
                  <c:v>31.176179999999995</c:v>
                </c:pt>
                <c:pt idx="989">
                  <c:v>31.176179999999995</c:v>
                </c:pt>
                <c:pt idx="990">
                  <c:v>31.176179999999995</c:v>
                </c:pt>
                <c:pt idx="991">
                  <c:v>31.176179999999995</c:v>
                </c:pt>
                <c:pt idx="992">
                  <c:v>31.176179999999995</c:v>
                </c:pt>
                <c:pt idx="993">
                  <c:v>31.176179999999995</c:v>
                </c:pt>
                <c:pt idx="994">
                  <c:v>31.176179999999995</c:v>
                </c:pt>
                <c:pt idx="995">
                  <c:v>31.176179999999995</c:v>
                </c:pt>
                <c:pt idx="996">
                  <c:v>31.176179999999995</c:v>
                </c:pt>
                <c:pt idx="997">
                  <c:v>31.176179999999995</c:v>
                </c:pt>
                <c:pt idx="998">
                  <c:v>31.176179999999995</c:v>
                </c:pt>
                <c:pt idx="999">
                  <c:v>31.176179999999995</c:v>
                </c:pt>
                <c:pt idx="1000">
                  <c:v>31.176179999999995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Calculs!$W$4:$W$1004</c:f>
              <c:numCache>
                <c:formatCode>0.00</c:formatCode>
                <c:ptCount val="1001"/>
                <c:pt idx="0">
                  <c:v>55.604614932705779</c:v>
                </c:pt>
                <c:pt idx="1">
                  <c:v>55.400916904587547</c:v>
                </c:pt>
                <c:pt idx="2">
                  <c:v>55.198104871957888</c:v>
                </c:pt>
                <c:pt idx="3">
                  <c:v>54.996173752313254</c:v>
                </c:pt>
                <c:pt idx="4">
                  <c:v>54.795118500221818</c:v>
                </c:pt>
                <c:pt idx="5">
                  <c:v>54.594934106997528</c:v>
                </c:pt>
                <c:pt idx="6">
                  <c:v>54.39561560037837</c:v>
                </c:pt>
                <c:pt idx="7">
                  <c:v>54.197158044207264</c:v>
                </c:pt>
                <c:pt idx="8">
                  <c:v>53.999556538116472</c:v>
                </c:pt>
                <c:pt idx="9">
                  <c:v>53.802806217215355</c:v>
                </c:pt>
                <c:pt idx="10">
                  <c:v>53.606902251781079</c:v>
                </c:pt>
                <c:pt idx="11">
                  <c:v>53.411837651006351</c:v>
                </c:pt>
                <c:pt idx="12">
                  <c:v>53.217605517351508</c:v>
                </c:pt>
                <c:pt idx="13">
                  <c:v>53.024201232996617</c:v>
                </c:pt>
                <c:pt idx="14">
                  <c:v>52.831620212272654</c:v>
                </c:pt>
                <c:pt idx="15">
                  <c:v>52.639857901393597</c:v>
                </c:pt>
                <c:pt idx="16">
                  <c:v>52.448909778191151</c:v>
                </c:pt>
                <c:pt idx="17">
                  <c:v>52.258771351852062</c:v>
                </c:pt>
                <c:pt idx="18">
                  <c:v>52.069438162657953</c:v>
                </c:pt>
                <c:pt idx="19">
                  <c:v>51.880905781727812</c:v>
                </c:pt>
                <c:pt idx="20">
                  <c:v>51.693169810762512</c:v>
                </c:pt>
                <c:pt idx="21">
                  <c:v>51.506226959893354</c:v>
                </c:pt>
                <c:pt idx="22">
                  <c:v>51.320073941250833</c:v>
                </c:pt>
                <c:pt idx="23">
                  <c:v>51.13470639509233</c:v>
                </c:pt>
                <c:pt idx="24">
                  <c:v>50.95011999211323</c:v>
                </c:pt>
                <c:pt idx="25">
                  <c:v>50.766310433191755</c:v>
                </c:pt>
                <c:pt idx="26">
                  <c:v>50.583273449136648</c:v>
                </c:pt>
                <c:pt idx="27">
                  <c:v>50.401004800436773</c:v>
                </c:pt>
                <c:pt idx="28">
                  <c:v>50.21950027701368</c:v>
                </c:pt>
                <c:pt idx="29">
                  <c:v>50.038755697976249</c:v>
                </c:pt>
                <c:pt idx="30">
                  <c:v>49.858766911377934</c:v>
                </c:pt>
                <c:pt idx="31">
                  <c:v>49.679529793976194</c:v>
                </c:pt>
                <c:pt idx="32">
                  <c:v>49.501040250994294</c:v>
                </c:pt>
                <c:pt idx="33">
                  <c:v>49.323294215885632</c:v>
                </c:pt>
                <c:pt idx="34">
                  <c:v>49.146287650100028</c:v>
                </c:pt>
                <c:pt idx="35">
                  <c:v>48.970016542852392</c:v>
                </c:pt>
                <c:pt idx="36">
                  <c:v>48.794476910893842</c:v>
                </c:pt>
                <c:pt idx="37">
                  <c:v>48.619664798284582</c:v>
                </c:pt>
                <c:pt idx="38">
                  <c:v>48.445576276169419</c:v>
                </c:pt>
                <c:pt idx="39">
                  <c:v>48.272207442555157</c:v>
                </c:pt>
                <c:pt idx="40">
                  <c:v>48.099554422090222</c:v>
                </c:pt>
                <c:pt idx="41">
                  <c:v>47.927613365846476</c:v>
                </c:pt>
                <c:pt idx="42">
                  <c:v>47.756380451102814</c:v>
                </c:pt>
                <c:pt idx="43">
                  <c:v>47.585851881131262</c:v>
                </c:pt>
                <c:pt idx="44">
                  <c:v>47.416023884984909</c:v>
                </c:pt>
                <c:pt idx="45">
                  <c:v>47.246892717287622</c:v>
                </c:pt>
                <c:pt idx="46">
                  <c:v>47.078454658026317</c:v>
                </c:pt>
                <c:pt idx="47">
                  <c:v>46.910706012344626</c:v>
                </c:pt>
                <c:pt idx="48">
                  <c:v>46.743643110338958</c:v>
                </c:pt>
                <c:pt idx="49">
                  <c:v>46.577262306856156</c:v>
                </c:pt>
                <c:pt idx="50">
                  <c:v>46.411559981293429</c:v>
                </c:pt>
                <c:pt idx="51">
                  <c:v>46.246532537399759</c:v>
                </c:pt>
                <c:pt idx="52">
                  <c:v>46.082176403079622</c:v>
                </c:pt>
                <c:pt idx="53">
                  <c:v>45.918488030198198</c:v>
                </c:pt>
                <c:pt idx="54">
                  <c:v>45.755463894388598</c:v>
                </c:pt>
                <c:pt idx="55">
                  <c:v>45.593100494860813</c:v>
                </c:pt>
                <c:pt idx="56">
                  <c:v>45.431394354212692</c:v>
                </c:pt>
                <c:pt idx="57">
                  <c:v>45.270342018242282</c:v>
                </c:pt>
                <c:pt idx="58">
                  <c:v>45.109940055762245</c:v>
                </c:pt>
                <c:pt idx="59">
                  <c:v>44.95018505841599</c:v>
                </c:pt>
                <c:pt idx="60">
                  <c:v>44.791073640495391</c:v>
                </c:pt>
                <c:pt idx="61">
                  <c:v>44.632602438760195</c:v>
                </c:pt>
                <c:pt idx="62">
                  <c:v>44.474768112259312</c:v>
                </c:pt>
                <c:pt idx="63">
                  <c:v>44.317567342153509</c:v>
                </c:pt>
                <c:pt idx="64">
                  <c:v>44.160996831540103</c:v>
                </c:pt>
                <c:pt idx="65">
                  <c:v>44.005053305278764</c:v>
                </c:pt>
                <c:pt idx="66">
                  <c:v>43.849733509819423</c:v>
                </c:pt>
                <c:pt idx="67">
                  <c:v>43.695034213031541</c:v>
                </c:pt>
                <c:pt idx="68">
                  <c:v>43.54095220403498</c:v>
                </c:pt>
                <c:pt idx="69">
                  <c:v>43.387484293032372</c:v>
                </c:pt>
                <c:pt idx="70">
                  <c:v>43.234627311143264</c:v>
                </c:pt>
                <c:pt idx="71">
                  <c:v>43.082378110239489</c:v>
                </c:pt>
                <c:pt idx="72">
                  <c:v>42.930733562782308</c:v>
                </c:pt>
                <c:pt idx="73">
                  <c:v>42.779690561660786</c:v>
                </c:pt>
                <c:pt idx="74">
                  <c:v>42.629246020031985</c:v>
                </c:pt>
                <c:pt idx="75">
                  <c:v>42.479396871162258</c:v>
                </c:pt>
                <c:pt idx="76">
                  <c:v>42.330140068270282</c:v>
                </c:pt>
                <c:pt idx="77">
                  <c:v>42.181472584371292</c:v>
                </c:pt>
                <c:pt idx="78">
                  <c:v>42.033391412123045</c:v>
                </c:pt>
                <c:pt idx="79">
                  <c:v>41.885893563672795</c:v>
                </c:pt>
                <c:pt idx="80">
                  <c:v>41.738976070505927</c:v>
                </c:pt>
                <c:pt idx="81">
                  <c:v>41.592635983295992</c:v>
                </c:pt>
                <c:pt idx="82">
                  <c:v>41.446870371755871</c:v>
                </c:pt>
                <c:pt idx="83">
                  <c:v>41.301676324490479</c:v>
                </c:pt>
                <c:pt idx="84">
                  <c:v>41.157050948850802</c:v>
                </c:pt>
                <c:pt idx="85">
                  <c:v>41.012991370789067</c:v>
                </c:pt>
                <c:pt idx="86">
                  <c:v>40.869494734715524</c:v>
                </c:pt>
                <c:pt idx="87">
                  <c:v>40.72655820335617</c:v>
                </c:pt>
                <c:pt idx="88">
                  <c:v>40.584178957612096</c:v>
                </c:pt>
                <c:pt idx="89">
                  <c:v>40.442354196419743</c:v>
                </c:pt>
                <c:pt idx="90">
                  <c:v>40.301081136612787</c:v>
                </c:pt>
                <c:pt idx="91">
                  <c:v>40.160357012784949</c:v>
                </c:pt>
                <c:pt idx="92">
                  <c:v>40.020179077154189</c:v>
                </c:pt>
                <c:pt idx="93">
                  <c:v>39.880544599428099</c:v>
                </c:pt>
                <c:pt idx="94">
                  <c:v>39.741450866670547</c:v>
                </c:pt>
                <c:pt idx="95">
                  <c:v>39.602895183169323</c:v>
                </c:pt>
                <c:pt idx="96">
                  <c:v>39.464874870305152</c:v>
                </c:pt>
                <c:pt idx="97">
                  <c:v>39.327387266421759</c:v>
                </c:pt>
                <c:pt idx="98">
                  <c:v>39.190429726697303</c:v>
                </c:pt>
                <c:pt idx="99">
                  <c:v>39.053999623016551</c:v>
                </c:pt>
                <c:pt idx="100">
                  <c:v>38.918094343844601</c:v>
                </c:pt>
                <c:pt idx="101">
                  <c:v>37.576122499853057</c:v>
                </c:pt>
                <c:pt idx="102">
                  <c:v>36.28490546371178</c:v>
                </c:pt>
                <c:pt idx="103">
                  <c:v>35.04200210318772</c:v>
                </c:pt>
                <c:pt idx="104">
                  <c:v>33.845119499884021</c:v>
                </c:pt>
                <c:pt idx="105">
                  <c:v>32.692102273044803</c:v>
                </c:pt>
                <c:pt idx="106">
                  <c:v>31.580922794217589</c:v>
                </c:pt>
                <c:pt idx="107">
                  <c:v>30.509672208616514</c:v>
                </c:pt>
                <c:pt idx="108">
                  <c:v>29.476552187890011</c:v>
                </c:pt>
                <c:pt idx="109">
                  <c:v>28.479867346830741</c:v>
                </c:pt>
                <c:pt idx="110">
                  <c:v>27.518018263501851</c:v>
                </c:pt>
                <c:pt idx="111">
                  <c:v>26.589495048406064</c:v>
                </c:pt>
                <c:pt idx="112">
                  <c:v>25.692871413787667</c:v>
                </c:pt>
                <c:pt idx="113">
                  <c:v>24.826799199016705</c:v>
                </c:pt>
                <c:pt idx="114">
                  <c:v>23.990003312332487</c:v>
                </c:pt>
                <c:pt idx="115">
                  <c:v>23.181277053083065</c:v>
                </c:pt>
                <c:pt idx="116">
                  <c:v>22.399477782044492</c:v>
                </c:pt>
                <c:pt idx="117">
                  <c:v>21.643522910484876</c:v>
                </c:pt>
                <c:pt idx="118">
                  <c:v>20.912386181397824</c:v>
                </c:pt>
                <c:pt idx="119">
                  <c:v>20.205094218803204</c:v>
                </c:pt>
                <c:pt idx="120">
                  <c:v>19.520723323232751</c:v>
                </c:pt>
                <c:pt idx="121">
                  <c:v>18.858396493512455</c:v>
                </c:pt>
                <c:pt idx="122">
                  <c:v>18.217280656748279</c:v>
                </c:pt>
                <c:pt idx="123">
                  <c:v>17.596584090037009</c:v>
                </c:pt>
                <c:pt idx="124">
                  <c:v>16.995554018881446</c:v>
                </c:pt>
                <c:pt idx="125">
                  <c:v>16.413474378603549</c:v>
                </c:pt>
                <c:pt idx="126">
                  <c:v>15.849663726237486</c:v>
                </c:pt>
                <c:pt idx="127">
                  <c:v>15.30347329145871</c:v>
                </c:pt>
                <c:pt idx="128">
                  <c:v>14.774285156078314</c:v>
                </c:pt>
                <c:pt idx="129">
                  <c:v>14.261510552513272</c:v>
                </c:pt>
                <c:pt idx="130">
                  <c:v>13.764588272443111</c:v>
                </c:pt>
                <c:pt idx="131">
                  <c:v>13.282983177589667</c:v>
                </c:pt>
                <c:pt idx="132">
                  <c:v>12.81618480521661</c:v>
                </c:pt>
                <c:pt idx="133">
                  <c:v>12.363706061545848</c:v>
                </c:pt>
                <c:pt idx="134">
                  <c:v>11.925081996834567</c:v>
                </c:pt>
                <c:pt idx="135">
                  <c:v>11.49986865635476</c:v>
                </c:pt>
                <c:pt idx="136">
                  <c:v>11.08764200197167</c:v>
                </c:pt>
                <c:pt idx="137">
                  <c:v>10.687996899432036</c:v>
                </c:pt>
                <c:pt idx="138">
                  <c:v>10.300546166852195</c:v>
                </c:pt>
                <c:pt idx="139">
                  <c:v>9.9249196802423274</c:v>
                </c:pt>
                <c:pt idx="140">
                  <c:v>9.5607635322201947</c:v>
                </c:pt>
                <c:pt idx="141">
                  <c:v>9.207739240357915</c:v>
                </c:pt>
                <c:pt idx="142">
                  <c:v>8.8655230018712725</c:v>
                </c:pt>
                <c:pt idx="143">
                  <c:v>8.5338049916048799</c:v>
                </c:pt>
                <c:pt idx="144">
                  <c:v>8.2122887004902143</c:v>
                </c:pt>
                <c:pt idx="145">
                  <c:v>7.9006903118589911</c:v>
                </c:pt>
                <c:pt idx="146">
                  <c:v>7.5987381131830256</c:v>
                </c:pt>
                <c:pt idx="147">
                  <c:v>7.3061719409850436</c:v>
                </c:pt>
                <c:pt idx="148">
                  <c:v>7.0227426568244304</c:v>
                </c:pt>
                <c:pt idx="149">
                  <c:v>6.7482116524084965</c:v>
                </c:pt>
                <c:pt idx="150">
                  <c:v>6.4823503820148574</c:v>
                </c:pt>
                <c:pt idx="151">
                  <c:v>6.2249399205346121</c:v>
                </c:pt>
                <c:pt idx="152">
                  <c:v>5.975770545560362</c:v>
                </c:pt>
                <c:pt idx="153">
                  <c:v>5.7346413420483549</c:v>
                </c:pt>
                <c:pt idx="154">
                  <c:v>5.5013598281806226</c:v>
                </c:pt>
                <c:pt idx="155">
                  <c:v>5.2757416011423164</c:v>
                </c:pt>
                <c:pt idx="156">
                  <c:v>5.0576100016109642</c:v>
                </c:pt>
                <c:pt idx="157">
                  <c:v>4.8467957958296664</c:v>
                </c:pt>
                <c:pt idx="158">
                  <c:v>4.6431368742050898</c:v>
                </c:pt>
                <c:pt idx="159">
                  <c:v>4.4464779654341031</c:v>
                </c:pt>
                <c:pt idx="160">
                  <c:v>4.2566703652205033</c:v>
                </c:pt>
                <c:pt idx="161">
                  <c:v>4.0735716786956129</c:v>
                </c:pt>
                <c:pt idx="162">
                  <c:v>3.8970455757039257</c:v>
                </c:pt>
                <c:pt idx="163">
                  <c:v>3.7269615581578166</c:v>
                </c:pt>
                <c:pt idx="164">
                  <c:v>3.5631947387034688</c:v>
                </c:pt>
                <c:pt idx="165">
                  <c:v>3.4056256299742209</c:v>
                </c:pt>
                <c:pt idx="166">
                  <c:v>3.2541399437370799</c:v>
                </c:pt>
                <c:pt idx="167">
                  <c:v>3.1086283992639228</c:v>
                </c:pt>
                <c:pt idx="168">
                  <c:v>2.9689865402803584</c:v>
                </c:pt>
                <c:pt idx="169">
                  <c:v>2.8351145598629959</c:v>
                </c:pt>
                <c:pt idx="170">
                  <c:v>2.7069171326695498</c:v>
                </c:pt>
                <c:pt idx="171">
                  <c:v>2.5843032538962789</c:v>
                </c:pt>
                <c:pt idx="172">
                  <c:v>2.4671860843635667</c:v>
                </c:pt>
                <c:pt idx="173">
                  <c:v>2.3554828011331472</c:v>
                </c:pt>
                <c:pt idx="174">
                  <c:v>2.24911445305997</c:v>
                </c:pt>
                <c:pt idx="175">
                  <c:v>2.1480058206780321</c:v>
                </c:pt>
                <c:pt idx="176">
                  <c:v>2.0520852798132707</c:v>
                </c:pt>
                <c:pt idx="177">
                  <c:v>1.9612846683083369</c:v>
                </c:pt>
                <c:pt idx="178">
                  <c:v>1.8755391552346201</c:v>
                </c:pt>
                <c:pt idx="179">
                  <c:v>1.7947871119572667</c:v>
                </c:pt>
                <c:pt idx="180">
                  <c:v>1.7189699844106274</c:v>
                </c:pt>
                <c:pt idx="181">
                  <c:v>1.6480321659362667</c:v>
                </c:pt>
                <c:pt idx="182">
                  <c:v>1.5819208700355216</c:v>
                </c:pt>
                <c:pt idx="183">
                  <c:v>1.5205860023962243</c:v>
                </c:pt>
                <c:pt idx="184">
                  <c:v>1.4639800315714147</c:v>
                </c:pt>
                <c:pt idx="185">
                  <c:v>1.4120578577199112</c:v>
                </c:pt>
                <c:pt idx="186">
                  <c:v>1.3647766788677043</c:v>
                </c:pt>
                <c:pt idx="187">
                  <c:v>1.3220958542184109</c:v>
                </c:pt>
                <c:pt idx="188">
                  <c:v>1.283976764133113</c:v>
                </c:pt>
                <c:pt idx="189">
                  <c:v>1.2503826665163762</c:v>
                </c:pt>
                <c:pt idx="190">
                  <c:v>1.2212785494864355</c:v>
                </c:pt>
                <c:pt idx="191">
                  <c:v>1.1966309803716839</c:v>
                </c:pt>
                <c:pt idx="192">
                  <c:v>1.1764079512588488</c:v>
                </c:pt>
                <c:pt idx="193">
                  <c:v>1.1605787215139969</c:v>
                </c:pt>
                <c:pt idx="194">
                  <c:v>1.1491136578971108</c:v>
                </c:pt>
                <c:pt idx="195">
                  <c:v>1.1419840730834532</c:v>
                </c:pt>
                <c:pt idx="196">
                  <c:v>1.1391620635785251</c:v>
                </c:pt>
                <c:pt idx="197">
                  <c:v>1.1406203481561805</c:v>
                </c:pt>
                <c:pt idx="198">
                  <c:v>1.1463321080509334</c:v>
                </c:pt>
                <c:pt idx="199">
                  <c:v>1.1562708301878992</c:v>
                </c:pt>
                <c:pt idx="200">
                  <c:v>1.170410154733017</c:v>
                </c:pt>
                <c:pt idx="201">
                  <c:v>1.1887237281924377</c:v>
                </c:pt>
                <c:pt idx="202">
                  <c:v>1.211185063187715</c:v>
                </c:pt>
                <c:pt idx="203">
                  <c:v>1.237767405890821</c:v>
                </c:pt>
                <c:pt idx="204">
                  <c:v>1.2684436119308504</c:v>
                </c:pt>
                <c:pt idx="205">
                  <c:v>1.3031860313946027</c:v>
                </c:pt>
                <c:pt idx="206">
                  <c:v>1.34196640334812</c:v>
                </c:pt>
                <c:pt idx="207">
                  <c:v>1.3847557601165223</c:v>
                </c:pt>
                <c:pt idx="208">
                  <c:v>1.4315243413839016</c:v>
                </c:pt>
                <c:pt idx="209">
                  <c:v>1.4822415180200599</c:v>
                </c:pt>
                <c:pt idx="210">
                  <c:v>1.536875725410173</c:v>
                </c:pt>
                <c:pt idx="211">
                  <c:v>1.5953944059586525</c:v>
                </c:pt>
                <c:pt idx="212">
                  <c:v>1.6577639603590693</c:v>
                </c:pt>
                <c:pt idx="213">
                  <c:v>1.7239497071662599</c:v>
                </c:pt>
                <c:pt idx="214">
                  <c:v>1.79391585017179</c:v>
                </c:pt>
                <c:pt idx="215">
                  <c:v>1.8676254530667291</c:v>
                </c:pt>
                <c:pt idx="216">
                  <c:v>1.945040420872802</c:v>
                </c:pt>
                <c:pt idx="217">
                  <c:v>2.0261214876311771</c:v>
                </c:pt>
                <c:pt idx="218">
                  <c:v>2.110828209854672</c:v>
                </c:pt>
                <c:pt idx="219">
                  <c:v>2.1991189652713592</c:v>
                </c:pt>
                <c:pt idx="220">
                  <c:v>2.2909509564134427</c:v>
                </c:pt>
                <c:pt idx="221">
                  <c:v>2.3862802186331677</c:v>
                </c:pt>
                <c:pt idx="222">
                  <c:v>2.4850616321561567</c:v>
                </c:pt>
                <c:pt idx="223">
                  <c:v>2.5872489378108696</c:v>
                </c:pt>
                <c:pt idx="224">
                  <c:v>2.6927947561003518</c:v>
                </c:pt>
                <c:pt idx="225">
                  <c:v>2.8016506093084637</c:v>
                </c:pt>
                <c:pt idx="226">
                  <c:v>2.9137669463571849</c:v>
                </c:pt>
                <c:pt idx="227">
                  <c:v>3.0290931701541228</c:v>
                </c:pt>
                <c:pt idx="228">
                  <c:v>3.1475776671900566</c:v>
                </c:pt>
                <c:pt idx="229">
                  <c:v>3.2691678391653034</c:v>
                </c:pt>
                <c:pt idx="230">
                  <c:v>3.3938101364407194</c:v>
                </c:pt>
                <c:pt idx="231">
                  <c:v>3.5214500931246735</c:v>
                </c:pt>
                <c:pt idx="232">
                  <c:v>3.6520323636212324</c:v>
                </c:pt>
                <c:pt idx="233">
                  <c:v>3.7855007604774125</c:v>
                </c:pt>
                <c:pt idx="234">
                  <c:v>3.9217982933784934</c:v>
                </c:pt>
                <c:pt idx="235">
                  <c:v>4.0608672091507128</c:v>
                </c:pt>
                <c:pt idx="236">
                  <c:v>4.2026490326396342</c:v>
                </c:pt>
                <c:pt idx="237">
                  <c:v>4.3470846083408023</c:v>
                </c:pt>
                <c:pt idx="238">
                  <c:v>4.4941141426667714</c:v>
                </c:pt>
                <c:pt idx="239">
                  <c:v>4.6436772467413006</c:v>
                </c:pt>
                <c:pt idx="240">
                  <c:v>4.7957129796176918</c:v>
                </c:pt>
                <c:pt idx="241">
                  <c:v>4.9501598918239402</c:v>
                </c:pt>
                <c:pt idx="242">
                  <c:v>5.1069560691424165</c:v>
                </c:pt>
                <c:pt idx="243">
                  <c:v>5.2660391765367471</c:v>
                </c:pt>
                <c:pt idx="244">
                  <c:v>5.4273465021428855</c:v>
                </c:pt>
                <c:pt idx="245">
                  <c:v>5.590815001245546</c:v>
                </c:pt>
                <c:pt idx="246">
                  <c:v>5.7563813401651194</c:v>
                </c:pt>
                <c:pt idx="247">
                  <c:v>5.9239819399837916</c:v>
                </c:pt>
                <c:pt idx="248">
                  <c:v>6.0935530200431609</c:v>
                </c:pt>
                <c:pt idx="249">
                  <c:v>6.2650306411488481</c:v>
                </c:pt>
                <c:pt idx="250">
                  <c:v>6.4383507484209952</c:v>
                </c:pt>
                <c:pt idx="251">
                  <c:v>6.6134492137323644</c:v>
                </c:pt>
                <c:pt idx="252">
                  <c:v>6.7902618776789128</c:v>
                </c:pt>
                <c:pt idx="253">
                  <c:v>6.9687245910305062</c:v>
                </c:pt>
                <c:pt idx="254">
                  <c:v>7.1487732556122072</c:v>
                </c:pt>
                <c:pt idx="255">
                  <c:v>7.3303438645693593</c:v>
                </c:pt>
                <c:pt idx="256">
                  <c:v>7.5133725419722701</c:v>
                </c:pt>
                <c:pt idx="257">
                  <c:v>7.6977955817189976</c:v>
                </c:pt>
                <c:pt idx="258">
                  <c:v>7.8835494856971424</c:v>
                </c:pt>
                <c:pt idx="259">
                  <c:v>8.070571001168199</c:v>
                </c:pt>
                <c:pt idx="260">
                  <c:v>8.2587971573403998</c:v>
                </c:pt>
                <c:pt idx="261">
                  <c:v>8.4481653010983262</c:v>
                </c:pt>
                <c:pt idx="262">
                  <c:v>8.6386131318600849</c:v>
                </c:pt>
                <c:pt idx="263">
                  <c:v>8.8300787355349861</c:v>
                </c:pt>
                <c:pt idx="264">
                  <c:v>9.0225006175570623</c:v>
                </c:pt>
                <c:pt idx="265">
                  <c:v>9.2158177349719956</c:v>
                </c:pt>
                <c:pt idx="266">
                  <c:v>9.409969527557088</c:v>
                </c:pt>
                <c:pt idx="267">
                  <c:v>9.6048959479562264</c:v>
                </c:pt>
                <c:pt idx="268">
                  <c:v>9.8005374908137917</c:v>
                </c:pt>
                <c:pt idx="269">
                  <c:v>9.9968352208934874</c:v>
                </c:pt>
                <c:pt idx="270">
                  <c:v>10.193730800170227</c:v>
                </c:pt>
                <c:pt idx="271">
                  <c:v>10.391166513884951</c:v>
                </c:pt>
                <c:pt idx="272">
                  <c:v>10.589085295554405</c:v>
                </c:pt>
                <c:pt idx="273">
                  <c:v>10.787430750929516</c:v>
                </c:pt>
                <c:pt idx="274">
                  <c:v>10.986147180898087</c:v>
                </c:pt>
                <c:pt idx="275">
                  <c:v>11.185179603328947</c:v>
                </c:pt>
                <c:pt idx="276">
                  <c:v>11.384473773856751</c:v>
                </c:pt>
                <c:pt idx="277">
                  <c:v>11.583976205608016</c:v>
                </c:pt>
                <c:pt idx="278">
                  <c:v>11.783634187870629</c:v>
                </c:pt>
                <c:pt idx="279">
                  <c:v>11.983395803710637</c:v>
                </c:pt>
                <c:pt idx="280">
                  <c:v>12.18320994654156</c:v>
                </c:pt>
                <c:pt idx="281">
                  <c:v>12.383026335652884</c:v>
                </c:pt>
                <c:pt idx="282">
                  <c:v>12.582795530705743</c:v>
                </c:pt>
                <c:pt idx="283">
                  <c:v>12.782468945205096</c:v>
                </c:pt>
                <c:pt idx="284">
                  <c:v>12.981998858958907</c:v>
                </c:pt>
                <c:pt idx="285">
                  <c:v>13.181338429536037</c:v>
                </c:pt>
                <c:pt idx="286">
                  <c:v>13.380441702735711</c:v>
                </c:pt>
                <c:pt idx="287">
                  <c:v>13.579263622082312</c:v>
                </c:pt>
                <c:pt idx="288">
                  <c:v>13.777760037360432</c:v>
                </c:pt>
                <c:pt idx="289">
                  <c:v>13.975887712205905</c:v>
                </c:pt>
                <c:pt idx="290">
                  <c:v>14.173604330769507</c:v>
                </c:pt>
                <c:pt idx="291">
                  <c:v>14.370868503470728</c:v>
                </c:pt>
                <c:pt idx="292">
                  <c:v>14.56763977185979</c:v>
                </c:pt>
                <c:pt idx="293">
                  <c:v>14.763878612606913</c:v>
                </c:pt>
                <c:pt idx="294">
                  <c:v>14.959546440638187</c:v>
                </c:pt>
                <c:pt idx="295">
                  <c:v>15.154605611438368</c:v>
                </c:pt>
                <c:pt idx="296">
                  <c:v>15.349019422540964</c:v>
                </c:pt>
                <c:pt idx="297">
                  <c:v>15.54275211422695</c:v>
                </c:pt>
                <c:pt idx="298">
                  <c:v>15.735768869453455</c:v>
                </c:pt>
                <c:pt idx="299">
                  <c:v>15.928035813034443</c:v>
                </c:pt>
                <c:pt idx="300">
                  <c:v>16.119520010095407</c:v>
                </c:pt>
                <c:pt idx="301">
                  <c:v>16.310189463824752</c:v>
                </c:pt>
                <c:pt idx="302">
                  <c:v>16.500013112544327</c:v>
                </c:pt>
                <c:pt idx="303">
                  <c:v>16.688960826122138</c:v>
                </c:pt>
                <c:pt idx="304">
                  <c:v>16.877003401750123</c:v>
                </c:pt>
                <c:pt idx="305">
                  <c:v>17.064112559110086</c:v>
                </c:pt>
                <c:pt idx="306">
                  <c:v>17.250260934950905</c:v>
                </c:pt>
                <c:pt idx="307">
                  <c:v>17.435422077100121</c:v>
                </c:pt>
                <c:pt idx="308">
                  <c:v>17.619570437933017</c:v>
                </c:pt>
                <c:pt idx="309">
                  <c:v>17.802681367322162</c:v>
                </c:pt>
                <c:pt idx="310">
                  <c:v>17.984731105090333</c:v>
                </c:pt>
                <c:pt idx="311">
                  <c:v>18.165696772989666</c:v>
                </c:pt>
                <c:pt idx="312">
                  <c:v>18.345556366229484</c:v>
                </c:pt>
                <c:pt idx="313">
                  <c:v>18.524288744575379</c:v>
                </c:pt>
                <c:pt idx="314">
                  <c:v>18.701873623041603</c:v>
                </c:pt>
                <c:pt idx="315">
                  <c:v>18.878291562198758</c:v>
                </c:pt>
                <c:pt idx="316">
                  <c:v>19.053523958118351</c:v>
                </c:pt>
                <c:pt idx="317">
                  <c:v>19.227553031975678</c:v>
                </c:pt>
                <c:pt idx="318">
                  <c:v>19.400361819331955</c:v>
                </c:pt>
                <c:pt idx="319">
                  <c:v>19.571934159116424</c:v>
                </c:pt>
                <c:pt idx="320">
                  <c:v>19.742254682328706</c:v>
                </c:pt>
                <c:pt idx="321">
                  <c:v>19.911308800481404</c:v>
                </c:pt>
                <c:pt idx="322">
                  <c:v>20.079082693802423</c:v>
                </c:pt>
                <c:pt idx="323">
                  <c:v>20.245563299216212</c:v>
                </c:pt>
                <c:pt idx="324">
                  <c:v>20.410738298122517</c:v>
                </c:pt>
                <c:pt idx="325">
                  <c:v>20.574596103991109</c:v>
                </c:pt>
                <c:pt idx="326">
                  <c:v>20.737125849790143</c:v>
                </c:pt>
                <c:pt idx="327">
                  <c:v>20.898317375265595</c:v>
                </c:pt>
                <c:pt idx="328">
                  <c:v>21.058161214088706</c:v>
                </c:pt>
                <c:pt idx="329">
                  <c:v>21.216648580887924</c:v>
                </c:pt>
                <c:pt idx="330">
                  <c:v>21.373771358181145</c:v>
                </c:pt>
                <c:pt idx="331">
                  <c:v>21.529522083224048</c:v>
                </c:pt>
                <c:pt idx="332">
                  <c:v>21.683893934789268</c:v>
                </c:pt>
                <c:pt idx="333">
                  <c:v>21.836880719891059</c:v>
                </c:pt>
                <c:pt idx="334">
                  <c:v>21.988476860469603</c:v>
                </c:pt>
                <c:pt idx="335">
                  <c:v>22.138677380048382</c:v>
                </c:pt>
                <c:pt idx="336">
                  <c:v>22.287477890377705</c:v>
                </c:pt>
                <c:pt idx="337">
                  <c:v>22.434874578077206</c:v>
                </c:pt>
                <c:pt idx="338">
                  <c:v>22.580864191289173</c:v>
                </c:pt>
                <c:pt idx="339">
                  <c:v>22.725444026354527</c:v>
                </c:pt>
                <c:pt idx="340">
                  <c:v>22.868611914522578</c:v>
                </c:pt>
                <c:pt idx="341">
                  <c:v>23.010366208705289</c:v>
                </c:pt>
                <c:pt idx="342">
                  <c:v>23.150705770286283</c:v>
                </c:pt>
                <c:pt idx="343">
                  <c:v>23.289629955994368</c:v>
                </c:pt>
                <c:pt idx="344">
                  <c:v>23.427138604850889</c:v>
                </c:pt>
                <c:pt idx="345">
                  <c:v>23.56323202519993</c:v>
                </c:pt>
                <c:pt idx="346">
                  <c:v>23.697910981829601</c:v>
                </c:pt>
                <c:pt idx="347">
                  <c:v>23.831176683192623</c:v>
                </c:pt>
                <c:pt idx="348">
                  <c:v>23.963030768733677</c:v>
                </c:pt>
                <c:pt idx="349">
                  <c:v>24.093475296330777</c:v>
                </c:pt>
                <c:pt idx="350">
                  <c:v>24.222512729857343</c:v>
                </c:pt>
                <c:pt idx="351">
                  <c:v>24.350145926871402</c:v>
                </c:pt>
                <c:pt idx="352">
                  <c:v>24.476378126437957</c:v>
                </c:pt>
                <c:pt idx="353">
                  <c:v>24.601212937089944</c:v>
                </c:pt>
                <c:pt idx="354">
                  <c:v>24.724654324933137</c:v>
                </c:pt>
                <c:pt idx="355">
                  <c:v>24.846706601899861</c:v>
                </c:pt>
                <c:pt idx="356">
                  <c:v>24.967374414155984</c:v>
                </c:pt>
                <c:pt idx="357">
                  <c:v>25.086662730665257</c:v>
                </c:pt>
                <c:pt idx="358">
                  <c:v>25.20457683191508</c:v>
                </c:pt>
                <c:pt idx="359">
                  <c:v>25.32112229880688</c:v>
                </c:pt>
                <c:pt idx="360">
                  <c:v>25.436305001714608</c:v>
                </c:pt>
                <c:pt idx="361">
                  <c:v>25.55013108971395</c:v>
                </c:pt>
                <c:pt idx="362">
                  <c:v>25.662606979985117</c:v>
                </c:pt>
                <c:pt idx="363">
                  <c:v>25.773739347391263</c:v>
                </c:pt>
                <c:pt idx="364">
                  <c:v>25.883535114234768</c:v>
                </c:pt>
                <c:pt idx="365">
                  <c:v>25.992001440193039</c:v>
                </c:pt>
                <c:pt idx="366">
                  <c:v>26.099145712435362</c:v>
                </c:pt>
                <c:pt idx="367">
                  <c:v>26.204975535922053</c:v>
                </c:pt>
                <c:pt idx="368">
                  <c:v>26.309498723887103</c:v>
                </c:pt>
                <c:pt idx="369">
                  <c:v>26.41272328850474</c:v>
                </c:pt>
                <c:pt idx="370">
                  <c:v>26.514657431740936</c:v>
                </c:pt>
                <c:pt idx="371">
                  <c:v>26.61530953638994</c:v>
                </c:pt>
                <c:pt idx="372">
                  <c:v>26.71468815729606</c:v>
                </c:pt>
                <c:pt idx="373">
                  <c:v>26.812802012760852</c:v>
                </c:pt>
                <c:pt idx="374">
                  <c:v>26.909659976135188</c:v>
                </c:pt>
                <c:pt idx="375">
                  <c:v>27.00527106759619</c:v>
                </c:pt>
                <c:pt idx="376">
                  <c:v>27.099644446108293</c:v>
                </c:pt>
                <c:pt idx="377">
                  <c:v>27.192789401567719</c:v>
                </c:pt>
                <c:pt idx="378">
                  <c:v>27.284715347129669</c:v>
                </c:pt>
                <c:pt idx="379">
                  <c:v>27.28480591464994</c:v>
                </c:pt>
                <c:pt idx="380">
                  <c:v>27.284896480979224</c:v>
                </c:pt>
                <c:pt idx="381">
                  <c:v>27.284987046117521</c:v>
                </c:pt>
                <c:pt idx="382">
                  <c:v>27.285077610064814</c:v>
                </c:pt>
                <c:pt idx="383">
                  <c:v>27.28516817282113</c:v>
                </c:pt>
                <c:pt idx="384">
                  <c:v>27.285258734386474</c:v>
                </c:pt>
                <c:pt idx="385">
                  <c:v>27.285349294760859</c:v>
                </c:pt>
                <c:pt idx="386">
                  <c:v>27.285439853944297</c:v>
                </c:pt>
                <c:pt idx="387">
                  <c:v>27.285530411936794</c:v>
                </c:pt>
                <c:pt idx="388">
                  <c:v>27.285620968738364</c:v>
                </c:pt>
                <c:pt idx="389">
                  <c:v>27.285711524348997</c:v>
                </c:pt>
                <c:pt idx="390">
                  <c:v>27.285802078768725</c:v>
                </c:pt>
                <c:pt idx="391">
                  <c:v>27.285892631997545</c:v>
                </c:pt>
                <c:pt idx="392">
                  <c:v>27.285983184035484</c:v>
                </c:pt>
                <c:pt idx="393">
                  <c:v>27.286073734882518</c:v>
                </c:pt>
                <c:pt idx="394">
                  <c:v>27.286164284538685</c:v>
                </c:pt>
                <c:pt idx="395">
                  <c:v>27.286254833003994</c:v>
                </c:pt>
                <c:pt idx="396">
                  <c:v>27.28634538027843</c:v>
                </c:pt>
                <c:pt idx="397">
                  <c:v>27.286435926362032</c:v>
                </c:pt>
                <c:pt idx="398">
                  <c:v>27.286526471254788</c:v>
                </c:pt>
                <c:pt idx="399">
                  <c:v>27.286617014956725</c:v>
                </c:pt>
                <c:pt idx="400">
                  <c:v>27.286707557467842</c:v>
                </c:pt>
                <c:pt idx="401">
                  <c:v>27.286798098788136</c:v>
                </c:pt>
                <c:pt idx="402">
                  <c:v>27.286888638917656</c:v>
                </c:pt>
                <c:pt idx="403">
                  <c:v>27.286979177856374</c:v>
                </c:pt>
                <c:pt idx="404">
                  <c:v>27.2870697156043</c:v>
                </c:pt>
                <c:pt idx="405">
                  <c:v>27.287160252161467</c:v>
                </c:pt>
                <c:pt idx="406">
                  <c:v>27.28725078752786</c:v>
                </c:pt>
                <c:pt idx="407">
                  <c:v>27.287341321703504</c:v>
                </c:pt>
                <c:pt idx="408">
                  <c:v>27.287431854688403</c:v>
                </c:pt>
                <c:pt idx="409">
                  <c:v>27.287522386482575</c:v>
                </c:pt>
                <c:pt idx="410">
                  <c:v>27.287612917086015</c:v>
                </c:pt>
                <c:pt idx="411">
                  <c:v>27.287703446498739</c:v>
                </c:pt>
                <c:pt idx="412">
                  <c:v>27.28779397472076</c:v>
                </c:pt>
                <c:pt idx="413">
                  <c:v>27.287884501752089</c:v>
                </c:pt>
                <c:pt idx="414">
                  <c:v>27.287975027592726</c:v>
                </c:pt>
                <c:pt idx="415">
                  <c:v>27.288065552242674</c:v>
                </c:pt>
                <c:pt idx="416">
                  <c:v>27.28815607570197</c:v>
                </c:pt>
                <c:pt idx="417">
                  <c:v>27.288246597970598</c:v>
                </c:pt>
                <c:pt idx="418">
                  <c:v>27.288337119048578</c:v>
                </c:pt>
                <c:pt idx="419">
                  <c:v>27.288427638935918</c:v>
                </c:pt>
                <c:pt idx="420">
                  <c:v>27.288518157632641</c:v>
                </c:pt>
                <c:pt idx="421">
                  <c:v>27.288608675138711</c:v>
                </c:pt>
                <c:pt idx="422">
                  <c:v>27.288699191454199</c:v>
                </c:pt>
                <c:pt idx="423">
                  <c:v>27.288789706579074</c:v>
                </c:pt>
                <c:pt idx="424">
                  <c:v>27.288880220513356</c:v>
                </c:pt>
                <c:pt idx="425">
                  <c:v>27.288970733257056</c:v>
                </c:pt>
                <c:pt idx="426">
                  <c:v>27.289061244810181</c:v>
                </c:pt>
                <c:pt idx="427">
                  <c:v>27.289151755172732</c:v>
                </c:pt>
                <c:pt idx="428">
                  <c:v>27.289242264344722</c:v>
                </c:pt>
                <c:pt idx="429">
                  <c:v>27.289332772326183</c:v>
                </c:pt>
                <c:pt idx="430">
                  <c:v>27.289423279117113</c:v>
                </c:pt>
                <c:pt idx="431">
                  <c:v>27.289513784717499</c:v>
                </c:pt>
                <c:pt idx="432">
                  <c:v>27.289604289127382</c:v>
                </c:pt>
                <c:pt idx="433">
                  <c:v>27.28969479234674</c:v>
                </c:pt>
                <c:pt idx="434">
                  <c:v>27.289785294375605</c:v>
                </c:pt>
                <c:pt idx="435">
                  <c:v>27.289875795213977</c:v>
                </c:pt>
                <c:pt idx="436">
                  <c:v>27.28996629486188</c:v>
                </c:pt>
                <c:pt idx="437">
                  <c:v>27.290056793319319</c:v>
                </c:pt>
                <c:pt idx="438">
                  <c:v>27.290147290586287</c:v>
                </c:pt>
                <c:pt idx="439">
                  <c:v>27.290237786662804</c:v>
                </c:pt>
                <c:pt idx="440">
                  <c:v>27.29032828154887</c:v>
                </c:pt>
                <c:pt idx="441">
                  <c:v>27.290418775244511</c:v>
                </c:pt>
                <c:pt idx="442">
                  <c:v>27.290509267749727</c:v>
                </c:pt>
                <c:pt idx="443">
                  <c:v>27.290599759064545</c:v>
                </c:pt>
                <c:pt idx="444">
                  <c:v>27.290690249188938</c:v>
                </c:pt>
                <c:pt idx="445">
                  <c:v>27.290780738122933</c:v>
                </c:pt>
                <c:pt idx="446">
                  <c:v>27.290871225866546</c:v>
                </c:pt>
                <c:pt idx="447">
                  <c:v>27.290961712419797</c:v>
                </c:pt>
                <c:pt idx="448">
                  <c:v>27.291052197782676</c:v>
                </c:pt>
                <c:pt idx="449">
                  <c:v>27.291142681955179</c:v>
                </c:pt>
                <c:pt idx="450">
                  <c:v>27.291233164937356</c:v>
                </c:pt>
                <c:pt idx="451">
                  <c:v>27.291323646729168</c:v>
                </c:pt>
                <c:pt idx="452">
                  <c:v>27.291414127330672</c:v>
                </c:pt>
                <c:pt idx="453">
                  <c:v>27.29150460674186</c:v>
                </c:pt>
                <c:pt idx="454">
                  <c:v>27.291595084962729</c:v>
                </c:pt>
                <c:pt idx="455">
                  <c:v>27.291685561993297</c:v>
                </c:pt>
                <c:pt idx="456">
                  <c:v>27.291776037833571</c:v>
                </c:pt>
                <c:pt idx="457">
                  <c:v>27.291866512483566</c:v>
                </c:pt>
                <c:pt idx="458">
                  <c:v>27.29195698594329</c:v>
                </c:pt>
                <c:pt idx="459">
                  <c:v>27.29204745821276</c:v>
                </c:pt>
                <c:pt idx="460">
                  <c:v>27.292137929291957</c:v>
                </c:pt>
                <c:pt idx="461">
                  <c:v>27.292228399180914</c:v>
                </c:pt>
                <c:pt idx="462">
                  <c:v>27.292318867879644</c:v>
                </c:pt>
                <c:pt idx="463">
                  <c:v>27.29240933538814</c:v>
                </c:pt>
                <c:pt idx="464">
                  <c:v>27.292499801706413</c:v>
                </c:pt>
                <c:pt idx="465">
                  <c:v>27.292590266834495</c:v>
                </c:pt>
                <c:pt idx="466">
                  <c:v>27.292680730772378</c:v>
                </c:pt>
                <c:pt idx="467">
                  <c:v>27.292771193520057</c:v>
                </c:pt>
                <c:pt idx="468">
                  <c:v>27.292861655077562</c:v>
                </c:pt>
                <c:pt idx="469">
                  <c:v>27.292952115444898</c:v>
                </c:pt>
                <c:pt idx="470">
                  <c:v>27.293042574622095</c:v>
                </c:pt>
                <c:pt idx="471">
                  <c:v>27.293133032609123</c:v>
                </c:pt>
                <c:pt idx="472">
                  <c:v>27.29322348940601</c:v>
                </c:pt>
                <c:pt idx="473">
                  <c:v>27.293313945012766</c:v>
                </c:pt>
                <c:pt idx="474">
                  <c:v>27.29340439942942</c:v>
                </c:pt>
                <c:pt idx="475">
                  <c:v>27.293494852655929</c:v>
                </c:pt>
                <c:pt idx="476">
                  <c:v>27.293585304692353</c:v>
                </c:pt>
                <c:pt idx="477">
                  <c:v>27.293675755538679</c:v>
                </c:pt>
                <c:pt idx="478">
                  <c:v>27.293766205194917</c:v>
                </c:pt>
                <c:pt idx="479">
                  <c:v>27.293856653661088</c:v>
                </c:pt>
                <c:pt idx="480">
                  <c:v>27.293947100937185</c:v>
                </c:pt>
                <c:pt idx="481">
                  <c:v>27.294037547023237</c:v>
                </c:pt>
                <c:pt idx="482">
                  <c:v>27.29412799191924</c:v>
                </c:pt>
                <c:pt idx="483">
                  <c:v>27.29421843562519</c:v>
                </c:pt>
                <c:pt idx="484">
                  <c:v>27.294308878141127</c:v>
                </c:pt>
                <c:pt idx="485">
                  <c:v>27.294399319467054</c:v>
                </c:pt>
                <c:pt idx="486">
                  <c:v>27.294489759602968</c:v>
                </c:pt>
                <c:pt idx="487">
                  <c:v>27.294580198548861</c:v>
                </c:pt>
                <c:pt idx="488">
                  <c:v>27.294670636304787</c:v>
                </c:pt>
                <c:pt idx="489">
                  <c:v>27.294761072870717</c:v>
                </c:pt>
                <c:pt idx="490">
                  <c:v>27.294851508246694</c:v>
                </c:pt>
                <c:pt idx="491">
                  <c:v>27.29494194243269</c:v>
                </c:pt>
                <c:pt idx="492">
                  <c:v>27.295032375428747</c:v>
                </c:pt>
                <c:pt idx="493">
                  <c:v>27.295122807234851</c:v>
                </c:pt>
                <c:pt idx="494">
                  <c:v>27.295213237851023</c:v>
                </c:pt>
                <c:pt idx="495">
                  <c:v>27.295303667277278</c:v>
                </c:pt>
                <c:pt idx="496">
                  <c:v>27.295394095513593</c:v>
                </c:pt>
                <c:pt idx="497">
                  <c:v>27.295484522560027</c:v>
                </c:pt>
                <c:pt idx="498">
                  <c:v>27.295574948416558</c:v>
                </c:pt>
                <c:pt idx="499">
                  <c:v>27.295665373083203</c:v>
                </c:pt>
                <c:pt idx="500">
                  <c:v>27.295755796559977</c:v>
                </c:pt>
                <c:pt idx="501">
                  <c:v>27.295846218846886</c:v>
                </c:pt>
                <c:pt idx="502">
                  <c:v>27.295936639943925</c:v>
                </c:pt>
                <c:pt idx="503">
                  <c:v>27.296027059851106</c:v>
                </c:pt>
                <c:pt idx="504">
                  <c:v>27.296117478568469</c:v>
                </c:pt>
                <c:pt idx="505">
                  <c:v>27.296207896095996</c:v>
                </c:pt>
                <c:pt idx="506">
                  <c:v>27.296298312433695</c:v>
                </c:pt>
                <c:pt idx="507">
                  <c:v>27.29638872758159</c:v>
                </c:pt>
                <c:pt idx="508">
                  <c:v>27.296479141539688</c:v>
                </c:pt>
                <c:pt idx="509">
                  <c:v>27.296569554307975</c:v>
                </c:pt>
                <c:pt idx="510">
                  <c:v>27.296659965886498</c:v>
                </c:pt>
                <c:pt idx="511">
                  <c:v>27.296750376275241</c:v>
                </c:pt>
                <c:pt idx="512">
                  <c:v>27.296840785474224</c:v>
                </c:pt>
                <c:pt idx="513">
                  <c:v>27.296931193483445</c:v>
                </c:pt>
                <c:pt idx="514">
                  <c:v>27.29702160030293</c:v>
                </c:pt>
                <c:pt idx="515">
                  <c:v>27.297112005932675</c:v>
                </c:pt>
                <c:pt idx="516">
                  <c:v>27.297202410372677</c:v>
                </c:pt>
                <c:pt idx="517">
                  <c:v>27.297292813622999</c:v>
                </c:pt>
                <c:pt idx="518">
                  <c:v>27.297383215683581</c:v>
                </c:pt>
                <c:pt idx="519">
                  <c:v>27.297473616554477</c:v>
                </c:pt>
                <c:pt idx="520">
                  <c:v>27.297564016235679</c:v>
                </c:pt>
                <c:pt idx="521">
                  <c:v>27.297654414727212</c:v>
                </c:pt>
                <c:pt idx="522">
                  <c:v>27.29774481202907</c:v>
                </c:pt>
                <c:pt idx="523">
                  <c:v>27.297835208141269</c:v>
                </c:pt>
                <c:pt idx="524">
                  <c:v>27.297925603063806</c:v>
                </c:pt>
                <c:pt idx="525">
                  <c:v>27.298015996796718</c:v>
                </c:pt>
                <c:pt idx="526">
                  <c:v>27.298106389339985</c:v>
                </c:pt>
                <c:pt idx="527">
                  <c:v>27.29819678069364</c:v>
                </c:pt>
                <c:pt idx="528">
                  <c:v>27.298287170857662</c:v>
                </c:pt>
                <c:pt idx="529">
                  <c:v>27.298377559832105</c:v>
                </c:pt>
                <c:pt idx="530">
                  <c:v>27.298467947616949</c:v>
                </c:pt>
                <c:pt idx="531">
                  <c:v>27.298558334212188</c:v>
                </c:pt>
                <c:pt idx="532">
                  <c:v>27.298648719617862</c:v>
                </c:pt>
                <c:pt idx="533">
                  <c:v>27.298739103833977</c:v>
                </c:pt>
                <c:pt idx="534">
                  <c:v>27.298829486860527</c:v>
                </c:pt>
                <c:pt idx="535">
                  <c:v>27.298919868697539</c:v>
                </c:pt>
                <c:pt idx="536">
                  <c:v>27.299010249345013</c:v>
                </c:pt>
                <c:pt idx="537">
                  <c:v>27.299100628802957</c:v>
                </c:pt>
                <c:pt idx="538">
                  <c:v>27.299191007071382</c:v>
                </c:pt>
                <c:pt idx="539">
                  <c:v>27.299281384150287</c:v>
                </c:pt>
                <c:pt idx="540">
                  <c:v>27.299371760039698</c:v>
                </c:pt>
                <c:pt idx="541">
                  <c:v>27.299462134739624</c:v>
                </c:pt>
                <c:pt idx="542">
                  <c:v>27.299552508250066</c:v>
                </c:pt>
                <c:pt idx="543">
                  <c:v>27.299642880571042</c:v>
                </c:pt>
                <c:pt idx="544">
                  <c:v>27.299733251702538</c:v>
                </c:pt>
                <c:pt idx="545">
                  <c:v>27.299823621644599</c:v>
                </c:pt>
                <c:pt idx="546">
                  <c:v>27.299913990397211</c:v>
                </c:pt>
                <c:pt idx="547">
                  <c:v>27.30000435796039</c:v>
                </c:pt>
                <c:pt idx="548">
                  <c:v>27.300094724334141</c:v>
                </c:pt>
                <c:pt idx="549">
                  <c:v>27.300185089518472</c:v>
                </c:pt>
                <c:pt idx="550">
                  <c:v>27.300275453513397</c:v>
                </c:pt>
                <c:pt idx="551">
                  <c:v>27.300365816318941</c:v>
                </c:pt>
                <c:pt idx="552">
                  <c:v>27.300456177935086</c:v>
                </c:pt>
                <c:pt idx="553">
                  <c:v>27.300546538361854</c:v>
                </c:pt>
                <c:pt idx="554">
                  <c:v>27.300636897599251</c:v>
                </c:pt>
                <c:pt idx="555">
                  <c:v>27.300727255647292</c:v>
                </c:pt>
                <c:pt idx="556">
                  <c:v>27.300817612505995</c:v>
                </c:pt>
                <c:pt idx="557">
                  <c:v>27.300907968175348</c:v>
                </c:pt>
                <c:pt idx="558">
                  <c:v>27.300998322655371</c:v>
                </c:pt>
                <c:pt idx="559">
                  <c:v>27.301088675946055</c:v>
                </c:pt>
                <c:pt idx="560">
                  <c:v>27.30117902804745</c:v>
                </c:pt>
                <c:pt idx="561">
                  <c:v>27.301269378959546</c:v>
                </c:pt>
                <c:pt idx="562">
                  <c:v>27.301359728682343</c:v>
                </c:pt>
                <c:pt idx="563">
                  <c:v>27.301450077215854</c:v>
                </c:pt>
                <c:pt idx="564">
                  <c:v>27.301540424560081</c:v>
                </c:pt>
                <c:pt idx="565">
                  <c:v>27.301630770715057</c:v>
                </c:pt>
                <c:pt idx="566">
                  <c:v>27.301721115680774</c:v>
                </c:pt>
                <c:pt idx="567">
                  <c:v>27.301811459457262</c:v>
                </c:pt>
                <c:pt idx="568">
                  <c:v>27.301901802044494</c:v>
                </c:pt>
                <c:pt idx="569">
                  <c:v>27.301992143442508</c:v>
                </c:pt>
                <c:pt idx="570">
                  <c:v>27.302082483651301</c:v>
                </c:pt>
                <c:pt idx="571">
                  <c:v>27.302172822670894</c:v>
                </c:pt>
                <c:pt idx="572">
                  <c:v>27.302263160501276</c:v>
                </c:pt>
                <c:pt idx="573">
                  <c:v>27.302353497142462</c:v>
                </c:pt>
                <c:pt idx="574">
                  <c:v>27.302443832594484</c:v>
                </c:pt>
                <c:pt idx="575">
                  <c:v>27.302534166857335</c:v>
                </c:pt>
                <c:pt idx="576">
                  <c:v>27.302624499931028</c:v>
                </c:pt>
                <c:pt idx="577">
                  <c:v>27.30271483181555</c:v>
                </c:pt>
                <c:pt idx="578">
                  <c:v>27.302805162510946</c:v>
                </c:pt>
                <c:pt idx="579">
                  <c:v>27.302895492017214</c:v>
                </c:pt>
                <c:pt idx="580">
                  <c:v>27.302985820334353</c:v>
                </c:pt>
                <c:pt idx="581">
                  <c:v>27.303076147462381</c:v>
                </c:pt>
                <c:pt idx="582">
                  <c:v>27.303166473401294</c:v>
                </c:pt>
                <c:pt idx="583">
                  <c:v>27.303256798151107</c:v>
                </c:pt>
                <c:pt idx="584">
                  <c:v>27.303347121711859</c:v>
                </c:pt>
                <c:pt idx="585">
                  <c:v>27.303437444083535</c:v>
                </c:pt>
                <c:pt idx="586">
                  <c:v>27.303527765266143</c:v>
                </c:pt>
                <c:pt idx="587">
                  <c:v>27.303618085259679</c:v>
                </c:pt>
                <c:pt idx="588">
                  <c:v>27.303708404064178</c:v>
                </c:pt>
                <c:pt idx="589">
                  <c:v>27.303798721679641</c:v>
                </c:pt>
                <c:pt idx="590">
                  <c:v>27.303889038106078</c:v>
                </c:pt>
                <c:pt idx="591">
                  <c:v>27.303979353343468</c:v>
                </c:pt>
                <c:pt idx="592">
                  <c:v>27.304069667391875</c:v>
                </c:pt>
                <c:pt idx="593">
                  <c:v>27.304159980251278</c:v>
                </c:pt>
                <c:pt idx="594">
                  <c:v>27.304250291921679</c:v>
                </c:pt>
                <c:pt idx="595">
                  <c:v>27.304340602403116</c:v>
                </c:pt>
                <c:pt idx="596">
                  <c:v>27.304430911695572</c:v>
                </c:pt>
                <c:pt idx="597">
                  <c:v>27.304521219799053</c:v>
                </c:pt>
                <c:pt idx="598">
                  <c:v>27.304611526713604</c:v>
                </c:pt>
                <c:pt idx="599">
                  <c:v>27.304701832439193</c:v>
                </c:pt>
                <c:pt idx="600">
                  <c:v>27.304792136975877</c:v>
                </c:pt>
                <c:pt idx="601">
                  <c:v>27.30488244032361</c:v>
                </c:pt>
                <c:pt idx="602">
                  <c:v>27.304972742482434</c:v>
                </c:pt>
                <c:pt idx="603">
                  <c:v>27.305063043452343</c:v>
                </c:pt>
                <c:pt idx="604">
                  <c:v>27.305153343233368</c:v>
                </c:pt>
                <c:pt idx="605">
                  <c:v>27.305243641825491</c:v>
                </c:pt>
                <c:pt idx="606">
                  <c:v>27.305333939228746</c:v>
                </c:pt>
                <c:pt idx="607">
                  <c:v>27.305424235443141</c:v>
                </c:pt>
                <c:pt idx="608">
                  <c:v>27.30551453046866</c:v>
                </c:pt>
                <c:pt idx="609">
                  <c:v>27.305604824305355</c:v>
                </c:pt>
                <c:pt idx="610">
                  <c:v>27.305695116953181</c:v>
                </c:pt>
                <c:pt idx="611">
                  <c:v>27.305785408412188</c:v>
                </c:pt>
                <c:pt idx="612">
                  <c:v>27.305875698682385</c:v>
                </c:pt>
                <c:pt idx="613">
                  <c:v>27.305965987763745</c:v>
                </c:pt>
                <c:pt idx="614">
                  <c:v>27.306056275656328</c:v>
                </c:pt>
                <c:pt idx="615">
                  <c:v>27.306146562360116</c:v>
                </c:pt>
                <c:pt idx="616">
                  <c:v>27.306236847875116</c:v>
                </c:pt>
                <c:pt idx="617">
                  <c:v>27.306327132201339</c:v>
                </c:pt>
                <c:pt idx="618">
                  <c:v>27.306417415338807</c:v>
                </c:pt>
                <c:pt idx="619">
                  <c:v>27.306507697287515</c:v>
                </c:pt>
                <c:pt idx="620">
                  <c:v>27.306597978047463</c:v>
                </c:pt>
                <c:pt idx="621">
                  <c:v>27.306688257618692</c:v>
                </c:pt>
                <c:pt idx="622">
                  <c:v>27.306778536001183</c:v>
                </c:pt>
                <c:pt idx="623">
                  <c:v>27.30686881319496</c:v>
                </c:pt>
                <c:pt idx="624">
                  <c:v>27.306959089200031</c:v>
                </c:pt>
                <c:pt idx="625">
                  <c:v>27.307049364016407</c:v>
                </c:pt>
                <c:pt idx="626">
                  <c:v>27.307139637644088</c:v>
                </c:pt>
                <c:pt idx="627">
                  <c:v>27.307229910083095</c:v>
                </c:pt>
                <c:pt idx="628">
                  <c:v>27.307320181333438</c:v>
                </c:pt>
                <c:pt idx="629">
                  <c:v>27.307410451395096</c:v>
                </c:pt>
                <c:pt idx="630">
                  <c:v>27.30750072026812</c:v>
                </c:pt>
                <c:pt idx="631">
                  <c:v>27.307590987952494</c:v>
                </c:pt>
                <c:pt idx="632">
                  <c:v>27.307681254448251</c:v>
                </c:pt>
                <c:pt idx="633">
                  <c:v>27.307771519755377</c:v>
                </c:pt>
                <c:pt idx="634">
                  <c:v>27.307861783873886</c:v>
                </c:pt>
                <c:pt idx="635">
                  <c:v>27.307952046803798</c:v>
                </c:pt>
                <c:pt idx="636">
                  <c:v>27.308042308545115</c:v>
                </c:pt>
                <c:pt idx="637">
                  <c:v>27.30813256909785</c:v>
                </c:pt>
                <c:pt idx="638">
                  <c:v>27.308222828461979</c:v>
                </c:pt>
                <c:pt idx="639">
                  <c:v>27.308313086637572</c:v>
                </c:pt>
                <c:pt idx="640">
                  <c:v>27.308403343624615</c:v>
                </c:pt>
                <c:pt idx="641">
                  <c:v>27.308493599423084</c:v>
                </c:pt>
                <c:pt idx="642">
                  <c:v>27.308583854033035</c:v>
                </c:pt>
                <c:pt idx="643">
                  <c:v>27.308674107454451</c:v>
                </c:pt>
                <c:pt idx="644">
                  <c:v>27.308764359687341</c:v>
                </c:pt>
                <c:pt idx="645">
                  <c:v>27.308854610731736</c:v>
                </c:pt>
                <c:pt idx="646">
                  <c:v>27.308944860587623</c:v>
                </c:pt>
                <c:pt idx="647">
                  <c:v>27.309035109255024</c:v>
                </c:pt>
                <c:pt idx="648">
                  <c:v>27.30912535673394</c:v>
                </c:pt>
                <c:pt idx="649">
                  <c:v>27.309215603024384</c:v>
                </c:pt>
                <c:pt idx="650">
                  <c:v>27.309305848126371</c:v>
                </c:pt>
                <c:pt idx="651">
                  <c:v>27.309396092039893</c:v>
                </c:pt>
                <c:pt idx="652">
                  <c:v>27.30948633476498</c:v>
                </c:pt>
                <c:pt idx="653">
                  <c:v>27.309576576301634</c:v>
                </c:pt>
                <c:pt idx="654">
                  <c:v>27.309666816649862</c:v>
                </c:pt>
                <c:pt idx="655">
                  <c:v>27.309757055809662</c:v>
                </c:pt>
                <c:pt idx="656">
                  <c:v>27.309847293781075</c:v>
                </c:pt>
                <c:pt idx="657">
                  <c:v>27.309937530564085</c:v>
                </c:pt>
                <c:pt idx="658">
                  <c:v>27.310027766158704</c:v>
                </c:pt>
                <c:pt idx="659">
                  <c:v>27.310118000564948</c:v>
                </c:pt>
                <c:pt idx="660">
                  <c:v>27.310208233782838</c:v>
                </c:pt>
                <c:pt idx="661">
                  <c:v>27.310298465812352</c:v>
                </c:pt>
                <c:pt idx="662">
                  <c:v>27.310388696653515</c:v>
                </c:pt>
                <c:pt idx="663">
                  <c:v>27.310478926306338</c:v>
                </c:pt>
                <c:pt idx="664">
                  <c:v>27.310569154770846</c:v>
                </c:pt>
                <c:pt idx="665">
                  <c:v>27.310659382047032</c:v>
                </c:pt>
                <c:pt idx="666">
                  <c:v>27.310749608134891</c:v>
                </c:pt>
                <c:pt idx="667">
                  <c:v>27.31083983303445</c:v>
                </c:pt>
                <c:pt idx="668">
                  <c:v>27.310930056745718</c:v>
                </c:pt>
                <c:pt idx="669">
                  <c:v>27.311020279268703</c:v>
                </c:pt>
                <c:pt idx="670">
                  <c:v>27.311110500603426</c:v>
                </c:pt>
                <c:pt idx="671">
                  <c:v>27.311200720749877</c:v>
                </c:pt>
                <c:pt idx="672">
                  <c:v>27.311290939708069</c:v>
                </c:pt>
                <c:pt idx="673">
                  <c:v>27.311381157478021</c:v>
                </c:pt>
                <c:pt idx="674">
                  <c:v>27.311471374059732</c:v>
                </c:pt>
                <c:pt idx="675">
                  <c:v>27.311561589453216</c:v>
                </c:pt>
                <c:pt idx="676">
                  <c:v>27.311651803658492</c:v>
                </c:pt>
                <c:pt idx="677">
                  <c:v>27.311742016675563</c:v>
                </c:pt>
                <c:pt idx="678">
                  <c:v>27.311832228504421</c:v>
                </c:pt>
                <c:pt idx="679">
                  <c:v>27.3119224391451</c:v>
                </c:pt>
                <c:pt idx="680">
                  <c:v>27.312012648597605</c:v>
                </c:pt>
                <c:pt idx="681">
                  <c:v>27.312102856861923</c:v>
                </c:pt>
                <c:pt idx="682">
                  <c:v>27.312193063938093</c:v>
                </c:pt>
                <c:pt idx="683">
                  <c:v>27.312283269826118</c:v>
                </c:pt>
                <c:pt idx="684">
                  <c:v>27.312373474525991</c:v>
                </c:pt>
                <c:pt idx="685">
                  <c:v>27.312463678037737</c:v>
                </c:pt>
                <c:pt idx="686">
                  <c:v>27.312553880361357</c:v>
                </c:pt>
                <c:pt idx="687">
                  <c:v>27.312644081496856</c:v>
                </c:pt>
                <c:pt idx="688">
                  <c:v>27.312734281444264</c:v>
                </c:pt>
                <c:pt idx="689">
                  <c:v>27.312824480203574</c:v>
                </c:pt>
                <c:pt idx="690">
                  <c:v>27.312914677774799</c:v>
                </c:pt>
                <c:pt idx="691">
                  <c:v>27.313004874157958</c:v>
                </c:pt>
                <c:pt idx="692">
                  <c:v>27.31309506935305</c:v>
                </c:pt>
                <c:pt idx="693">
                  <c:v>27.313185263360065</c:v>
                </c:pt>
                <c:pt idx="694">
                  <c:v>27.313275456179053</c:v>
                </c:pt>
                <c:pt idx="695">
                  <c:v>27.313365647809981</c:v>
                </c:pt>
                <c:pt idx="696">
                  <c:v>27.313455838252899</c:v>
                </c:pt>
                <c:pt idx="697">
                  <c:v>27.313546027507819</c:v>
                </c:pt>
                <c:pt idx="698">
                  <c:v>27.313636215574679</c:v>
                </c:pt>
                <c:pt idx="699">
                  <c:v>27.313726402453582</c:v>
                </c:pt>
                <c:pt idx="700">
                  <c:v>27.31381658814448</c:v>
                </c:pt>
                <c:pt idx="701">
                  <c:v>27.313906772647385</c:v>
                </c:pt>
                <c:pt idx="702">
                  <c:v>27.313996955962338</c:v>
                </c:pt>
                <c:pt idx="703">
                  <c:v>27.314087138089327</c:v>
                </c:pt>
                <c:pt idx="704">
                  <c:v>27.314177319028357</c:v>
                </c:pt>
                <c:pt idx="705">
                  <c:v>27.314267498779436</c:v>
                </c:pt>
                <c:pt idx="706">
                  <c:v>27.314357677342603</c:v>
                </c:pt>
                <c:pt idx="707">
                  <c:v>27.314447854717823</c:v>
                </c:pt>
                <c:pt idx="708">
                  <c:v>27.314538030905126</c:v>
                </c:pt>
                <c:pt idx="709">
                  <c:v>27.31462820590453</c:v>
                </c:pt>
                <c:pt idx="710">
                  <c:v>27.314718379716062</c:v>
                </c:pt>
                <c:pt idx="711">
                  <c:v>27.31480855233967</c:v>
                </c:pt>
                <c:pt idx="712">
                  <c:v>27.314898723775443</c:v>
                </c:pt>
                <c:pt idx="713">
                  <c:v>27.314988894023319</c:v>
                </c:pt>
                <c:pt idx="714">
                  <c:v>27.315079063083338</c:v>
                </c:pt>
                <c:pt idx="715">
                  <c:v>27.315169230955512</c:v>
                </c:pt>
                <c:pt idx="716">
                  <c:v>27.315259397639849</c:v>
                </c:pt>
                <c:pt idx="717">
                  <c:v>27.315349563136355</c:v>
                </c:pt>
                <c:pt idx="718">
                  <c:v>27.315439727445042</c:v>
                </c:pt>
                <c:pt idx="719">
                  <c:v>27.315529890565909</c:v>
                </c:pt>
                <c:pt idx="720">
                  <c:v>27.315620052498986</c:v>
                </c:pt>
                <c:pt idx="721">
                  <c:v>27.315710213244266</c:v>
                </c:pt>
                <c:pt idx="722">
                  <c:v>27.315800372801768</c:v>
                </c:pt>
                <c:pt idx="723">
                  <c:v>27.315890531171505</c:v>
                </c:pt>
                <c:pt idx="724">
                  <c:v>27.315980688353463</c:v>
                </c:pt>
                <c:pt idx="725">
                  <c:v>27.31607084434766</c:v>
                </c:pt>
                <c:pt idx="726">
                  <c:v>27.316160999154121</c:v>
                </c:pt>
                <c:pt idx="727">
                  <c:v>27.316251152772846</c:v>
                </c:pt>
                <c:pt idx="728">
                  <c:v>27.316341305203867</c:v>
                </c:pt>
                <c:pt idx="729">
                  <c:v>27.316431456447145</c:v>
                </c:pt>
                <c:pt idx="730">
                  <c:v>27.316521606502722</c:v>
                </c:pt>
                <c:pt idx="731">
                  <c:v>27.316611755370605</c:v>
                </c:pt>
                <c:pt idx="732">
                  <c:v>27.316701903050792</c:v>
                </c:pt>
                <c:pt idx="733">
                  <c:v>27.316792049543317</c:v>
                </c:pt>
                <c:pt idx="734">
                  <c:v>27.316882194848159</c:v>
                </c:pt>
                <c:pt idx="735">
                  <c:v>27.316972338965343</c:v>
                </c:pt>
                <c:pt idx="736">
                  <c:v>27.31706248189488</c:v>
                </c:pt>
                <c:pt idx="737">
                  <c:v>27.317152623636776</c:v>
                </c:pt>
                <c:pt idx="738">
                  <c:v>27.31724276419104</c:v>
                </c:pt>
                <c:pt idx="739">
                  <c:v>27.317332903557688</c:v>
                </c:pt>
                <c:pt idx="740">
                  <c:v>27.317423041736706</c:v>
                </c:pt>
                <c:pt idx="741">
                  <c:v>27.317513178728134</c:v>
                </c:pt>
                <c:pt idx="742">
                  <c:v>27.317603314531972</c:v>
                </c:pt>
                <c:pt idx="743">
                  <c:v>27.317693449148212</c:v>
                </c:pt>
                <c:pt idx="744">
                  <c:v>27.31778358257688</c:v>
                </c:pt>
                <c:pt idx="745">
                  <c:v>27.317873714817999</c:v>
                </c:pt>
                <c:pt idx="746">
                  <c:v>27.317963845871542</c:v>
                </c:pt>
                <c:pt idx="747">
                  <c:v>27.318053975737556</c:v>
                </c:pt>
                <c:pt idx="748">
                  <c:v>27.318144104416024</c:v>
                </c:pt>
                <c:pt idx="749">
                  <c:v>27.318234231906963</c:v>
                </c:pt>
                <c:pt idx="750">
                  <c:v>27.318324358210404</c:v>
                </c:pt>
                <c:pt idx="751">
                  <c:v>27.318414483326315</c:v>
                </c:pt>
                <c:pt idx="752">
                  <c:v>27.318504607254731</c:v>
                </c:pt>
                <c:pt idx="753">
                  <c:v>27.318594729995652</c:v>
                </c:pt>
                <c:pt idx="754">
                  <c:v>27.318684851549104</c:v>
                </c:pt>
                <c:pt idx="755">
                  <c:v>27.318774971915058</c:v>
                </c:pt>
                <c:pt idx="756">
                  <c:v>27.318865091093585</c:v>
                </c:pt>
                <c:pt idx="757">
                  <c:v>27.318955209084649</c:v>
                </c:pt>
                <c:pt idx="758">
                  <c:v>27.319045325888254</c:v>
                </c:pt>
                <c:pt idx="759">
                  <c:v>27.319135441504439</c:v>
                </c:pt>
                <c:pt idx="760">
                  <c:v>27.319225555933205</c:v>
                </c:pt>
                <c:pt idx="761">
                  <c:v>27.319315669174554</c:v>
                </c:pt>
                <c:pt idx="762">
                  <c:v>27.319405781228518</c:v>
                </c:pt>
                <c:pt idx="763">
                  <c:v>27.319495892095055</c:v>
                </c:pt>
                <c:pt idx="764">
                  <c:v>27.31958600177423</c:v>
                </c:pt>
                <c:pt idx="765">
                  <c:v>27.319676110266002</c:v>
                </c:pt>
                <c:pt idx="766">
                  <c:v>27.319766217570418</c:v>
                </c:pt>
                <c:pt idx="767">
                  <c:v>27.319856323687493</c:v>
                </c:pt>
                <c:pt idx="768">
                  <c:v>27.319946428617211</c:v>
                </c:pt>
                <c:pt idx="769">
                  <c:v>27.320036532359573</c:v>
                </c:pt>
                <c:pt idx="770">
                  <c:v>27.32012663491464</c:v>
                </c:pt>
                <c:pt idx="771">
                  <c:v>27.320216736282362</c:v>
                </c:pt>
                <c:pt idx="772">
                  <c:v>27.320306836462787</c:v>
                </c:pt>
                <c:pt idx="773">
                  <c:v>27.3203969354559</c:v>
                </c:pt>
                <c:pt idx="774">
                  <c:v>27.320487033261713</c:v>
                </c:pt>
                <c:pt idx="775">
                  <c:v>27.32057712988026</c:v>
                </c:pt>
                <c:pt idx="776">
                  <c:v>27.320667225311542</c:v>
                </c:pt>
                <c:pt idx="777">
                  <c:v>27.320757319555554</c:v>
                </c:pt>
                <c:pt idx="778">
                  <c:v>27.320847412612313</c:v>
                </c:pt>
                <c:pt idx="779">
                  <c:v>27.320937504481822</c:v>
                </c:pt>
                <c:pt idx="780">
                  <c:v>27.3210275951641</c:v>
                </c:pt>
                <c:pt idx="781">
                  <c:v>27.321117684659153</c:v>
                </c:pt>
                <c:pt idx="782">
                  <c:v>27.321207772966982</c:v>
                </c:pt>
                <c:pt idx="783">
                  <c:v>27.321297860087629</c:v>
                </c:pt>
                <c:pt idx="784">
                  <c:v>27.321387946021066</c:v>
                </c:pt>
                <c:pt idx="785">
                  <c:v>27.321478030767299</c:v>
                </c:pt>
                <c:pt idx="786">
                  <c:v>27.321568114326361</c:v>
                </c:pt>
                <c:pt idx="787">
                  <c:v>27.321658196698262</c:v>
                </c:pt>
                <c:pt idx="788">
                  <c:v>27.321748277882996</c:v>
                </c:pt>
                <c:pt idx="789">
                  <c:v>27.321838357880601</c:v>
                </c:pt>
                <c:pt idx="790">
                  <c:v>27.321928436691049</c:v>
                </c:pt>
                <c:pt idx="791">
                  <c:v>27.322018514314387</c:v>
                </c:pt>
                <c:pt idx="792">
                  <c:v>27.322108590750581</c:v>
                </c:pt>
                <c:pt idx="793">
                  <c:v>27.322198665999661</c:v>
                </c:pt>
                <c:pt idx="794">
                  <c:v>27.322288740061655</c:v>
                </c:pt>
                <c:pt idx="795">
                  <c:v>27.322378812936556</c:v>
                </c:pt>
                <c:pt idx="796">
                  <c:v>27.322468884624357</c:v>
                </c:pt>
                <c:pt idx="797">
                  <c:v>27.322558955125096</c:v>
                </c:pt>
                <c:pt idx="798">
                  <c:v>27.322649024438775</c:v>
                </c:pt>
                <c:pt idx="799">
                  <c:v>27.322739092565381</c:v>
                </c:pt>
                <c:pt idx="800">
                  <c:v>27.322829159504948</c:v>
                </c:pt>
                <c:pt idx="801">
                  <c:v>27.322919225257479</c:v>
                </c:pt>
                <c:pt idx="802">
                  <c:v>27.323009289823002</c:v>
                </c:pt>
                <c:pt idx="803">
                  <c:v>27.323099353201489</c:v>
                </c:pt>
                <c:pt idx="804">
                  <c:v>27.323189415392978</c:v>
                </c:pt>
                <c:pt idx="805">
                  <c:v>27.32327947639746</c:v>
                </c:pt>
                <c:pt idx="806">
                  <c:v>27.323369536214965</c:v>
                </c:pt>
                <c:pt idx="807">
                  <c:v>27.323459594845477</c:v>
                </c:pt>
                <c:pt idx="808">
                  <c:v>27.323549652289021</c:v>
                </c:pt>
                <c:pt idx="809">
                  <c:v>27.32363970854561</c:v>
                </c:pt>
                <c:pt idx="810">
                  <c:v>27.323729763615255</c:v>
                </c:pt>
                <c:pt idx="811">
                  <c:v>27.323819817497945</c:v>
                </c:pt>
                <c:pt idx="812">
                  <c:v>27.32390987019371</c:v>
                </c:pt>
                <c:pt idx="813">
                  <c:v>27.323999921702551</c:v>
                </c:pt>
                <c:pt idx="814">
                  <c:v>27.324089972024485</c:v>
                </c:pt>
                <c:pt idx="815">
                  <c:v>27.324180021159506</c:v>
                </c:pt>
                <c:pt idx="816">
                  <c:v>27.324270069107627</c:v>
                </c:pt>
                <c:pt idx="817">
                  <c:v>27.324360115868881</c:v>
                </c:pt>
                <c:pt idx="818">
                  <c:v>27.324450161443259</c:v>
                </c:pt>
                <c:pt idx="819">
                  <c:v>27.324540205830768</c:v>
                </c:pt>
                <c:pt idx="820">
                  <c:v>27.324630249031415</c:v>
                </c:pt>
                <c:pt idx="821">
                  <c:v>27.324720291045217</c:v>
                </c:pt>
                <c:pt idx="822">
                  <c:v>27.324810331872186</c:v>
                </c:pt>
                <c:pt idx="823">
                  <c:v>27.324900371512324</c:v>
                </c:pt>
                <c:pt idx="824">
                  <c:v>27.324990409965643</c:v>
                </c:pt>
                <c:pt idx="825">
                  <c:v>27.325080447232146</c:v>
                </c:pt>
                <c:pt idx="826">
                  <c:v>27.325170483311865</c:v>
                </c:pt>
                <c:pt idx="827">
                  <c:v>27.325260518204775</c:v>
                </c:pt>
                <c:pt idx="828">
                  <c:v>27.325350551910919</c:v>
                </c:pt>
                <c:pt idx="829">
                  <c:v>27.325440584430282</c:v>
                </c:pt>
                <c:pt idx="830">
                  <c:v>27.32553061576289</c:v>
                </c:pt>
                <c:pt idx="831">
                  <c:v>27.325620645908749</c:v>
                </c:pt>
                <c:pt idx="832">
                  <c:v>27.325710674867864</c:v>
                </c:pt>
                <c:pt idx="833">
                  <c:v>27.325800702640244</c:v>
                </c:pt>
                <c:pt idx="834">
                  <c:v>27.325890729225886</c:v>
                </c:pt>
                <c:pt idx="835">
                  <c:v>27.325980754624823</c:v>
                </c:pt>
                <c:pt idx="836">
                  <c:v>27.32607077883706</c:v>
                </c:pt>
                <c:pt idx="837">
                  <c:v>27.326160801862617</c:v>
                </c:pt>
                <c:pt idx="838">
                  <c:v>27.326250823701461</c:v>
                </c:pt>
                <c:pt idx="839">
                  <c:v>27.326340844353634</c:v>
                </c:pt>
                <c:pt idx="840">
                  <c:v>27.326430863819155</c:v>
                </c:pt>
                <c:pt idx="841">
                  <c:v>27.326520882098006</c:v>
                </c:pt>
                <c:pt idx="842">
                  <c:v>27.326610899190207</c:v>
                </c:pt>
                <c:pt idx="843">
                  <c:v>27.326700915095756</c:v>
                </c:pt>
                <c:pt idx="844">
                  <c:v>27.326790929814692</c:v>
                </c:pt>
                <c:pt idx="845">
                  <c:v>27.326880943347017</c:v>
                </c:pt>
                <c:pt idx="846">
                  <c:v>27.326970955692712</c:v>
                </c:pt>
                <c:pt idx="847">
                  <c:v>27.327060966851825</c:v>
                </c:pt>
                <c:pt idx="848">
                  <c:v>27.327150976824335</c:v>
                </c:pt>
                <c:pt idx="849">
                  <c:v>27.327240985610263</c:v>
                </c:pt>
                <c:pt idx="850">
                  <c:v>27.327330993209618</c:v>
                </c:pt>
                <c:pt idx="851">
                  <c:v>27.327420999622412</c:v>
                </c:pt>
                <c:pt idx="852">
                  <c:v>27.327511004848663</c:v>
                </c:pt>
                <c:pt idx="853">
                  <c:v>27.327601008888358</c:v>
                </c:pt>
                <c:pt idx="854">
                  <c:v>27.327691011741521</c:v>
                </c:pt>
                <c:pt idx="855">
                  <c:v>27.327781013408153</c:v>
                </c:pt>
                <c:pt idx="856">
                  <c:v>27.327871013888274</c:v>
                </c:pt>
                <c:pt idx="857">
                  <c:v>27.327961013181884</c:v>
                </c:pt>
                <c:pt idx="858">
                  <c:v>27.328051011289002</c:v>
                </c:pt>
                <c:pt idx="859">
                  <c:v>27.328141008209631</c:v>
                </c:pt>
                <c:pt idx="860">
                  <c:v>27.328231003943795</c:v>
                </c:pt>
                <c:pt idx="861">
                  <c:v>27.32832099849146</c:v>
                </c:pt>
                <c:pt idx="862">
                  <c:v>27.328410991852682</c:v>
                </c:pt>
                <c:pt idx="863">
                  <c:v>27.328500984027475</c:v>
                </c:pt>
                <c:pt idx="864">
                  <c:v>27.328590975015807</c:v>
                </c:pt>
                <c:pt idx="865">
                  <c:v>27.328680964817714</c:v>
                </c:pt>
                <c:pt idx="866">
                  <c:v>27.328770953433196</c:v>
                </c:pt>
                <c:pt idx="867">
                  <c:v>27.32886094086227</c:v>
                </c:pt>
                <c:pt idx="868">
                  <c:v>27.328950927104941</c:v>
                </c:pt>
                <c:pt idx="869">
                  <c:v>27.329040912161226</c:v>
                </c:pt>
                <c:pt idx="870">
                  <c:v>27.32913089603111</c:v>
                </c:pt>
                <c:pt idx="871">
                  <c:v>27.329220878714629</c:v>
                </c:pt>
                <c:pt idx="872">
                  <c:v>27.329310860211773</c:v>
                </c:pt>
                <c:pt idx="873">
                  <c:v>27.329400840522574</c:v>
                </c:pt>
                <c:pt idx="874">
                  <c:v>27.329490819647031</c:v>
                </c:pt>
                <c:pt idx="875">
                  <c:v>27.329580797585148</c:v>
                </c:pt>
                <c:pt idx="876">
                  <c:v>27.329670774336932</c:v>
                </c:pt>
                <c:pt idx="877">
                  <c:v>27.329760749902409</c:v>
                </c:pt>
                <c:pt idx="878">
                  <c:v>27.329850724281581</c:v>
                </c:pt>
                <c:pt idx="879">
                  <c:v>27.329940697474449</c:v>
                </c:pt>
                <c:pt idx="880">
                  <c:v>27.330030669481033</c:v>
                </c:pt>
                <c:pt idx="881">
                  <c:v>27.330120640301338</c:v>
                </c:pt>
                <c:pt idx="882">
                  <c:v>27.33021060993536</c:v>
                </c:pt>
                <c:pt idx="883">
                  <c:v>27.330300578383124</c:v>
                </c:pt>
                <c:pt idx="884">
                  <c:v>27.330390545644654</c:v>
                </c:pt>
                <c:pt idx="885">
                  <c:v>27.330480511719923</c:v>
                </c:pt>
                <c:pt idx="886">
                  <c:v>27.330570476608976</c:v>
                </c:pt>
                <c:pt idx="887">
                  <c:v>27.330660440311799</c:v>
                </c:pt>
                <c:pt idx="888">
                  <c:v>27.330750402828411</c:v>
                </c:pt>
                <c:pt idx="889">
                  <c:v>27.330840364158814</c:v>
                </c:pt>
                <c:pt idx="890">
                  <c:v>27.330930324303022</c:v>
                </c:pt>
                <c:pt idx="891">
                  <c:v>27.331020283261054</c:v>
                </c:pt>
                <c:pt idx="892">
                  <c:v>27.331110241032903</c:v>
                </c:pt>
                <c:pt idx="893">
                  <c:v>27.331200197618589</c:v>
                </c:pt>
                <c:pt idx="894">
                  <c:v>27.331290153018113</c:v>
                </c:pt>
                <c:pt idx="895">
                  <c:v>27.331380107231499</c:v>
                </c:pt>
                <c:pt idx="896">
                  <c:v>27.331470060258745</c:v>
                </c:pt>
                <c:pt idx="897">
                  <c:v>27.33156001209986</c:v>
                </c:pt>
                <c:pt idx="898">
                  <c:v>27.331649962754856</c:v>
                </c:pt>
                <c:pt idx="899">
                  <c:v>27.33173991222376</c:v>
                </c:pt>
                <c:pt idx="900">
                  <c:v>27.331829860506549</c:v>
                </c:pt>
                <c:pt idx="901">
                  <c:v>27.331919807603263</c:v>
                </c:pt>
                <c:pt idx="902">
                  <c:v>27.332009753513862</c:v>
                </c:pt>
                <c:pt idx="903">
                  <c:v>27.332099698238427</c:v>
                </c:pt>
                <c:pt idx="904">
                  <c:v>27.332189641776907</c:v>
                </c:pt>
                <c:pt idx="905">
                  <c:v>27.332279584129342</c:v>
                </c:pt>
                <c:pt idx="906">
                  <c:v>27.332369525295739</c:v>
                </c:pt>
                <c:pt idx="907">
                  <c:v>27.332459465276091</c:v>
                </c:pt>
                <c:pt idx="908">
                  <c:v>27.332549404070427</c:v>
                </c:pt>
                <c:pt idx="909">
                  <c:v>27.33263934167875</c:v>
                </c:pt>
                <c:pt idx="910">
                  <c:v>27.332729278101066</c:v>
                </c:pt>
                <c:pt idx="911">
                  <c:v>27.33281921333738</c:v>
                </c:pt>
                <c:pt idx="912">
                  <c:v>27.332909147387721</c:v>
                </c:pt>
                <c:pt idx="913">
                  <c:v>27.332999080252076</c:v>
                </c:pt>
                <c:pt idx="914">
                  <c:v>27.333089011930475</c:v>
                </c:pt>
                <c:pt idx="915">
                  <c:v>27.333178942422908</c:v>
                </c:pt>
                <c:pt idx="916">
                  <c:v>27.333268871729398</c:v>
                </c:pt>
                <c:pt idx="917">
                  <c:v>27.33335879984995</c:v>
                </c:pt>
                <c:pt idx="918">
                  <c:v>27.33344872678456</c:v>
                </c:pt>
                <c:pt idx="919">
                  <c:v>27.333538652533264</c:v>
                </c:pt>
                <c:pt idx="920">
                  <c:v>27.333628577096054</c:v>
                </c:pt>
                <c:pt idx="921">
                  <c:v>27.333718500472941</c:v>
                </c:pt>
                <c:pt idx="922">
                  <c:v>27.333808422663935</c:v>
                </c:pt>
                <c:pt idx="923">
                  <c:v>27.333898343669038</c:v>
                </c:pt>
                <c:pt idx="924">
                  <c:v>27.33398826348829</c:v>
                </c:pt>
                <c:pt idx="925">
                  <c:v>27.334078182121672</c:v>
                </c:pt>
                <c:pt idx="926">
                  <c:v>27.33416809956919</c:v>
                </c:pt>
                <c:pt idx="927">
                  <c:v>27.334258015830873</c:v>
                </c:pt>
                <c:pt idx="928">
                  <c:v>27.334347930906727</c:v>
                </c:pt>
                <c:pt idx="929">
                  <c:v>27.334437844796742</c:v>
                </c:pt>
                <c:pt idx="930">
                  <c:v>27.334527757500947</c:v>
                </c:pt>
                <c:pt idx="931">
                  <c:v>27.334617669019337</c:v>
                </c:pt>
                <c:pt idx="932">
                  <c:v>27.334707579351949</c:v>
                </c:pt>
                <c:pt idx="933">
                  <c:v>27.334797488498772</c:v>
                </c:pt>
                <c:pt idx="934">
                  <c:v>27.334887396459816</c:v>
                </c:pt>
                <c:pt idx="935">
                  <c:v>27.334977303235089</c:v>
                </c:pt>
                <c:pt idx="936">
                  <c:v>27.335067208824608</c:v>
                </c:pt>
                <c:pt idx="937">
                  <c:v>27.335157113228366</c:v>
                </c:pt>
                <c:pt idx="938">
                  <c:v>27.335247016446381</c:v>
                </c:pt>
                <c:pt idx="939">
                  <c:v>27.335336918478678</c:v>
                </c:pt>
                <c:pt idx="940">
                  <c:v>27.335426819325249</c:v>
                </c:pt>
                <c:pt idx="941">
                  <c:v>27.335516718986103</c:v>
                </c:pt>
                <c:pt idx="942">
                  <c:v>27.335606617461274</c:v>
                </c:pt>
                <c:pt idx="943">
                  <c:v>27.335696514750737</c:v>
                </c:pt>
                <c:pt idx="944">
                  <c:v>27.335786410854521</c:v>
                </c:pt>
                <c:pt idx="945">
                  <c:v>27.33587630577264</c:v>
                </c:pt>
                <c:pt idx="946">
                  <c:v>27.335966199505076</c:v>
                </c:pt>
                <c:pt idx="947">
                  <c:v>27.336056092051869</c:v>
                </c:pt>
                <c:pt idx="948">
                  <c:v>27.336145983413012</c:v>
                </c:pt>
                <c:pt idx="949">
                  <c:v>27.336235873588528</c:v>
                </c:pt>
                <c:pt idx="950">
                  <c:v>27.336325762578415</c:v>
                </c:pt>
                <c:pt idx="951">
                  <c:v>27.33641565038268</c:v>
                </c:pt>
                <c:pt idx="952">
                  <c:v>27.33650553700134</c:v>
                </c:pt>
                <c:pt idx="953">
                  <c:v>27.336595422434407</c:v>
                </c:pt>
                <c:pt idx="954">
                  <c:v>27.336685306681879</c:v>
                </c:pt>
                <c:pt idx="955">
                  <c:v>27.336775189743769</c:v>
                </c:pt>
                <c:pt idx="956">
                  <c:v>27.336865071620092</c:v>
                </c:pt>
                <c:pt idx="957">
                  <c:v>27.336954952310862</c:v>
                </c:pt>
                <c:pt idx="958">
                  <c:v>27.337044831816073</c:v>
                </c:pt>
                <c:pt idx="959">
                  <c:v>27.337134710135757</c:v>
                </c:pt>
                <c:pt idx="960">
                  <c:v>27.337224587269894</c:v>
                </c:pt>
                <c:pt idx="961">
                  <c:v>27.337314463218515</c:v>
                </c:pt>
                <c:pt idx="962">
                  <c:v>27.337404337981628</c:v>
                </c:pt>
                <c:pt idx="963">
                  <c:v>27.337494211559221</c:v>
                </c:pt>
                <c:pt idx="964">
                  <c:v>27.337584083951342</c:v>
                </c:pt>
                <c:pt idx="965">
                  <c:v>27.337673955157975</c:v>
                </c:pt>
                <c:pt idx="966">
                  <c:v>27.33776382517912</c:v>
                </c:pt>
                <c:pt idx="967">
                  <c:v>27.337853694014804</c:v>
                </c:pt>
                <c:pt idx="968">
                  <c:v>27.337943561665043</c:v>
                </c:pt>
                <c:pt idx="969">
                  <c:v>27.338033428129826</c:v>
                </c:pt>
                <c:pt idx="970">
                  <c:v>27.338123293409168</c:v>
                </c:pt>
                <c:pt idx="971">
                  <c:v>27.338213157503105</c:v>
                </c:pt>
                <c:pt idx="972">
                  <c:v>27.338303020411615</c:v>
                </c:pt>
                <c:pt idx="973">
                  <c:v>27.338392882134702</c:v>
                </c:pt>
                <c:pt idx="974">
                  <c:v>27.338482742672401</c:v>
                </c:pt>
                <c:pt idx="975">
                  <c:v>27.338572602024705</c:v>
                </c:pt>
                <c:pt idx="976">
                  <c:v>27.338662460191632</c:v>
                </c:pt>
                <c:pt idx="977">
                  <c:v>27.338752317173181</c:v>
                </c:pt>
                <c:pt idx="978">
                  <c:v>27.338842172969397</c:v>
                </c:pt>
                <c:pt idx="979">
                  <c:v>27.338932027580242</c:v>
                </c:pt>
                <c:pt idx="980">
                  <c:v>27.339021881005738</c:v>
                </c:pt>
                <c:pt idx="981">
                  <c:v>27.339111733245907</c:v>
                </c:pt>
                <c:pt idx="982">
                  <c:v>27.339201584300753</c:v>
                </c:pt>
                <c:pt idx="983">
                  <c:v>27.339291434170292</c:v>
                </c:pt>
                <c:pt idx="984">
                  <c:v>27.339381282854514</c:v>
                </c:pt>
                <c:pt idx="985">
                  <c:v>27.339471130353456</c:v>
                </c:pt>
                <c:pt idx="986">
                  <c:v>27.339560976667105</c:v>
                </c:pt>
                <c:pt idx="987">
                  <c:v>27.339650821795473</c:v>
                </c:pt>
                <c:pt idx="988">
                  <c:v>27.339740665738585</c:v>
                </c:pt>
                <c:pt idx="989">
                  <c:v>27.33983050849643</c:v>
                </c:pt>
                <c:pt idx="990">
                  <c:v>27.339920350069047</c:v>
                </c:pt>
                <c:pt idx="991">
                  <c:v>27.3400101904564</c:v>
                </c:pt>
                <c:pt idx="992">
                  <c:v>27.34010002965854</c:v>
                </c:pt>
                <c:pt idx="993">
                  <c:v>27.34018986767547</c:v>
                </c:pt>
                <c:pt idx="994">
                  <c:v>27.340279704507171</c:v>
                </c:pt>
                <c:pt idx="995">
                  <c:v>27.340369540153688</c:v>
                </c:pt>
                <c:pt idx="996">
                  <c:v>27.340459374615005</c:v>
                </c:pt>
                <c:pt idx="997">
                  <c:v>27.340549207891129</c:v>
                </c:pt>
                <c:pt idx="998">
                  <c:v>27.340639039982101</c:v>
                </c:pt>
                <c:pt idx="999">
                  <c:v>27.340728870887904</c:v>
                </c:pt>
                <c:pt idx="1000">
                  <c:v>27.340818700608544</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Calculs!$I$4:$I$1004</c:f>
              <c:numCache>
                <c:formatCode>0.00</c:formatCode>
                <c:ptCount val="1001"/>
                <c:pt idx="0">
                  <c:v>153.41546177529116</c:v>
                </c:pt>
                <c:pt idx="1">
                  <c:v>153.14556546447349</c:v>
                </c:pt>
                <c:pt idx="2">
                  <c:v>152.8763171536479</c:v>
                </c:pt>
                <c:pt idx="3">
                  <c:v>152.60771401295366</c:v>
                </c:pt>
                <c:pt idx="4">
                  <c:v>152.3397532291612</c:v>
                </c:pt>
                <c:pt idx="5">
                  <c:v>152.0724320055499</c:v>
                </c:pt>
                <c:pt idx="6">
                  <c:v>151.80574756178785</c:v>
                </c:pt>
                <c:pt idx="7">
                  <c:v>151.53969713381204</c:v>
                </c:pt>
                <c:pt idx="8">
                  <c:v>151.27427797370984</c:v>
                </c:pt>
                <c:pt idx="9">
                  <c:v>151.00948734960159</c:v>
                </c:pt>
                <c:pt idx="10">
                  <c:v>150.74532254552406</c:v>
                </c:pt>
                <c:pt idx="11">
                  <c:v>150.48177776778809</c:v>
                </c:pt>
                <c:pt idx="12">
                  <c:v>150.2188472975667</c:v>
                </c:pt>
                <c:pt idx="13">
                  <c:v>149.95652858376548</c:v>
                </c:pt>
                <c:pt idx="14">
                  <c:v>149.69481908927102</c:v>
                </c:pt>
                <c:pt idx="15">
                  <c:v>149.4337162908547</c:v>
                </c:pt>
                <c:pt idx="16">
                  <c:v>149.17321767907751</c:v>
                </c:pt>
                <c:pt idx="17">
                  <c:v>148.9133207581956</c:v>
                </c:pt>
                <c:pt idx="18">
                  <c:v>148.65402304606658</c:v>
                </c:pt>
                <c:pt idx="19">
                  <c:v>148.39532207405679</c:v>
                </c:pt>
                <c:pt idx="20">
                  <c:v>148.13721538694892</c:v>
                </c:pt>
                <c:pt idx="21">
                  <c:v>147.87970209057568</c:v>
                </c:pt>
                <c:pt idx="22">
                  <c:v>147.62278127538838</c:v>
                </c:pt>
                <c:pt idx="23">
                  <c:v>147.36645046891124</c:v>
                </c:pt>
                <c:pt idx="24">
                  <c:v>147.11070721243109</c:v>
                </c:pt>
                <c:pt idx="25">
                  <c:v>146.85554906090158</c:v>
                </c:pt>
                <c:pt idx="26">
                  <c:v>146.60097358284861</c:v>
                </c:pt>
                <c:pt idx="27">
                  <c:v>146.34697836027615</c:v>
                </c:pt>
                <c:pt idx="28">
                  <c:v>146.09356098857324</c:v>
                </c:pt>
                <c:pt idx="29">
                  <c:v>145.84071907642149</c:v>
                </c:pt>
                <c:pt idx="30">
                  <c:v>145.58845024570346</c:v>
                </c:pt>
                <c:pt idx="31">
                  <c:v>145.33675213141174</c:v>
                </c:pt>
                <c:pt idx="32">
                  <c:v>145.08562238155889</c:v>
                </c:pt>
                <c:pt idx="33">
                  <c:v>144.83505865708815</c:v>
                </c:pt>
                <c:pt idx="34">
                  <c:v>144.58505863178465</c:v>
                </c:pt>
                <c:pt idx="35">
                  <c:v>144.33561999218767</c:v>
                </c:pt>
                <c:pt idx="36">
                  <c:v>144.08674043750344</c:v>
                </c:pt>
                <c:pt idx="37">
                  <c:v>143.83841767951864</c:v>
                </c:pt>
                <c:pt idx="38">
                  <c:v>143.59064944251483</c:v>
                </c:pt>
                <c:pt idx="39">
                  <c:v>143.34343346318332</c:v>
                </c:pt>
                <c:pt idx="40">
                  <c:v>143.09676749054086</c:v>
                </c:pt>
                <c:pt idx="41">
                  <c:v>142.85064928584617</c:v>
                </c:pt>
                <c:pt idx="42">
                  <c:v>142.60507662251683</c:v>
                </c:pt>
                <c:pt idx="43">
                  <c:v>142.36004728604709</c:v>
                </c:pt>
                <c:pt idx="44">
                  <c:v>142.11555907392648</c:v>
                </c:pt>
                <c:pt idx="45">
                  <c:v>141.87160979555858</c:v>
                </c:pt>
                <c:pt idx="46">
                  <c:v>141.62819727218113</c:v>
                </c:pt>
                <c:pt idx="47">
                  <c:v>141.38531933678615</c:v>
                </c:pt>
                <c:pt idx="48">
                  <c:v>141.14297383404121</c:v>
                </c:pt>
                <c:pt idx="49">
                  <c:v>140.90115862021108</c:v>
                </c:pt>
                <c:pt idx="50">
                  <c:v>140.65987156308</c:v>
                </c:pt>
                <c:pt idx="51">
                  <c:v>140.4191105418748</c:v>
                </c:pt>
                <c:pt idx="52">
                  <c:v>140.17887344718841</c:v>
                </c:pt>
                <c:pt idx="53">
                  <c:v>139.93915818090412</c:v>
                </c:pt>
                <c:pt idx="54">
                  <c:v>139.69996265612036</c:v>
                </c:pt>
                <c:pt idx="55">
                  <c:v>139.46128479707625</c:v>
                </c:pt>
                <c:pt idx="56">
                  <c:v>139.22312253907756</c:v>
                </c:pt>
                <c:pt idx="57">
                  <c:v>138.98547382842347</c:v>
                </c:pt>
                <c:pt idx="58">
                  <c:v>138.74833662233357</c:v>
                </c:pt>
                <c:pt idx="59">
                  <c:v>138.51170888887597</c:v>
                </c:pt>
                <c:pt idx="60">
                  <c:v>138.27558860689558</c:v>
                </c:pt>
                <c:pt idx="61">
                  <c:v>138.03997376594293</c:v>
                </c:pt>
                <c:pt idx="62">
                  <c:v>137.80486236620408</c:v>
                </c:pt>
                <c:pt idx="63">
                  <c:v>137.57025241843024</c:v>
                </c:pt>
                <c:pt idx="64">
                  <c:v>137.33614194386899</c:v>
                </c:pt>
                <c:pt idx="65">
                  <c:v>137.10252897419508</c:v>
                </c:pt>
                <c:pt idx="66">
                  <c:v>136.86941155144234</c:v>
                </c:pt>
                <c:pt idx="67">
                  <c:v>136.63678772793605</c:v>
                </c:pt>
                <c:pt idx="68">
                  <c:v>136.40465556622576</c:v>
                </c:pt>
                <c:pt idx="69">
                  <c:v>136.17301313901854</c:v>
                </c:pt>
                <c:pt idx="70">
                  <c:v>135.94185852911318</c:v>
                </c:pt>
                <c:pt idx="71">
                  <c:v>135.71118982933433</c:v>
                </c:pt>
                <c:pt idx="72">
                  <c:v>135.48100514246772</c:v>
                </c:pt>
                <c:pt idx="73">
                  <c:v>135.2513025811954</c:v>
                </c:pt>
                <c:pt idx="74">
                  <c:v>135.02208026803189</c:v>
                </c:pt>
                <c:pt idx="75">
                  <c:v>134.79333633526059</c:v>
                </c:pt>
                <c:pt idx="76">
                  <c:v>134.56506892487081</c:v>
                </c:pt>
                <c:pt idx="77">
                  <c:v>134.33727618849511</c:v>
                </c:pt>
                <c:pt idx="78">
                  <c:v>134.10995628734756</c:v>
                </c:pt>
                <c:pt idx="79">
                  <c:v>133.88310739216192</c:v>
                </c:pt>
                <c:pt idx="80">
                  <c:v>133.65672768313067</c:v>
                </c:pt>
                <c:pt idx="81">
                  <c:v>133.43081534984458</c:v>
                </c:pt>
                <c:pt idx="82">
                  <c:v>133.20536859123237</c:v>
                </c:pt>
                <c:pt idx="83">
                  <c:v>132.98038561550121</c:v>
                </c:pt>
                <c:pt idx="84">
                  <c:v>132.75586464007753</c:v>
                </c:pt>
                <c:pt idx="85">
                  <c:v>132.53180389154832</c:v>
                </c:pt>
                <c:pt idx="86">
                  <c:v>132.30820160560285</c:v>
                </c:pt>
                <c:pt idx="87">
                  <c:v>132.08505602697483</c:v>
                </c:pt>
                <c:pt idx="88">
                  <c:v>131.86236540938521</c:v>
                </c:pt>
                <c:pt idx="89">
                  <c:v>131.64012801548506</c:v>
                </c:pt>
                <c:pt idx="90">
                  <c:v>131.41834211679932</c:v>
                </c:pt>
                <c:pt idx="91">
                  <c:v>131.19700599367061</c:v>
                </c:pt>
                <c:pt idx="92">
                  <c:v>130.97611793520366</c:v>
                </c:pt>
                <c:pt idx="93">
                  <c:v>130.7556762392102</c:v>
                </c:pt>
                <c:pt idx="94">
                  <c:v>130.53567921215429</c:v>
                </c:pt>
                <c:pt idx="95">
                  <c:v>130.31612516909775</c:v>
                </c:pt>
                <c:pt idx="96">
                  <c:v>130.09701243364646</c:v>
                </c:pt>
                <c:pt idx="97">
                  <c:v>129.87833933789682</c:v>
                </c:pt>
                <c:pt idx="98">
                  <c:v>129.66010422238273</c:v>
                </c:pt>
                <c:pt idx="99">
                  <c:v>129.44230543602276</c:v>
                </c:pt>
                <c:pt idx="100">
                  <c:v>129.22494133606804</c:v>
                </c:pt>
                <c:pt idx="101">
                  <c:v>127.05587866388808</c:v>
                </c:pt>
                <c:pt idx="102">
                  <c:v>124.92960357529778</c:v>
                </c:pt>
                <c:pt idx="103">
                  <c:v>122.84453714555472</c:v>
                </c:pt>
                <c:pt idx="104">
                  <c:v>120.79917797078171</c:v>
                </c:pt>
                <c:pt idx="105">
                  <c:v>118.79209753999203</c:v>
                </c:pt>
                <c:pt idx="106">
                  <c:v>116.8219359451716</c:v>
                </c:pt>
                <c:pt idx="107">
                  <c:v>114.88739790153163</c:v>
                </c:pt>
                <c:pt idx="108">
                  <c:v>112.98724905270497</c:v>
                </c:pt>
                <c:pt idx="109">
                  <c:v>111.12031253804076</c:v>
                </c:pt>
                <c:pt idx="110">
                  <c:v>109.28546580128835</c:v>
                </c:pt>
                <c:pt idx="111">
                  <c:v>107.48163762187994</c:v>
                </c:pt>
                <c:pt idx="112">
                  <c:v>105.70780535174868</c:v>
                </c:pt>
                <c:pt idx="113">
                  <c:v>103.96299234217436</c:v>
                </c:pt>
                <c:pt idx="114">
                  <c:v>102.24626554655433</c:v>
                </c:pt>
                <c:pt idx="115">
                  <c:v>100.55673328626651</c:v>
                </c:pt>
                <c:pt idx="116">
                  <c:v>98.893543167943051</c:v>
                </c:pt>
                <c:pt idx="117">
                  <c:v>97.255880141516215</c:v>
                </c:pt>
                <c:pt idx="118">
                  <c:v>95.64296468934802</c:v>
                </c:pt>
                <c:pt idx="119">
                  <c:v>94.054051137619723</c:v>
                </c:pt>
                <c:pt idx="120">
                  <c:v>92.488426081947026</c:v>
                </c:pt>
                <c:pt idx="121">
                  <c:v>90.945406919909388</c:v>
                </c:pt>
                <c:pt idx="122">
                  <c:v>89.424340483845043</c:v>
                </c:pt>
                <c:pt idx="123">
                  <c:v>87.924601767873042</c:v>
                </c:pt>
                <c:pt idx="124">
                  <c:v>86.445592743667206</c:v>
                </c:pt>
                <c:pt idx="125">
                  <c:v>84.98674126002733</c:v>
                </c:pt>
                <c:pt idx="126">
                  <c:v>83.547500021778433</c:v>
                </c:pt>
                <c:pt idx="127">
                  <c:v>82.127345643979922</c:v>
                </c:pt>
                <c:pt idx="128">
                  <c:v>80.725777777851235</c:v>
                </c:pt>
                <c:pt idx="129">
                  <c:v>79.342318305218782</c:v>
                </c:pt>
                <c:pt idx="130">
                  <c:v>77.976510598667801</c:v>
                </c:pt>
                <c:pt idx="131">
                  <c:v>76.627918844942016</c:v>
                </c:pt>
                <c:pt idx="132">
                  <c:v>75.296127429479469</c:v>
                </c:pt>
                <c:pt idx="133">
                  <c:v>73.980740380305306</c:v>
                </c:pt>
                <c:pt idx="134">
                  <c:v>72.681380869826071</c:v>
                </c:pt>
                <c:pt idx="135">
                  <c:v>71.397690773385548</c:v>
                </c:pt>
                <c:pt idx="136">
                  <c:v>70.129330283754555</c:v>
                </c:pt>
                <c:pt idx="137">
                  <c:v>68.875977581035897</c:v>
                </c:pt>
                <c:pt idx="138">
                  <c:v>67.637328557775049</c:v>
                </c:pt>
                <c:pt idx="139">
                  <c:v>66.413096599378235</c:v>
                </c:pt>
                <c:pt idx="140">
                  <c:v>65.203012420254836</c:v>
                </c:pt>
                <c:pt idx="141">
                  <c:v>64.006823956422167</c:v>
                </c:pt>
                <c:pt idx="142">
                  <c:v>62.824296315639437</c:v>
                </c:pt>
                <c:pt idx="143">
                  <c:v>61.655211786475853</c:v>
                </c:pt>
                <c:pt idx="144">
                  <c:v>60.499369908066548</c:v>
                </c:pt>
                <c:pt idx="145">
                  <c:v>59.356587602670778</c:v>
                </c:pt>
                <c:pt idx="146">
                  <c:v>58.226699373519551</c:v>
                </c:pt>
                <c:pt idx="147">
                  <c:v>57.109557570825807</c:v>
                </c:pt>
                <c:pt idx="148">
                  <c:v>56.005032729227771</c:v>
                </c:pt>
                <c:pt idx="149">
                  <c:v>54.9130139803448</c:v>
                </c:pt>
                <c:pt idx="150">
                  <c:v>53.833409544541638</c:v>
                </c:pt>
                <c:pt idx="151">
                  <c:v>52.766147306417658</c:v>
                </c:pt>
                <c:pt idx="152">
                  <c:v>51.711175478956363</c:v>
                </c:pt>
                <c:pt idx="153">
                  <c:v>50.668463361678725</c:v>
                </c:pt>
                <c:pt idx="154">
                  <c:v>49.63800219852935</c:v>
                </c:pt>
                <c:pt idx="155">
                  <c:v>48.619806141572745</c:v>
                </c:pt>
                <c:pt idx="156">
                  <c:v>47.613913326865209</c:v>
                </c:pt>
                <c:pt idx="157">
                  <c:v>46.620387069070603</c:v>
                </c:pt>
                <c:pt idx="158">
                  <c:v>45.639317181469629</c:v>
                </c:pt>
                <c:pt idx="159">
                  <c:v>44.670821427927116</c:v>
                </c:pt>
                <c:pt idx="160">
                  <c:v>43.715047113074455</c:v>
                </c:pt>
                <c:pt idx="161">
                  <c:v>42.772172816362435</c:v>
                </c:pt>
                <c:pt idx="162">
                  <c:v>41.842410274656054</c:v>
                </c:pt>
                <c:pt idx="163">
                  <c:v>40.926006416567873</c:v>
                </c:pt>
                <c:pt idx="164">
                  <c:v>40.023245549627646</c:v>
                </c:pt>
                <c:pt idx="165">
                  <c:v>39.134451698503817</c:v>
                </c:pt>
                <c:pt idx="166">
                  <c:v>38.259991088635857</c:v>
                </c:pt>
                <c:pt idx="167">
                  <c:v>37.400274764583678</c:v>
                </c:pt>
                <c:pt idx="168">
                  <c:v>36.555761325893542</c:v>
                </c:pt>
                <c:pt idx="169">
                  <c:v>35.726959755032212</c:v>
                </c:pt>
                <c:pt idx="170">
                  <c:v>34.91443230163862</c:v>
                </c:pt>
                <c:pt idx="171">
                  <c:v>34.118797374658023</c:v>
                </c:pt>
                <c:pt idx="172">
                  <c:v>33.340732378540793</c:v>
                </c:pt>
                <c:pt idx="173">
                  <c:v>32.580976411328088</c:v>
                </c:pt>
                <c:pt idx="174">
                  <c:v>31.840332720928309</c:v>
                </c:pt>
                <c:pt idx="175">
                  <c:v>31.119670791186575</c:v>
                </c:pt>
                <c:pt idx="176">
                  <c:v>30.419927901700458</c:v>
                </c:pt>
                <c:pt idx="177">
                  <c:v>29.74210997534778</c:v>
                </c:pt>
                <c:pt idx="178">
                  <c:v>29.087291496298164</c:v>
                </c:pt>
                <c:pt idx="179">
                  <c:v>28.456614250692517</c:v>
                </c:pt>
                <c:pt idx="180">
                  <c:v>27.851284614854102</c:v>
                </c:pt>
                <c:pt idx="181">
                  <c:v>27.272569095480613</c:v>
                </c:pt>
                <c:pt idx="182">
                  <c:v>26.721787817438646</c:v>
                </c:pt>
                <c:pt idx="183">
                  <c:v>26.200305663181592</c:v>
                </c:pt>
                <c:pt idx="184">
                  <c:v>25.709520799750575</c:v>
                </c:pt>
                <c:pt idx="185">
                  <c:v>25.250850391190912</c:v>
                </c:pt>
                <c:pt idx="186">
                  <c:v>24.82571339156285</c:v>
                </c:pt>
                <c:pt idx="187">
                  <c:v>24.43551044992946</c:v>
                </c:pt>
                <c:pt idx="188">
                  <c:v>24.081601133423423</c:v>
                </c:pt>
                <c:pt idx="189">
                  <c:v>23.765278882038846</c:v>
                </c:pt>
                <c:pt idx="190">
                  <c:v>23.487744336835</c:v>
                </c:pt>
                <c:pt idx="191">
                  <c:v>23.250077912332365</c:v>
                </c:pt>
                <c:pt idx="192">
                  <c:v>23.053212688334284</c:v>
                </c:pt>
                <c:pt idx="193">
                  <c:v>22.897908846837762</c:v>
                </c:pt>
                <c:pt idx="194">
                  <c:v>22.78473094730164</c:v>
                </c:pt>
                <c:pt idx="195">
                  <c:v>22.714029295539426</c:v>
                </c:pt>
                <c:pt idx="196">
                  <c:v>22.68592650668192</c:v>
                </c:pt>
                <c:pt idx="197">
                  <c:v>22.700310095544236</c:v>
                </c:pt>
                <c:pt idx="198">
                  <c:v>22.756831570045328</c:v>
                </c:pt>
                <c:pt idx="199">
                  <c:v>22.854912091783742</c:v>
                </c:pt>
                <c:pt idx="200">
                  <c:v>22.993754348549743</c:v>
                </c:pt>
                <c:pt idx="201">
                  <c:v>23.172359903951254</c:v>
                </c:pt>
                <c:pt idx="202">
                  <c:v>23.389550990068756</c:v>
                </c:pt>
                <c:pt idx="203">
                  <c:v>23.643995517259437</c:v>
                </c:pt>
                <c:pt idx="204">
                  <c:v>23.934234001109967</c:v>
                </c:pt>
                <c:pt idx="205">
                  <c:v>24.258707143642148</c:v>
                </c:pt>
                <c:pt idx="206">
                  <c:v>24.615782934512332</c:v>
                </c:pt>
                <c:pt idx="207">
                  <c:v>25.003782330457877</c:v>
                </c:pt>
                <c:pt idx="208">
                  <c:v>25.421002797673431</c:v>
                </c:pt>
                <c:pt idx="209">
                  <c:v>25.865739234668755</c:v>
                </c:pt>
                <c:pt idx="210">
                  <c:v>26.336302010652506</c:v>
                </c:pt>
                <c:pt idx="211">
                  <c:v>26.831032041861619</c:v>
                </c:pt>
                <c:pt idx="212">
                  <c:v>27.348312977758461</c:v>
                </c:pt>
                <c:pt idx="213">
                  <c:v>27.886580678783186</c:v>
                </c:pt>
                <c:pt idx="214">
                  <c:v>28.444330239819706</c:v>
                </c:pt>
                <c:pt idx="215">
                  <c:v>29.020120853819375</c:v>
                </c:pt>
                <c:pt idx="216">
                  <c:v>29.612578824480369</c:v>
                </c:pt>
                <c:pt idx="217">
                  <c:v>30.220399032023813</c:v>
                </c:pt>
                <c:pt idx="218">
                  <c:v>30.84234513792774</c:v>
                </c:pt>
                <c:pt idx="219">
                  <c:v>31.47724878804674</c:v>
                </c:pt>
                <c:pt idx="220">
                  <c:v>32.124008042873243</c:v>
                </c:pt>
                <c:pt idx="221">
                  <c:v>32.78158523177261</c:v>
                </c:pt>
                <c:pt idx="222">
                  <c:v>33.449004396924977</c:v>
                </c:pt>
                <c:pt idx="223">
                  <c:v>34.125348463762613</c:v>
                </c:pt>
                <c:pt idx="224">
                  <c:v>34.809756248653557</c:v>
                </c:pt>
                <c:pt idx="225">
                  <c:v>35.501419391777716</c:v>
                </c:pt>
                <c:pt idx="226">
                  <c:v>36.199579283604649</c:v>
                </c:pt>
                <c:pt idx="227">
                  <c:v>36.903524036956163</c:v>
                </c:pt>
                <c:pt idx="228">
                  <c:v>37.612585543056191</c:v>
                </c:pt>
                <c:pt idx="229">
                  <c:v>38.326136638912963</c:v>
                </c:pt>
                <c:pt idx="230">
                  <c:v>39.043588404507176</c:v>
                </c:pt>
                <c:pt idx="231">
                  <c:v>39.76438760124725</c:v>
                </c:pt>
                <c:pt idx="232">
                  <c:v>40.488014257694246</c:v>
                </c:pt>
                <c:pt idx="233">
                  <c:v>41.213979404382918</c:v>
                </c:pt>
                <c:pt idx="234">
                  <c:v>41.941822956432844</c:v>
                </c:pt>
                <c:pt idx="235">
                  <c:v>42.671111740352664</c:v>
                </c:pt>
                <c:pt idx="236">
                  <c:v>43.40143765981739</c:v>
                </c:pt>
                <c:pt idx="237">
                  <c:v>44.132415994103347</c:v>
                </c:pt>
                <c:pt idx="238">
                  <c:v>44.863683822178594</c:v>
                </c:pt>
                <c:pt idx="239">
                  <c:v>45.594898565074445</c:v>
                </c:pt>
                <c:pt idx="240">
                  <c:v>46.325736639029003</c:v>
                </c:pt>
                <c:pt idx="241">
                  <c:v>47.055892211935202</c:v>
                </c:pt>
                <c:pt idx="242">
                  <c:v>47.785076055795201</c:v>
                </c:pt>
                <c:pt idx="243">
                  <c:v>48.513014488142588</c:v>
                </c:pt>
                <c:pt idx="244">
                  <c:v>49.239448395713403</c:v>
                </c:pt>
                <c:pt idx="245">
                  <c:v>49.964132334004596</c:v>
                </c:pt>
                <c:pt idx="246">
                  <c:v>50.686833696736535</c:v>
                </c:pt>
                <c:pt idx="247">
                  <c:v>51.407331949621693</c:v>
                </c:pt>
                <c:pt idx="248">
                  <c:v>52.125417923225385</c:v>
                </c:pt>
                <c:pt idx="249">
                  <c:v>52.840893160079077</c:v>
                </c:pt>
                <c:pt idx="250">
                  <c:v>53.553569311568388</c:v>
                </c:pt>
                <c:pt idx="251">
                  <c:v>54.26326758046222</c:v>
                </c:pt>
                <c:pt idx="252">
                  <c:v>54.969818205275708</c:v>
                </c:pt>
                <c:pt idx="253">
                  <c:v>55.673059982965562</c:v>
                </c:pt>
                <c:pt idx="254">
                  <c:v>56.37283982674267</c:v>
                </c:pt>
                <c:pt idx="255">
                  <c:v>57.069012356053101</c:v>
                </c:pt>
                <c:pt idx="256">
                  <c:v>57.761439516025028</c:v>
                </c:pt>
                <c:pt idx="257">
                  <c:v>58.449990223907498</c:v>
                </c:pt>
                <c:pt idx="258">
                  <c:v>59.134540040236843</c:v>
                </c:pt>
                <c:pt idx="259">
                  <c:v>59.814970862659969</c:v>
                </c:pt>
                <c:pt idx="260">
                  <c:v>60.491170640521347</c:v>
                </c:pt>
                <c:pt idx="261">
                  <c:v>61.163033108483354</c:v>
                </c:pt>
                <c:pt idx="262">
                  <c:v>61.830457537598733</c:v>
                </c:pt>
                <c:pt idx="263">
                  <c:v>62.493348502390496</c:v>
                </c:pt>
                <c:pt idx="264">
                  <c:v>63.151615662619541</c:v>
                </c:pt>
                <c:pt idx="265">
                  <c:v>63.805173558534136</c:v>
                </c:pt>
                <c:pt idx="266">
                  <c:v>64.453941418499937</c:v>
                </c:pt>
                <c:pt idx="267">
                  <c:v>65.097842978004167</c:v>
                </c:pt>
                <c:pt idx="268">
                  <c:v>65.73680630911484</c:v>
                </c:pt>
                <c:pt idx="269">
                  <c:v>66.370763659554711</c:v>
                </c:pt>
                <c:pt idx="270">
                  <c:v>66.999651300622943</c:v>
                </c:pt>
                <c:pt idx="271">
                  <c:v>67.623409383262484</c:v>
                </c:pt>
                <c:pt idx="272">
                  <c:v>68.241981801632704</c:v>
                </c:pt>
                <c:pt idx="273">
                  <c:v>68.855316063600853</c:v>
                </c:pt>
                <c:pt idx="274">
                  <c:v>69.46336316761716</c:v>
                </c:pt>
                <c:pt idx="275">
                  <c:v>70.066077485483419</c:v>
                </c:pt>
                <c:pt idx="276">
                  <c:v>70.663416650567612</c:v>
                </c:pt>
                <c:pt idx="277">
                  <c:v>71.255341451055159</c:v>
                </c:pt>
                <c:pt idx="278">
                  <c:v>71.84181572786207</c:v>
                </c:pt>
                <c:pt idx="279">
                  <c:v>72.422806276867817</c:v>
                </c:pt>
                <c:pt idx="280">
                  <c:v>72.998282755154577</c:v>
                </c:pt>
                <c:pt idx="281">
                  <c:v>73.568217590966356</c:v>
                </c:pt>
                <c:pt idx="282">
                  <c:v>74.132585897125878</c:v>
                </c:pt>
                <c:pt idx="283">
                  <c:v>74.691365387669535</c:v>
                </c:pt>
                <c:pt idx="284">
                  <c:v>75.24453629748092</c:v>
                </c:pt>
                <c:pt idx="285">
                  <c:v>75.792081304722515</c:v>
                </c:pt>
                <c:pt idx="286">
                  <c:v>76.333985455881702</c:v>
                </c:pt>
                <c:pt idx="287">
                  <c:v>76.870236093263344</c:v>
                </c:pt>
                <c:pt idx="288">
                  <c:v>77.40082278477513</c:v>
                </c:pt>
                <c:pt idx="289">
                  <c:v>77.925737255865272</c:v>
                </c:pt>
                <c:pt idx="290">
                  <c:v>78.444973323483921</c:v>
                </c:pt>
                <c:pt idx="291">
                  <c:v>78.958526831950536</c:v>
                </c:pt>
                <c:pt idx="292">
                  <c:v>79.46639559061974</c:v>
                </c:pt>
                <c:pt idx="293">
                  <c:v>79.968579313247233</c:v>
                </c:pt>
                <c:pt idx="294">
                  <c:v>80.465079558965485</c:v>
                </c:pt>
                <c:pt idx="295">
                  <c:v>80.955899674787204</c:v>
                </c:pt>
                <c:pt idx="296">
                  <c:v>81.441044739560681</c:v>
                </c:pt>
                <c:pt idx="297">
                  <c:v>81.920521509308614</c:v>
                </c:pt>
                <c:pt idx="298">
                  <c:v>82.394338363886831</c:v>
                </c:pt>
                <c:pt idx="299">
                  <c:v>82.862505254905543</c:v>
                </c:pt>
                <c:pt idx="300">
                  <c:v>83.325033654859922</c:v>
                </c:pt>
                <c:pt idx="301">
                  <c:v>83.781936507421975</c:v>
                </c:pt>
                <c:pt idx="302">
                  <c:v>84.23322817884906</c:v>
                </c:pt>
                <c:pt idx="303">
                  <c:v>84.678924410468738</c:v>
                </c:pt>
                <c:pt idx="304">
                  <c:v>85.119042272202506</c:v>
                </c:pt>
                <c:pt idx="305">
                  <c:v>85.553600117094405</c:v>
                </c:pt>
                <c:pt idx="306">
                  <c:v>85.982617536813223</c:v>
                </c:pt>
                <c:pt idx="307">
                  <c:v>86.40611531809931</c:v>
                </c:pt>
                <c:pt idx="308">
                  <c:v>86.824115400129855</c:v>
                </c:pt>
                <c:pt idx="309">
                  <c:v>87.236640832777951</c:v>
                </c:pt>
                <c:pt idx="310">
                  <c:v>87.643715735743228</c:v>
                </c:pt>
                <c:pt idx="311">
                  <c:v>88.045365258533295</c:v>
                </c:pt>
                <c:pt idx="312">
                  <c:v>88.441615541276633</c:v>
                </c:pt>
                <c:pt idx="313">
                  <c:v>88.832493676349486</c:v>
                </c:pt>
                <c:pt idx="314">
                  <c:v>89.218027670800112</c:v>
                </c:pt>
                <c:pt idx="315">
                  <c:v>89.598246409554932</c:v>
                </c:pt>
                <c:pt idx="316">
                  <c:v>89.973179619392525</c:v>
                </c:pt>
                <c:pt idx="317">
                  <c:v>90.3428578336718</c:v>
                </c:pt>
                <c:pt idx="318">
                  <c:v>90.707312357802024</c:v>
                </c:pt>
                <c:pt idx="319">
                  <c:v>91.066575235442656</c:v>
                </c:pt>
                <c:pt idx="320">
                  <c:v>91.420679215421856</c:v>
                </c:pt>
                <c:pt idx="321">
                  <c:v>91.769657719363138</c:v>
                </c:pt>
                <c:pt idx="322">
                  <c:v>92.113544810009898</c:v>
                </c:pt>
                <c:pt idx="323">
                  <c:v>92.45237516023839</c:v>
                </c:pt>
                <c:pt idx="324">
                  <c:v>92.78618402274958</c:v>
                </c:pt>
                <c:pt idx="325">
                  <c:v>93.115007200431307</c:v>
                </c:pt>
                <c:pt idx="326">
                  <c:v>93.438881017381789</c:v>
                </c:pt>
                <c:pt idx="327">
                  <c:v>93.75784229058641</c:v>
                </c:pt>
                <c:pt idx="328">
                  <c:v>94.071928302239385</c:v>
                </c:pt>
                <c:pt idx="329">
                  <c:v>94.381176772702588</c:v>
                </c:pt>
                <c:pt idx="330">
                  <c:v>94.685625834093457</c:v>
                </c:pt>
                <c:pt idx="331">
                  <c:v>94.98531400449464</c:v>
                </c:pt>
                <c:pt idx="332">
                  <c:v>95.280280162777487</c:v>
                </c:pt>
                <c:pt idx="333">
                  <c:v>95.570563524032039</c:v>
                </c:pt>
                <c:pt idx="334">
                  <c:v>95.856203615596272</c:v>
                </c:pt>
                <c:pt idx="335">
                  <c:v>96.13724025367695</c:v>
                </c:pt>
                <c:pt idx="336">
                  <c:v>96.413713520554822</c:v>
                </c:pt>
                <c:pt idx="337">
                  <c:v>96.685663742367069</c:v>
                </c:pt>
                <c:pt idx="338">
                  <c:v>96.953131467459343</c:v>
                </c:pt>
                <c:pt idx="339">
                  <c:v>97.216157445300524</c:v>
                </c:pt>
                <c:pt idx="340">
                  <c:v>97.474782605952541</c:v>
                </c:pt>
                <c:pt idx="341">
                  <c:v>97.729048040088145</c:v>
                </c:pt>
                <c:pt idx="342">
                  <c:v>97.978994979549327</c:v>
                </c:pt>
                <c:pt idx="343">
                  <c:v>98.224664778438921</c:v>
                </c:pt>
                <c:pt idx="344">
                  <c:v>98.466098894738138</c:v>
                </c:pt>
                <c:pt idx="345">
                  <c:v>98.703338872442671</c:v>
                </c:pt>
                <c:pt idx="346">
                  <c:v>98.936426324209819</c:v>
                </c:pt>
                <c:pt idx="347">
                  <c:v>99.165402914509443</c:v>
                </c:pt>
                <c:pt idx="348">
                  <c:v>99.390310343270997</c:v>
                </c:pt>
                <c:pt idx="349">
                  <c:v>99.611190330019468</c:v>
                </c:pt>
                <c:pt idx="350">
                  <c:v>99.828084598492467</c:v>
                </c:pt>
                <c:pt idx="351">
                  <c:v>100.04103486173111</c:v>
                </c:pt>
                <c:pt idx="352">
                  <c:v>100.25008280763707</c:v>
                </c:pt>
                <c:pt idx="353">
                  <c:v>100.45527008498838</c:v>
                </c:pt>
                <c:pt idx="354">
                  <c:v>100.6566382899061</c:v>
                </c:pt>
                <c:pt idx="355">
                  <c:v>100.85422895276457</c:v>
                </c:pt>
                <c:pt idx="356">
                  <c:v>101.04808352553778</c:v>
                </c:pt>
                <c:pt idx="357">
                  <c:v>101.23824336957362</c:v>
                </c:pt>
                <c:pt idx="358">
                  <c:v>101.42474974378928</c:v>
                </c:pt>
                <c:pt idx="359">
                  <c:v>101.60764379327939</c:v>
                </c:pt>
                <c:pt idx="360">
                  <c:v>101.78696653833011</c:v>
                </c:pt>
                <c:pt idx="361">
                  <c:v>101.96275886383077</c:v>
                </c:pt>
                <c:pt idx="362">
                  <c:v>102.13506150907634</c:v>
                </c:pt>
                <c:pt idx="363">
                  <c:v>102.30391505795245</c:v>
                </c:pt>
                <c:pt idx="364">
                  <c:v>102.46935992949595</c:v>
                </c:pt>
                <c:pt idx="365">
                  <c:v>102.63143636882333</c:v>
                </c:pt>
                <c:pt idx="366">
                  <c:v>102.79018443841949</c:v>
                </c:pt>
                <c:pt idx="367">
                  <c:v>102.94564400977949</c:v>
                </c:pt>
                <c:pt idx="368">
                  <c:v>103.09785475539611</c:v>
                </c:pt>
                <c:pt idx="369">
                  <c:v>103.24685614108535</c:v>
                </c:pt>
                <c:pt idx="370">
                  <c:v>103.39268741864306</c:v>
                </c:pt>
                <c:pt idx="371">
                  <c:v>103.53538761882534</c:v>
                </c:pt>
                <c:pt idx="372">
                  <c:v>103.67499554464521</c:v>
                </c:pt>
                <c:pt idx="373">
                  <c:v>103.81154976497888</c:v>
                </c:pt>
                <c:pt idx="374">
                  <c:v>103.94508860847399</c:v>
                </c:pt>
                <c:pt idx="375">
                  <c:v>104.0756501577534</c:v>
                </c:pt>
                <c:pt idx="376">
                  <c:v>104.20327224390691</c:v>
                </c:pt>
                <c:pt idx="377">
                  <c:v>104.32799244126461</c:v>
                </c:pt>
                <c:pt idx="378">
                  <c:v>104.44984806244459</c:v>
                </c:pt>
                <c:pt idx="379">
                  <c:v>104.44996705821846</c:v>
                </c:pt>
                <c:pt idx="380">
                  <c:v>104.45008605120729</c:v>
                </c:pt>
                <c:pt idx="381">
                  <c:v>104.45020504141111</c:v>
                </c:pt>
                <c:pt idx="382">
                  <c:v>104.45032402882994</c:v>
                </c:pt>
                <c:pt idx="383">
                  <c:v>104.45044301346381</c:v>
                </c:pt>
                <c:pt idx="384">
                  <c:v>104.45056199531278</c:v>
                </c:pt>
                <c:pt idx="385">
                  <c:v>104.45068097437687</c:v>
                </c:pt>
                <c:pt idx="386">
                  <c:v>104.45079995065613</c:v>
                </c:pt>
                <c:pt idx="387">
                  <c:v>104.45091892415059</c:v>
                </c:pt>
                <c:pt idx="388">
                  <c:v>104.45103789486028</c:v>
                </c:pt>
                <c:pt idx="389">
                  <c:v>104.45115686278524</c:v>
                </c:pt>
                <c:pt idx="390">
                  <c:v>104.4512758279255</c:v>
                </c:pt>
                <c:pt idx="391">
                  <c:v>104.45139479028111</c:v>
                </c:pt>
                <c:pt idx="392">
                  <c:v>104.4515137498521</c:v>
                </c:pt>
                <c:pt idx="393">
                  <c:v>104.45163270663849</c:v>
                </c:pt>
                <c:pt idx="394">
                  <c:v>104.45175166064034</c:v>
                </c:pt>
                <c:pt idx="395">
                  <c:v>104.45187061185769</c:v>
                </c:pt>
                <c:pt idx="396">
                  <c:v>104.45198956029054</c:v>
                </c:pt>
                <c:pt idx="397">
                  <c:v>104.45210850593897</c:v>
                </c:pt>
                <c:pt idx="398">
                  <c:v>104.45222744880299</c:v>
                </c:pt>
                <c:pt idx="399">
                  <c:v>104.45234638888265</c:v>
                </c:pt>
                <c:pt idx="400">
                  <c:v>104.45246532617797</c:v>
                </c:pt>
                <c:pt idx="401">
                  <c:v>104.45258426068898</c:v>
                </c:pt>
                <c:pt idx="402">
                  <c:v>104.45270319241577</c:v>
                </c:pt>
                <c:pt idx="403">
                  <c:v>104.45282212135831</c:v>
                </c:pt>
                <c:pt idx="404">
                  <c:v>104.45294104751666</c:v>
                </c:pt>
                <c:pt idx="405">
                  <c:v>104.45305997089088</c:v>
                </c:pt>
                <c:pt idx="406">
                  <c:v>104.45317889148097</c:v>
                </c:pt>
                <c:pt idx="407">
                  <c:v>104.45329780928698</c:v>
                </c:pt>
                <c:pt idx="408">
                  <c:v>104.45341672430895</c:v>
                </c:pt>
                <c:pt idx="409">
                  <c:v>104.45353563654693</c:v>
                </c:pt>
                <c:pt idx="410">
                  <c:v>104.45365454600092</c:v>
                </c:pt>
                <c:pt idx="411">
                  <c:v>104.45377345267097</c:v>
                </c:pt>
                <c:pt idx="412">
                  <c:v>104.45389235655713</c:v>
                </c:pt>
                <c:pt idx="413">
                  <c:v>104.45401125765945</c:v>
                </c:pt>
                <c:pt idx="414">
                  <c:v>104.45413015597792</c:v>
                </c:pt>
                <c:pt idx="415">
                  <c:v>104.4542490515126</c:v>
                </c:pt>
                <c:pt idx="416">
                  <c:v>104.45436794426354</c:v>
                </c:pt>
                <c:pt idx="417">
                  <c:v>104.45448683423076</c:v>
                </c:pt>
                <c:pt idx="418">
                  <c:v>104.4546057214143</c:v>
                </c:pt>
                <c:pt idx="419">
                  <c:v>104.45472460581419</c:v>
                </c:pt>
                <c:pt idx="420">
                  <c:v>104.45484348743048</c:v>
                </c:pt>
                <c:pt idx="421">
                  <c:v>104.45496236626319</c:v>
                </c:pt>
                <c:pt idx="422">
                  <c:v>104.45508124231237</c:v>
                </c:pt>
                <c:pt idx="423">
                  <c:v>104.45520011557804</c:v>
                </c:pt>
                <c:pt idx="424">
                  <c:v>104.45531898606026</c:v>
                </c:pt>
                <c:pt idx="425">
                  <c:v>104.45543785375905</c:v>
                </c:pt>
                <c:pt idx="426">
                  <c:v>104.45555671867444</c:v>
                </c:pt>
                <c:pt idx="427">
                  <c:v>104.45567558080648</c:v>
                </c:pt>
                <c:pt idx="428">
                  <c:v>104.45579444015519</c:v>
                </c:pt>
                <c:pt idx="429">
                  <c:v>104.45591329672064</c:v>
                </c:pt>
                <c:pt idx="430">
                  <c:v>104.45603215050284</c:v>
                </c:pt>
                <c:pt idx="431">
                  <c:v>104.45615100150181</c:v>
                </c:pt>
                <c:pt idx="432">
                  <c:v>104.45626984971761</c:v>
                </c:pt>
                <c:pt idx="433">
                  <c:v>104.45638869515028</c:v>
                </c:pt>
                <c:pt idx="434">
                  <c:v>104.45650753779985</c:v>
                </c:pt>
                <c:pt idx="435">
                  <c:v>104.45662637766635</c:v>
                </c:pt>
                <c:pt idx="436">
                  <c:v>104.45674521474983</c:v>
                </c:pt>
                <c:pt idx="437">
                  <c:v>104.45686404905032</c:v>
                </c:pt>
                <c:pt idx="438">
                  <c:v>104.45698288056785</c:v>
                </c:pt>
                <c:pt idx="439">
                  <c:v>104.45710170930246</c:v>
                </c:pt>
                <c:pt idx="440">
                  <c:v>104.45722053525418</c:v>
                </c:pt>
                <c:pt idx="441">
                  <c:v>104.45733935842306</c:v>
                </c:pt>
                <c:pt idx="442">
                  <c:v>104.45745817880912</c:v>
                </c:pt>
                <c:pt idx="443">
                  <c:v>104.45757699641241</c:v>
                </c:pt>
                <c:pt idx="444">
                  <c:v>104.45769581123295</c:v>
                </c:pt>
                <c:pt idx="445">
                  <c:v>104.45781462327079</c:v>
                </c:pt>
                <c:pt idx="446">
                  <c:v>104.45793343252596</c:v>
                </c:pt>
                <c:pt idx="447">
                  <c:v>104.45805223899852</c:v>
                </c:pt>
                <c:pt idx="448">
                  <c:v>104.45817104268848</c:v>
                </c:pt>
                <c:pt idx="449">
                  <c:v>104.45828984359585</c:v>
                </c:pt>
                <c:pt idx="450">
                  <c:v>104.45840864172072</c:v>
                </c:pt>
                <c:pt idx="451">
                  <c:v>104.4585274370631</c:v>
                </c:pt>
                <c:pt idx="452">
                  <c:v>104.45864622962303</c:v>
                </c:pt>
                <c:pt idx="453">
                  <c:v>104.45876501940054</c:v>
                </c:pt>
                <c:pt idx="454">
                  <c:v>104.45888380639568</c:v>
                </c:pt>
                <c:pt idx="455">
                  <c:v>104.45900259060848</c:v>
                </c:pt>
                <c:pt idx="456">
                  <c:v>104.45912137203896</c:v>
                </c:pt>
                <c:pt idx="457">
                  <c:v>104.45924015068719</c:v>
                </c:pt>
                <c:pt idx="458">
                  <c:v>104.45935892655318</c:v>
                </c:pt>
                <c:pt idx="459">
                  <c:v>104.45947769963698</c:v>
                </c:pt>
                <c:pt idx="460">
                  <c:v>104.4595964699386</c:v>
                </c:pt>
                <c:pt idx="461">
                  <c:v>104.45971523745811</c:v>
                </c:pt>
                <c:pt idx="462">
                  <c:v>104.45983400219554</c:v>
                </c:pt>
                <c:pt idx="463">
                  <c:v>104.4599527641509</c:v>
                </c:pt>
                <c:pt idx="464">
                  <c:v>104.46007152332423</c:v>
                </c:pt>
                <c:pt idx="465">
                  <c:v>104.4601902797156</c:v>
                </c:pt>
                <c:pt idx="466">
                  <c:v>104.46030903332502</c:v>
                </c:pt>
                <c:pt idx="467">
                  <c:v>104.46042778415253</c:v>
                </c:pt>
                <c:pt idx="468">
                  <c:v>104.46054653219817</c:v>
                </c:pt>
                <c:pt idx="469">
                  <c:v>104.46066527746197</c:v>
                </c:pt>
                <c:pt idx="470">
                  <c:v>104.46078401994399</c:v>
                </c:pt>
                <c:pt idx="471">
                  <c:v>104.46090275964423</c:v>
                </c:pt>
                <c:pt idx="472">
                  <c:v>104.46102149656275</c:v>
                </c:pt>
                <c:pt idx="473">
                  <c:v>104.46114023069957</c:v>
                </c:pt>
                <c:pt idx="474">
                  <c:v>104.46125896205476</c:v>
                </c:pt>
                <c:pt idx="475">
                  <c:v>104.4613776906283</c:v>
                </c:pt>
                <c:pt idx="476">
                  <c:v>104.46149641642027</c:v>
                </c:pt>
                <c:pt idx="477">
                  <c:v>104.46161513943069</c:v>
                </c:pt>
                <c:pt idx="478">
                  <c:v>104.4617338596596</c:v>
                </c:pt>
                <c:pt idx="479">
                  <c:v>104.46185257710705</c:v>
                </c:pt>
                <c:pt idx="480">
                  <c:v>104.46197129177304</c:v>
                </c:pt>
                <c:pt idx="481">
                  <c:v>104.46209000365765</c:v>
                </c:pt>
                <c:pt idx="482">
                  <c:v>104.4622087127609</c:v>
                </c:pt>
                <c:pt idx="483">
                  <c:v>104.4623274190828</c:v>
                </c:pt>
                <c:pt idx="484">
                  <c:v>104.46244612262342</c:v>
                </c:pt>
                <c:pt idx="485">
                  <c:v>104.46256482338279</c:v>
                </c:pt>
                <c:pt idx="486">
                  <c:v>104.46268352136093</c:v>
                </c:pt>
                <c:pt idx="487">
                  <c:v>104.46280221655788</c:v>
                </c:pt>
                <c:pt idx="488">
                  <c:v>104.46292090897369</c:v>
                </c:pt>
                <c:pt idx="489">
                  <c:v>104.46303959860838</c:v>
                </c:pt>
                <c:pt idx="490">
                  <c:v>104.463158285462</c:v>
                </c:pt>
                <c:pt idx="491">
                  <c:v>104.46327696953458</c:v>
                </c:pt>
                <c:pt idx="492">
                  <c:v>104.46339565082614</c:v>
                </c:pt>
                <c:pt idx="493">
                  <c:v>104.46351432933675</c:v>
                </c:pt>
                <c:pt idx="494">
                  <c:v>104.46363300506643</c:v>
                </c:pt>
                <c:pt idx="495">
                  <c:v>104.4637516780152</c:v>
                </c:pt>
                <c:pt idx="496">
                  <c:v>104.46387034818311</c:v>
                </c:pt>
                <c:pt idx="497">
                  <c:v>104.46398901557021</c:v>
                </c:pt>
                <c:pt idx="498">
                  <c:v>104.46410768017651</c:v>
                </c:pt>
                <c:pt idx="499">
                  <c:v>104.46422634200206</c:v>
                </c:pt>
                <c:pt idx="500">
                  <c:v>104.46434500104692</c:v>
                </c:pt>
                <c:pt idx="501">
                  <c:v>104.46446365731109</c:v>
                </c:pt>
                <c:pt idx="502">
                  <c:v>104.4645823107946</c:v>
                </c:pt>
                <c:pt idx="503">
                  <c:v>104.46470096149751</c:v>
                </c:pt>
                <c:pt idx="504">
                  <c:v>104.46481960941986</c:v>
                </c:pt>
                <c:pt idx="505">
                  <c:v>104.46493825456167</c:v>
                </c:pt>
                <c:pt idx="506">
                  <c:v>104.46505689692299</c:v>
                </c:pt>
                <c:pt idx="507">
                  <c:v>104.46517553650385</c:v>
                </c:pt>
                <c:pt idx="508">
                  <c:v>104.46529417330429</c:v>
                </c:pt>
                <c:pt idx="509">
                  <c:v>104.46541280732433</c:v>
                </c:pt>
                <c:pt idx="510">
                  <c:v>104.465531438564</c:v>
                </c:pt>
                <c:pt idx="511">
                  <c:v>104.46565006702339</c:v>
                </c:pt>
                <c:pt idx="512">
                  <c:v>104.46576869270248</c:v>
                </c:pt>
                <c:pt idx="513">
                  <c:v>104.46588731560132</c:v>
                </c:pt>
                <c:pt idx="514">
                  <c:v>104.46600593571996</c:v>
                </c:pt>
                <c:pt idx="515">
                  <c:v>104.46612455305844</c:v>
                </c:pt>
                <c:pt idx="516">
                  <c:v>104.46624316761675</c:v>
                </c:pt>
                <c:pt idx="517">
                  <c:v>104.466361779395</c:v>
                </c:pt>
                <c:pt idx="518">
                  <c:v>104.46648038839317</c:v>
                </c:pt>
                <c:pt idx="519">
                  <c:v>104.4665989946113</c:v>
                </c:pt>
                <c:pt idx="520">
                  <c:v>104.46671759804946</c:v>
                </c:pt>
                <c:pt idx="521">
                  <c:v>104.46683619870765</c:v>
                </c:pt>
                <c:pt idx="522">
                  <c:v>104.46695479658594</c:v>
                </c:pt>
                <c:pt idx="523">
                  <c:v>104.46707339168432</c:v>
                </c:pt>
                <c:pt idx="524">
                  <c:v>104.46719198400285</c:v>
                </c:pt>
                <c:pt idx="525">
                  <c:v>104.4673105735416</c:v>
                </c:pt>
                <c:pt idx="526">
                  <c:v>104.46742916030055</c:v>
                </c:pt>
                <c:pt idx="527">
                  <c:v>104.46754774427977</c:v>
                </c:pt>
                <c:pt idx="528">
                  <c:v>104.46766632547927</c:v>
                </c:pt>
                <c:pt idx="529">
                  <c:v>104.46778490389913</c:v>
                </c:pt>
                <c:pt idx="530">
                  <c:v>104.46790347953936</c:v>
                </c:pt>
                <c:pt idx="531">
                  <c:v>104.46802205239999</c:v>
                </c:pt>
                <c:pt idx="532">
                  <c:v>104.46814062248104</c:v>
                </c:pt>
                <c:pt idx="533">
                  <c:v>104.4682591897826</c:v>
                </c:pt>
                <c:pt idx="534">
                  <c:v>104.46837775430465</c:v>
                </c:pt>
                <c:pt idx="535">
                  <c:v>104.46849631604728</c:v>
                </c:pt>
                <c:pt idx="536">
                  <c:v>104.46861487501049</c:v>
                </c:pt>
                <c:pt idx="537">
                  <c:v>104.46873343119431</c:v>
                </c:pt>
                <c:pt idx="538">
                  <c:v>104.4688519845988</c:v>
                </c:pt>
                <c:pt idx="539">
                  <c:v>104.46897053522397</c:v>
                </c:pt>
                <c:pt idx="540">
                  <c:v>104.46908908306989</c:v>
                </c:pt>
                <c:pt idx="541">
                  <c:v>104.46920762813657</c:v>
                </c:pt>
                <c:pt idx="542">
                  <c:v>104.46932617042405</c:v>
                </c:pt>
                <c:pt idx="543">
                  <c:v>104.46944470993238</c:v>
                </c:pt>
                <c:pt idx="544">
                  <c:v>104.46956324666158</c:v>
                </c:pt>
                <c:pt idx="545">
                  <c:v>104.46968178061169</c:v>
                </c:pt>
                <c:pt idx="546">
                  <c:v>104.46980031178276</c:v>
                </c:pt>
                <c:pt idx="547">
                  <c:v>104.4699188401748</c:v>
                </c:pt>
                <c:pt idx="548">
                  <c:v>104.47003736578787</c:v>
                </c:pt>
                <c:pt idx="549">
                  <c:v>104.470155888622</c:v>
                </c:pt>
                <c:pt idx="550">
                  <c:v>104.47027440867721</c:v>
                </c:pt>
                <c:pt idx="551">
                  <c:v>104.47039292595356</c:v>
                </c:pt>
                <c:pt idx="552">
                  <c:v>104.47051144045108</c:v>
                </c:pt>
                <c:pt idx="553">
                  <c:v>104.47062995216979</c:v>
                </c:pt>
                <c:pt idx="554">
                  <c:v>104.47074846110974</c:v>
                </c:pt>
                <c:pt idx="555">
                  <c:v>104.47086696727096</c:v>
                </c:pt>
                <c:pt idx="556">
                  <c:v>104.4709854706535</c:v>
                </c:pt>
                <c:pt idx="557">
                  <c:v>104.47110397125738</c:v>
                </c:pt>
                <c:pt idx="558">
                  <c:v>104.47122246908263</c:v>
                </c:pt>
                <c:pt idx="559">
                  <c:v>104.47134096412931</c:v>
                </c:pt>
                <c:pt idx="560">
                  <c:v>104.47145945639745</c:v>
                </c:pt>
                <c:pt idx="561">
                  <c:v>104.47157794588708</c:v>
                </c:pt>
                <c:pt idx="562">
                  <c:v>104.47169643259824</c:v>
                </c:pt>
                <c:pt idx="563">
                  <c:v>104.47181491653095</c:v>
                </c:pt>
                <c:pt idx="564">
                  <c:v>104.47193339768525</c:v>
                </c:pt>
                <c:pt idx="565">
                  <c:v>104.4720518760612</c:v>
                </c:pt>
                <c:pt idx="566">
                  <c:v>104.47217035165882</c:v>
                </c:pt>
                <c:pt idx="567">
                  <c:v>104.47228882447816</c:v>
                </c:pt>
                <c:pt idx="568">
                  <c:v>104.47240729451923</c:v>
                </c:pt>
                <c:pt idx="569">
                  <c:v>104.47252576178208</c:v>
                </c:pt>
                <c:pt idx="570">
                  <c:v>104.47264422626675</c:v>
                </c:pt>
                <c:pt idx="571">
                  <c:v>104.47276268797327</c:v>
                </c:pt>
                <c:pt idx="572">
                  <c:v>104.47288114690168</c:v>
                </c:pt>
                <c:pt idx="573">
                  <c:v>104.472999603052</c:v>
                </c:pt>
                <c:pt idx="574">
                  <c:v>104.4731180564243</c:v>
                </c:pt>
                <c:pt idx="575">
                  <c:v>104.47323650701858</c:v>
                </c:pt>
                <c:pt idx="576">
                  <c:v>104.4733549548349</c:v>
                </c:pt>
                <c:pt idx="577">
                  <c:v>104.47347339987328</c:v>
                </c:pt>
                <c:pt idx="578">
                  <c:v>104.47359184213379</c:v>
                </c:pt>
                <c:pt idx="579">
                  <c:v>104.47371028161642</c:v>
                </c:pt>
                <c:pt idx="580">
                  <c:v>104.47382871832123</c:v>
                </c:pt>
                <c:pt idx="581">
                  <c:v>104.47394715224826</c:v>
                </c:pt>
                <c:pt idx="582">
                  <c:v>104.47406558339753</c:v>
                </c:pt>
                <c:pt idx="583">
                  <c:v>104.47418401176908</c:v>
                </c:pt>
                <c:pt idx="584">
                  <c:v>104.47430243736297</c:v>
                </c:pt>
                <c:pt idx="585">
                  <c:v>104.47442086017922</c:v>
                </c:pt>
                <c:pt idx="586">
                  <c:v>104.47453928021787</c:v>
                </c:pt>
                <c:pt idx="587">
                  <c:v>104.47465769747893</c:v>
                </c:pt>
                <c:pt idx="588">
                  <c:v>104.47477611196247</c:v>
                </c:pt>
                <c:pt idx="589">
                  <c:v>104.47489452366851</c:v>
                </c:pt>
                <c:pt idx="590">
                  <c:v>104.4750129325971</c:v>
                </c:pt>
                <c:pt idx="591">
                  <c:v>104.47513133874823</c:v>
                </c:pt>
                <c:pt idx="592">
                  <c:v>104.475249742122</c:v>
                </c:pt>
                <c:pt idx="593">
                  <c:v>104.47536814271841</c:v>
                </c:pt>
                <c:pt idx="594">
                  <c:v>104.47548654053749</c:v>
                </c:pt>
                <c:pt idx="595">
                  <c:v>104.47560493557931</c:v>
                </c:pt>
                <c:pt idx="596">
                  <c:v>104.47572332784387</c:v>
                </c:pt>
                <c:pt idx="597">
                  <c:v>104.47584171733122</c:v>
                </c:pt>
                <c:pt idx="598">
                  <c:v>104.47596010404142</c:v>
                </c:pt>
                <c:pt idx="599">
                  <c:v>104.47607848797446</c:v>
                </c:pt>
                <c:pt idx="600">
                  <c:v>104.47619686913043</c:v>
                </c:pt>
                <c:pt idx="601">
                  <c:v>104.47631524750932</c:v>
                </c:pt>
                <c:pt idx="602">
                  <c:v>104.47643362311118</c:v>
                </c:pt>
                <c:pt idx="603">
                  <c:v>104.47655199593603</c:v>
                </c:pt>
                <c:pt idx="604">
                  <c:v>104.47667036598395</c:v>
                </c:pt>
                <c:pt idx="605">
                  <c:v>104.47678873325493</c:v>
                </c:pt>
                <c:pt idx="606">
                  <c:v>104.47690709774905</c:v>
                </c:pt>
                <c:pt idx="607">
                  <c:v>104.4770254594663</c:v>
                </c:pt>
                <c:pt idx="608">
                  <c:v>104.47714381840674</c:v>
                </c:pt>
                <c:pt idx="609">
                  <c:v>104.47726217457044</c:v>
                </c:pt>
                <c:pt idx="610">
                  <c:v>104.47738052795737</c:v>
                </c:pt>
                <c:pt idx="611">
                  <c:v>104.4774988785676</c:v>
                </c:pt>
                <c:pt idx="612">
                  <c:v>104.47761722640118</c:v>
                </c:pt>
                <c:pt idx="613">
                  <c:v>104.47773557145811</c:v>
                </c:pt>
                <c:pt idx="614">
                  <c:v>104.47785391373846</c:v>
                </c:pt>
                <c:pt idx="615">
                  <c:v>104.47797225324226</c:v>
                </c:pt>
                <c:pt idx="616">
                  <c:v>104.47809058996953</c:v>
                </c:pt>
                <c:pt idx="617">
                  <c:v>104.47820892392031</c:v>
                </c:pt>
                <c:pt idx="618">
                  <c:v>104.47832725509464</c:v>
                </c:pt>
                <c:pt idx="619">
                  <c:v>104.47844558349256</c:v>
                </c:pt>
                <c:pt idx="620">
                  <c:v>104.47856390911409</c:v>
                </c:pt>
                <c:pt idx="621">
                  <c:v>104.47868223195928</c:v>
                </c:pt>
                <c:pt idx="622">
                  <c:v>104.47880055202818</c:v>
                </c:pt>
                <c:pt idx="623">
                  <c:v>104.47891886932079</c:v>
                </c:pt>
                <c:pt idx="624">
                  <c:v>104.47903718383718</c:v>
                </c:pt>
                <c:pt idx="625">
                  <c:v>104.47915549557737</c:v>
                </c:pt>
                <c:pt idx="626">
                  <c:v>104.47927380454141</c:v>
                </c:pt>
                <c:pt idx="627">
                  <c:v>104.47939211072931</c:v>
                </c:pt>
                <c:pt idx="628">
                  <c:v>104.47951041414113</c:v>
                </c:pt>
                <c:pt idx="629">
                  <c:v>104.47962871477689</c:v>
                </c:pt>
                <c:pt idx="630">
                  <c:v>104.47974701263665</c:v>
                </c:pt>
                <c:pt idx="631">
                  <c:v>104.47986530772042</c:v>
                </c:pt>
                <c:pt idx="632">
                  <c:v>104.47998360002825</c:v>
                </c:pt>
                <c:pt idx="633">
                  <c:v>104.48010188956016</c:v>
                </c:pt>
                <c:pt idx="634">
                  <c:v>104.48022017631621</c:v>
                </c:pt>
                <c:pt idx="635">
                  <c:v>104.48033846029642</c:v>
                </c:pt>
                <c:pt idx="636">
                  <c:v>104.48045674150084</c:v>
                </c:pt>
                <c:pt idx="637">
                  <c:v>104.48057501992949</c:v>
                </c:pt>
                <c:pt idx="638">
                  <c:v>104.4806932955824</c:v>
                </c:pt>
                <c:pt idx="639">
                  <c:v>104.48081156845963</c:v>
                </c:pt>
                <c:pt idx="640">
                  <c:v>104.48092983856121</c:v>
                </c:pt>
                <c:pt idx="641">
                  <c:v>104.48104810588717</c:v>
                </c:pt>
                <c:pt idx="642">
                  <c:v>104.48116637043753</c:v>
                </c:pt>
                <c:pt idx="643">
                  <c:v>104.48128463221236</c:v>
                </c:pt>
                <c:pt idx="644">
                  <c:v>104.48140289121169</c:v>
                </c:pt>
                <c:pt idx="645">
                  <c:v>104.48152114743554</c:v>
                </c:pt>
                <c:pt idx="646">
                  <c:v>104.48163940088394</c:v>
                </c:pt>
                <c:pt idx="647">
                  <c:v>104.48175765155695</c:v>
                </c:pt>
                <c:pt idx="648">
                  <c:v>104.48187589945458</c:v>
                </c:pt>
                <c:pt idx="649">
                  <c:v>104.48199414457689</c:v>
                </c:pt>
                <c:pt idx="650">
                  <c:v>104.48211238692392</c:v>
                </c:pt>
                <c:pt idx="651">
                  <c:v>104.48223062649566</c:v>
                </c:pt>
                <c:pt idx="652">
                  <c:v>104.4823488632922</c:v>
                </c:pt>
                <c:pt idx="653">
                  <c:v>104.48246709731356</c:v>
                </c:pt>
                <c:pt idx="654">
                  <c:v>104.48258532855976</c:v>
                </c:pt>
                <c:pt idx="655">
                  <c:v>104.48270355703085</c:v>
                </c:pt>
                <c:pt idx="656">
                  <c:v>104.48282178272686</c:v>
                </c:pt>
                <c:pt idx="657">
                  <c:v>104.48294000564783</c:v>
                </c:pt>
                <c:pt idx="658">
                  <c:v>104.4830582257938</c:v>
                </c:pt>
                <c:pt idx="659">
                  <c:v>104.48317644316479</c:v>
                </c:pt>
                <c:pt idx="660">
                  <c:v>104.48329465776087</c:v>
                </c:pt>
                <c:pt idx="661">
                  <c:v>104.48341286958203</c:v>
                </c:pt>
                <c:pt idx="662">
                  <c:v>104.48353107862833</c:v>
                </c:pt>
                <c:pt idx="663">
                  <c:v>104.48364928489981</c:v>
                </c:pt>
                <c:pt idx="664">
                  <c:v>104.48376748839652</c:v>
                </c:pt>
                <c:pt idx="665">
                  <c:v>104.48388568911847</c:v>
                </c:pt>
                <c:pt idx="666">
                  <c:v>104.48400388706568</c:v>
                </c:pt>
                <c:pt idx="667">
                  <c:v>104.48412208223822</c:v>
                </c:pt>
                <c:pt idx="668">
                  <c:v>104.48424027463611</c:v>
                </c:pt>
                <c:pt idx="669">
                  <c:v>104.48435846425942</c:v>
                </c:pt>
                <c:pt idx="670">
                  <c:v>104.48447665110814</c:v>
                </c:pt>
                <c:pt idx="671">
                  <c:v>104.48459483518234</c:v>
                </c:pt>
                <c:pt idx="672">
                  <c:v>104.48471301648202</c:v>
                </c:pt>
                <c:pt idx="673">
                  <c:v>104.48483119500725</c:v>
                </c:pt>
                <c:pt idx="674">
                  <c:v>104.48494937075805</c:v>
                </c:pt>
                <c:pt idx="675">
                  <c:v>104.48506754373444</c:v>
                </c:pt>
                <c:pt idx="676">
                  <c:v>104.48518571393649</c:v>
                </c:pt>
                <c:pt idx="677">
                  <c:v>104.48530388136423</c:v>
                </c:pt>
                <c:pt idx="678">
                  <c:v>104.48542204601767</c:v>
                </c:pt>
                <c:pt idx="679">
                  <c:v>104.48554020789689</c:v>
                </c:pt>
                <c:pt idx="680">
                  <c:v>104.48565836700188</c:v>
                </c:pt>
                <c:pt idx="681">
                  <c:v>104.4857765233327</c:v>
                </c:pt>
                <c:pt idx="682">
                  <c:v>104.48589467688939</c:v>
                </c:pt>
                <c:pt idx="683">
                  <c:v>104.48601282767197</c:v>
                </c:pt>
                <c:pt idx="684">
                  <c:v>104.48613097568048</c:v>
                </c:pt>
                <c:pt idx="685">
                  <c:v>104.48624912091496</c:v>
                </c:pt>
                <c:pt idx="686">
                  <c:v>104.48636726337546</c:v>
                </c:pt>
                <c:pt idx="687">
                  <c:v>104.48648540306199</c:v>
                </c:pt>
                <c:pt idx="688">
                  <c:v>104.48660353997461</c:v>
                </c:pt>
                <c:pt idx="689">
                  <c:v>104.48672167411334</c:v>
                </c:pt>
                <c:pt idx="690">
                  <c:v>104.48683980547821</c:v>
                </c:pt>
                <c:pt idx="691">
                  <c:v>104.48695793406928</c:v>
                </c:pt>
                <c:pt idx="692">
                  <c:v>104.48707605988659</c:v>
                </c:pt>
                <c:pt idx="693">
                  <c:v>104.48719418293012</c:v>
                </c:pt>
                <c:pt idx="694">
                  <c:v>104.48731230319997</c:v>
                </c:pt>
                <c:pt idx="695">
                  <c:v>104.48743042069613</c:v>
                </c:pt>
                <c:pt idx="696">
                  <c:v>104.48754853541868</c:v>
                </c:pt>
                <c:pt idx="697">
                  <c:v>104.48766664736765</c:v>
                </c:pt>
                <c:pt idx="698">
                  <c:v>104.48778475654301</c:v>
                </c:pt>
                <c:pt idx="699">
                  <c:v>104.48790286294488</c:v>
                </c:pt>
                <c:pt idx="700">
                  <c:v>104.48802096657325</c:v>
                </c:pt>
                <c:pt idx="701">
                  <c:v>104.48813906742818</c:v>
                </c:pt>
                <c:pt idx="702">
                  <c:v>104.48825716550968</c:v>
                </c:pt>
                <c:pt idx="703">
                  <c:v>104.4883752608178</c:v>
                </c:pt>
                <c:pt idx="704">
                  <c:v>104.4884933533526</c:v>
                </c:pt>
                <c:pt idx="705">
                  <c:v>104.48861144311405</c:v>
                </c:pt>
                <c:pt idx="706">
                  <c:v>104.48872953010226</c:v>
                </c:pt>
                <c:pt idx="707">
                  <c:v>104.48884761431722</c:v>
                </c:pt>
                <c:pt idx="708">
                  <c:v>104.48896569575899</c:v>
                </c:pt>
                <c:pt idx="709">
                  <c:v>104.48908377442758</c:v>
                </c:pt>
                <c:pt idx="710">
                  <c:v>104.48920185032307</c:v>
                </c:pt>
                <c:pt idx="711">
                  <c:v>104.48931992344545</c:v>
                </c:pt>
                <c:pt idx="712">
                  <c:v>104.48943799379479</c:v>
                </c:pt>
                <c:pt idx="713">
                  <c:v>104.4895560613711</c:v>
                </c:pt>
                <c:pt idx="714">
                  <c:v>104.48967412617442</c:v>
                </c:pt>
                <c:pt idx="715">
                  <c:v>104.4897921882048</c:v>
                </c:pt>
                <c:pt idx="716">
                  <c:v>104.48991024746229</c:v>
                </c:pt>
                <c:pt idx="717">
                  <c:v>104.49002830394687</c:v>
                </c:pt>
                <c:pt idx="718">
                  <c:v>104.49014635765863</c:v>
                </c:pt>
                <c:pt idx="719">
                  <c:v>104.49026440859758</c:v>
                </c:pt>
                <c:pt idx="720">
                  <c:v>104.49038245676378</c:v>
                </c:pt>
                <c:pt idx="721">
                  <c:v>104.49050050215723</c:v>
                </c:pt>
                <c:pt idx="722">
                  <c:v>104.490618544778</c:v>
                </c:pt>
                <c:pt idx="723">
                  <c:v>104.49073658462612</c:v>
                </c:pt>
                <c:pt idx="724">
                  <c:v>104.4908546217016</c:v>
                </c:pt>
                <c:pt idx="725">
                  <c:v>104.4909726560045</c:v>
                </c:pt>
                <c:pt idx="726">
                  <c:v>104.49109068753485</c:v>
                </c:pt>
                <c:pt idx="727">
                  <c:v>104.49120871629269</c:v>
                </c:pt>
                <c:pt idx="728">
                  <c:v>104.49132674227806</c:v>
                </c:pt>
                <c:pt idx="729">
                  <c:v>104.49144476549098</c:v>
                </c:pt>
                <c:pt idx="730">
                  <c:v>104.49156278593149</c:v>
                </c:pt>
                <c:pt idx="731">
                  <c:v>104.49168080359965</c:v>
                </c:pt>
                <c:pt idx="732">
                  <c:v>104.49179881849545</c:v>
                </c:pt>
                <c:pt idx="733">
                  <c:v>104.49191683061898</c:v>
                </c:pt>
                <c:pt idx="734">
                  <c:v>104.49203483997023</c:v>
                </c:pt>
                <c:pt idx="735">
                  <c:v>104.49215284654926</c:v>
                </c:pt>
                <c:pt idx="736">
                  <c:v>104.49227085035611</c:v>
                </c:pt>
                <c:pt idx="737">
                  <c:v>104.49238885139079</c:v>
                </c:pt>
                <c:pt idx="738">
                  <c:v>104.49250684965337</c:v>
                </c:pt>
                <c:pt idx="739">
                  <c:v>104.49262484514387</c:v>
                </c:pt>
                <c:pt idx="740">
                  <c:v>104.49274283786229</c:v>
                </c:pt>
                <c:pt idx="741">
                  <c:v>104.49286082780874</c:v>
                </c:pt>
                <c:pt idx="742">
                  <c:v>104.49297881498322</c:v>
                </c:pt>
                <c:pt idx="743">
                  <c:v>104.49309679938575</c:v>
                </c:pt>
                <c:pt idx="744">
                  <c:v>104.49321478101638</c:v>
                </c:pt>
                <c:pt idx="745">
                  <c:v>104.49333275987516</c:v>
                </c:pt>
                <c:pt idx="746">
                  <c:v>104.4934507359621</c:v>
                </c:pt>
                <c:pt idx="747">
                  <c:v>104.49356870927726</c:v>
                </c:pt>
                <c:pt idx="748">
                  <c:v>104.49368667982066</c:v>
                </c:pt>
                <c:pt idx="749">
                  <c:v>104.49380464759233</c:v>
                </c:pt>
                <c:pt idx="750">
                  <c:v>104.49392261259233</c:v>
                </c:pt>
                <c:pt idx="751">
                  <c:v>104.49404057482067</c:v>
                </c:pt>
                <c:pt idx="752">
                  <c:v>104.4941585342774</c:v>
                </c:pt>
                <c:pt idx="753">
                  <c:v>104.49427649096256</c:v>
                </c:pt>
                <c:pt idx="754">
                  <c:v>104.49439444487619</c:v>
                </c:pt>
                <c:pt idx="755">
                  <c:v>104.49451239601829</c:v>
                </c:pt>
                <c:pt idx="756">
                  <c:v>104.49463034438895</c:v>
                </c:pt>
                <c:pt idx="757">
                  <c:v>104.49474828998817</c:v>
                </c:pt>
                <c:pt idx="758">
                  <c:v>104.49486623281598</c:v>
                </c:pt>
                <c:pt idx="759">
                  <c:v>104.49498417287245</c:v>
                </c:pt>
                <c:pt idx="760">
                  <c:v>104.4951021101576</c:v>
                </c:pt>
                <c:pt idx="761">
                  <c:v>104.49522004467146</c:v>
                </c:pt>
                <c:pt idx="762">
                  <c:v>104.49533797641408</c:v>
                </c:pt>
                <c:pt idx="763">
                  <c:v>104.49545590538547</c:v>
                </c:pt>
                <c:pt idx="764">
                  <c:v>104.49557383158569</c:v>
                </c:pt>
                <c:pt idx="765">
                  <c:v>104.49569175501476</c:v>
                </c:pt>
                <c:pt idx="766">
                  <c:v>104.49580967567272</c:v>
                </c:pt>
                <c:pt idx="767">
                  <c:v>104.49592759355963</c:v>
                </c:pt>
                <c:pt idx="768">
                  <c:v>104.49604550867549</c:v>
                </c:pt>
                <c:pt idx="769">
                  <c:v>104.49616342102036</c:v>
                </c:pt>
                <c:pt idx="770">
                  <c:v>104.49628133059427</c:v>
                </c:pt>
                <c:pt idx="771">
                  <c:v>104.49639923739726</c:v>
                </c:pt>
                <c:pt idx="772">
                  <c:v>104.49651714142935</c:v>
                </c:pt>
                <c:pt idx="773">
                  <c:v>104.49663504269058</c:v>
                </c:pt>
                <c:pt idx="774">
                  <c:v>104.496752941181</c:v>
                </c:pt>
                <c:pt idx="775">
                  <c:v>104.49687083690064</c:v>
                </c:pt>
                <c:pt idx="776">
                  <c:v>104.49698872984953</c:v>
                </c:pt>
                <c:pt idx="777">
                  <c:v>104.49710662002774</c:v>
                </c:pt>
                <c:pt idx="778">
                  <c:v>104.49722450743525</c:v>
                </c:pt>
                <c:pt idx="779">
                  <c:v>104.49734239207211</c:v>
                </c:pt>
                <c:pt idx="780">
                  <c:v>104.4974602739384</c:v>
                </c:pt>
                <c:pt idx="781">
                  <c:v>104.49757815303411</c:v>
                </c:pt>
                <c:pt idx="782">
                  <c:v>104.49769602935929</c:v>
                </c:pt>
                <c:pt idx="783">
                  <c:v>104.497813902914</c:v>
                </c:pt>
                <c:pt idx="784">
                  <c:v>104.49793177369823</c:v>
                </c:pt>
                <c:pt idx="785">
                  <c:v>104.49804964171203</c:v>
                </c:pt>
                <c:pt idx="786">
                  <c:v>104.49816750695545</c:v>
                </c:pt>
                <c:pt idx="787">
                  <c:v>104.49828536942854</c:v>
                </c:pt>
                <c:pt idx="788">
                  <c:v>104.4984032291313</c:v>
                </c:pt>
                <c:pt idx="789">
                  <c:v>104.4985210860638</c:v>
                </c:pt>
                <c:pt idx="790">
                  <c:v>104.49863894022606</c:v>
                </c:pt>
                <c:pt idx="791">
                  <c:v>104.49875679161812</c:v>
                </c:pt>
                <c:pt idx="792">
                  <c:v>104.49887464023999</c:v>
                </c:pt>
                <c:pt idx="793">
                  <c:v>104.49899248609174</c:v>
                </c:pt>
                <c:pt idx="794">
                  <c:v>104.4991103291734</c:v>
                </c:pt>
                <c:pt idx="795">
                  <c:v>104.49922816948501</c:v>
                </c:pt>
                <c:pt idx="796">
                  <c:v>104.49934600702657</c:v>
                </c:pt>
                <c:pt idx="797">
                  <c:v>104.49946384179816</c:v>
                </c:pt>
                <c:pt idx="798">
                  <c:v>104.4995816737998</c:v>
                </c:pt>
                <c:pt idx="799">
                  <c:v>104.49969950303151</c:v>
                </c:pt>
                <c:pt idx="800">
                  <c:v>104.49981732949334</c:v>
                </c:pt>
                <c:pt idx="801">
                  <c:v>104.49993515318533</c:v>
                </c:pt>
                <c:pt idx="802">
                  <c:v>104.50005297410753</c:v>
                </c:pt>
                <c:pt idx="803">
                  <c:v>104.50017079225994</c:v>
                </c:pt>
                <c:pt idx="804">
                  <c:v>104.50028860764263</c:v>
                </c:pt>
                <c:pt idx="805">
                  <c:v>104.5004064202556</c:v>
                </c:pt>
                <c:pt idx="806">
                  <c:v>104.50052423009893</c:v>
                </c:pt>
                <c:pt idx="807">
                  <c:v>104.50064203717263</c:v>
                </c:pt>
                <c:pt idx="808">
                  <c:v>104.50075984147674</c:v>
                </c:pt>
                <c:pt idx="809">
                  <c:v>104.50087764301128</c:v>
                </c:pt>
                <c:pt idx="810">
                  <c:v>104.50099544177631</c:v>
                </c:pt>
                <c:pt idx="811">
                  <c:v>104.50111323777186</c:v>
                </c:pt>
                <c:pt idx="812">
                  <c:v>104.50123103099796</c:v>
                </c:pt>
                <c:pt idx="813">
                  <c:v>104.50134882145466</c:v>
                </c:pt>
                <c:pt idx="814">
                  <c:v>104.50146660914197</c:v>
                </c:pt>
                <c:pt idx="815">
                  <c:v>104.50158439405996</c:v>
                </c:pt>
                <c:pt idx="816">
                  <c:v>104.50170217620864</c:v>
                </c:pt>
                <c:pt idx="817">
                  <c:v>104.50181995558806</c:v>
                </c:pt>
                <c:pt idx="818">
                  <c:v>104.50193773219826</c:v>
                </c:pt>
                <c:pt idx="819">
                  <c:v>104.50205550603926</c:v>
                </c:pt>
                <c:pt idx="820">
                  <c:v>104.50217327711108</c:v>
                </c:pt>
                <c:pt idx="821">
                  <c:v>104.5022910454138</c:v>
                </c:pt>
                <c:pt idx="822">
                  <c:v>104.50240881094743</c:v>
                </c:pt>
                <c:pt idx="823">
                  <c:v>104.50252657371202</c:v>
                </c:pt>
                <c:pt idx="824">
                  <c:v>104.50264433370758</c:v>
                </c:pt>
                <c:pt idx="825">
                  <c:v>104.50276209093416</c:v>
                </c:pt>
                <c:pt idx="826">
                  <c:v>104.50287984539182</c:v>
                </c:pt>
                <c:pt idx="827">
                  <c:v>104.50299759708055</c:v>
                </c:pt>
                <c:pt idx="828">
                  <c:v>104.50311534600043</c:v>
                </c:pt>
                <c:pt idx="829">
                  <c:v>104.50323309215146</c:v>
                </c:pt>
                <c:pt idx="830">
                  <c:v>104.50335083553371</c:v>
                </c:pt>
                <c:pt idx="831">
                  <c:v>104.5034685761472</c:v>
                </c:pt>
                <c:pt idx="832">
                  <c:v>104.50358631399196</c:v>
                </c:pt>
                <c:pt idx="833">
                  <c:v>104.50370404906803</c:v>
                </c:pt>
                <c:pt idx="834">
                  <c:v>104.50382178137545</c:v>
                </c:pt>
                <c:pt idx="835">
                  <c:v>104.50393951091425</c:v>
                </c:pt>
                <c:pt idx="836">
                  <c:v>104.50405723768446</c:v>
                </c:pt>
                <c:pt idx="837">
                  <c:v>104.50417496168616</c:v>
                </c:pt>
                <c:pt idx="838">
                  <c:v>104.50429268291931</c:v>
                </c:pt>
                <c:pt idx="839">
                  <c:v>104.50441040138402</c:v>
                </c:pt>
                <c:pt idx="840">
                  <c:v>104.50452811708028</c:v>
                </c:pt>
                <c:pt idx="841">
                  <c:v>104.50464583000814</c:v>
                </c:pt>
                <c:pt idx="842">
                  <c:v>104.50476354016764</c:v>
                </c:pt>
                <c:pt idx="843">
                  <c:v>104.5048812475588</c:v>
                </c:pt>
                <c:pt idx="844">
                  <c:v>104.50499895218167</c:v>
                </c:pt>
                <c:pt idx="845">
                  <c:v>104.5051166540363</c:v>
                </c:pt>
                <c:pt idx="846">
                  <c:v>104.50523435312269</c:v>
                </c:pt>
                <c:pt idx="847">
                  <c:v>104.50535204944092</c:v>
                </c:pt>
                <c:pt idx="848">
                  <c:v>104.50546974299098</c:v>
                </c:pt>
                <c:pt idx="849">
                  <c:v>104.50558743377294</c:v>
                </c:pt>
                <c:pt idx="850">
                  <c:v>104.50570512178682</c:v>
                </c:pt>
                <c:pt idx="851">
                  <c:v>104.50582280703266</c:v>
                </c:pt>
                <c:pt idx="852">
                  <c:v>104.50594048951051</c:v>
                </c:pt>
                <c:pt idx="853">
                  <c:v>104.50605816922038</c:v>
                </c:pt>
                <c:pt idx="854">
                  <c:v>104.50617584616234</c:v>
                </c:pt>
                <c:pt idx="855">
                  <c:v>104.50629352033637</c:v>
                </c:pt>
                <c:pt idx="856">
                  <c:v>104.50641119174257</c:v>
                </c:pt>
                <c:pt idx="857">
                  <c:v>104.50652886038093</c:v>
                </c:pt>
                <c:pt idx="858">
                  <c:v>104.5066465262515</c:v>
                </c:pt>
                <c:pt idx="859">
                  <c:v>104.50676418935433</c:v>
                </c:pt>
                <c:pt idx="860">
                  <c:v>104.50688184968945</c:v>
                </c:pt>
                <c:pt idx="861">
                  <c:v>104.50699950725686</c:v>
                </c:pt>
                <c:pt idx="862">
                  <c:v>104.50711716205666</c:v>
                </c:pt>
                <c:pt idx="863">
                  <c:v>104.50723481408886</c:v>
                </c:pt>
                <c:pt idx="864">
                  <c:v>104.50735246335347</c:v>
                </c:pt>
                <c:pt idx="865">
                  <c:v>104.50747010985056</c:v>
                </c:pt>
                <c:pt idx="866">
                  <c:v>104.50758775358013</c:v>
                </c:pt>
                <c:pt idx="867">
                  <c:v>104.50770539454224</c:v>
                </c:pt>
                <c:pt idx="868">
                  <c:v>104.50782303273695</c:v>
                </c:pt>
                <c:pt idx="869">
                  <c:v>104.50794066816425</c:v>
                </c:pt>
                <c:pt idx="870">
                  <c:v>104.50805830082419</c:v>
                </c:pt>
                <c:pt idx="871">
                  <c:v>104.50817593071682</c:v>
                </c:pt>
                <c:pt idx="872">
                  <c:v>104.50829355784217</c:v>
                </c:pt>
                <c:pt idx="873">
                  <c:v>104.50841118220026</c:v>
                </c:pt>
                <c:pt idx="874">
                  <c:v>104.50852880379115</c:v>
                </c:pt>
                <c:pt idx="875">
                  <c:v>104.50864642261487</c:v>
                </c:pt>
                <c:pt idx="876">
                  <c:v>104.50876403867146</c:v>
                </c:pt>
                <c:pt idx="877">
                  <c:v>104.50888165196093</c:v>
                </c:pt>
                <c:pt idx="878">
                  <c:v>104.50899926248334</c:v>
                </c:pt>
                <c:pt idx="879">
                  <c:v>104.50911687023871</c:v>
                </c:pt>
                <c:pt idx="880">
                  <c:v>104.50923447522712</c:v>
                </c:pt>
                <c:pt idx="881">
                  <c:v>104.50935207744855</c:v>
                </c:pt>
                <c:pt idx="882">
                  <c:v>104.50946967690307</c:v>
                </c:pt>
                <c:pt idx="883">
                  <c:v>104.50958727359068</c:v>
                </c:pt>
                <c:pt idx="884">
                  <c:v>104.50970486751146</c:v>
                </c:pt>
                <c:pt idx="885">
                  <c:v>104.50982245866541</c:v>
                </c:pt>
                <c:pt idx="886">
                  <c:v>104.50994004705261</c:v>
                </c:pt>
                <c:pt idx="887">
                  <c:v>104.51005763267304</c:v>
                </c:pt>
                <c:pt idx="888">
                  <c:v>104.51017521552679</c:v>
                </c:pt>
                <c:pt idx="889">
                  <c:v>104.51029279561385</c:v>
                </c:pt>
                <c:pt idx="890">
                  <c:v>104.51041037293429</c:v>
                </c:pt>
                <c:pt idx="891">
                  <c:v>104.51052794748813</c:v>
                </c:pt>
                <c:pt idx="892">
                  <c:v>104.5106455192754</c:v>
                </c:pt>
                <c:pt idx="893">
                  <c:v>104.51076308829614</c:v>
                </c:pt>
                <c:pt idx="894">
                  <c:v>104.51088065455041</c:v>
                </c:pt>
                <c:pt idx="895">
                  <c:v>104.51099821803822</c:v>
                </c:pt>
                <c:pt idx="896">
                  <c:v>104.5111157787596</c:v>
                </c:pt>
                <c:pt idx="897">
                  <c:v>104.51123333671462</c:v>
                </c:pt>
                <c:pt idx="898">
                  <c:v>104.51135089190329</c:v>
                </c:pt>
                <c:pt idx="899">
                  <c:v>104.51146844432566</c:v>
                </c:pt>
                <c:pt idx="900">
                  <c:v>104.51158599398175</c:v>
                </c:pt>
                <c:pt idx="901">
                  <c:v>104.51170354087161</c:v>
                </c:pt>
                <c:pt idx="902">
                  <c:v>104.51182108499525</c:v>
                </c:pt>
                <c:pt idx="903">
                  <c:v>104.51193862635274</c:v>
                </c:pt>
                <c:pt idx="904">
                  <c:v>104.5120561649441</c:v>
                </c:pt>
                <c:pt idx="905">
                  <c:v>104.51217370076937</c:v>
                </c:pt>
                <c:pt idx="906">
                  <c:v>104.51229123382856</c:v>
                </c:pt>
                <c:pt idx="907">
                  <c:v>104.51240876412174</c:v>
                </c:pt>
                <c:pt idx="908">
                  <c:v>104.51252629164895</c:v>
                </c:pt>
                <c:pt idx="909">
                  <c:v>104.5126438164102</c:v>
                </c:pt>
                <c:pt idx="910">
                  <c:v>104.51276133840555</c:v>
                </c:pt>
                <c:pt idx="911">
                  <c:v>104.512878857635</c:v>
                </c:pt>
                <c:pt idx="912">
                  <c:v>104.51299637409863</c:v>
                </c:pt>
                <c:pt idx="913">
                  <c:v>104.51311388779646</c:v>
                </c:pt>
                <c:pt idx="914">
                  <c:v>104.51323139872852</c:v>
                </c:pt>
                <c:pt idx="915">
                  <c:v>104.51334890689485</c:v>
                </c:pt>
                <c:pt idx="916">
                  <c:v>104.51346641229549</c:v>
                </c:pt>
                <c:pt idx="917">
                  <c:v>104.51358391493046</c:v>
                </c:pt>
                <c:pt idx="918">
                  <c:v>104.5137014147998</c:v>
                </c:pt>
                <c:pt idx="919">
                  <c:v>104.51381891190356</c:v>
                </c:pt>
                <c:pt idx="920">
                  <c:v>104.51393640624177</c:v>
                </c:pt>
                <c:pt idx="921">
                  <c:v>104.51405389781445</c:v>
                </c:pt>
                <c:pt idx="922">
                  <c:v>104.51417138662165</c:v>
                </c:pt>
                <c:pt idx="923">
                  <c:v>104.51428887266341</c:v>
                </c:pt>
                <c:pt idx="924">
                  <c:v>104.51440635593977</c:v>
                </c:pt>
                <c:pt idx="925">
                  <c:v>104.51452383645076</c:v>
                </c:pt>
                <c:pt idx="926">
                  <c:v>104.51464131419641</c:v>
                </c:pt>
                <c:pt idx="927">
                  <c:v>104.51475878917677</c:v>
                </c:pt>
                <c:pt idx="928">
                  <c:v>104.51487626139186</c:v>
                </c:pt>
                <c:pt idx="929">
                  <c:v>104.51499373084172</c:v>
                </c:pt>
                <c:pt idx="930">
                  <c:v>104.51511119752639</c:v>
                </c:pt>
                <c:pt idx="931">
                  <c:v>104.5152286614459</c:v>
                </c:pt>
                <c:pt idx="932">
                  <c:v>104.51534612260031</c:v>
                </c:pt>
                <c:pt idx="933">
                  <c:v>104.51546358098962</c:v>
                </c:pt>
                <c:pt idx="934">
                  <c:v>104.5155810366139</c:v>
                </c:pt>
                <c:pt idx="935">
                  <c:v>104.51569848947315</c:v>
                </c:pt>
                <c:pt idx="936">
                  <c:v>104.51581593956743</c:v>
                </c:pt>
                <c:pt idx="937">
                  <c:v>104.51593338689678</c:v>
                </c:pt>
                <c:pt idx="938">
                  <c:v>104.51605083146121</c:v>
                </c:pt>
                <c:pt idx="939">
                  <c:v>104.51616827326079</c:v>
                </c:pt>
                <c:pt idx="940">
                  <c:v>104.51628571229553</c:v>
                </c:pt>
                <c:pt idx="941">
                  <c:v>104.51640314856546</c:v>
                </c:pt>
                <c:pt idx="942">
                  <c:v>104.51652058207065</c:v>
                </c:pt>
                <c:pt idx="943">
                  <c:v>104.51663801281113</c:v>
                </c:pt>
                <c:pt idx="944">
                  <c:v>104.51675544078691</c:v>
                </c:pt>
                <c:pt idx="945">
                  <c:v>104.51687286599805</c:v>
                </c:pt>
                <c:pt idx="946">
                  <c:v>104.51699028844456</c:v>
                </c:pt>
                <c:pt idx="947">
                  <c:v>104.5171077081265</c:v>
                </c:pt>
                <c:pt idx="948">
                  <c:v>104.51722512504388</c:v>
                </c:pt>
                <c:pt idx="949">
                  <c:v>104.51734253919678</c:v>
                </c:pt>
                <c:pt idx="950">
                  <c:v>104.51745995058519</c:v>
                </c:pt>
                <c:pt idx="951">
                  <c:v>104.51757735920917</c:v>
                </c:pt>
                <c:pt idx="952">
                  <c:v>104.51769476506875</c:v>
                </c:pt>
                <c:pt idx="953">
                  <c:v>104.51781216816399</c:v>
                </c:pt>
                <c:pt idx="954">
                  <c:v>104.51792956849486</c:v>
                </c:pt>
                <c:pt idx="955">
                  <c:v>104.51804696606148</c:v>
                </c:pt>
                <c:pt idx="956">
                  <c:v>104.51816436086382</c:v>
                </c:pt>
                <c:pt idx="957">
                  <c:v>104.51828175290196</c:v>
                </c:pt>
                <c:pt idx="958">
                  <c:v>104.51839914217591</c:v>
                </c:pt>
                <c:pt idx="959">
                  <c:v>104.51851652868571</c:v>
                </c:pt>
                <c:pt idx="960">
                  <c:v>104.5186339124314</c:v>
                </c:pt>
                <c:pt idx="961">
                  <c:v>104.51875129341302</c:v>
                </c:pt>
                <c:pt idx="962">
                  <c:v>104.5188686716306</c:v>
                </c:pt>
                <c:pt idx="963">
                  <c:v>104.51898604708418</c:v>
                </c:pt>
                <c:pt idx="964">
                  <c:v>104.5191034197738</c:v>
                </c:pt>
                <c:pt idx="965">
                  <c:v>104.51922078969949</c:v>
                </c:pt>
                <c:pt idx="966">
                  <c:v>104.51933815686127</c:v>
                </c:pt>
                <c:pt idx="967">
                  <c:v>104.5194555212592</c:v>
                </c:pt>
                <c:pt idx="968">
                  <c:v>104.51957288289331</c:v>
                </c:pt>
                <c:pt idx="969">
                  <c:v>104.51969024176364</c:v>
                </c:pt>
                <c:pt idx="970">
                  <c:v>104.51980759787023</c:v>
                </c:pt>
                <c:pt idx="971">
                  <c:v>104.51992495121308</c:v>
                </c:pt>
                <c:pt idx="972">
                  <c:v>104.52004230179227</c:v>
                </c:pt>
                <c:pt idx="973">
                  <c:v>104.52015964960782</c:v>
                </c:pt>
                <c:pt idx="974">
                  <c:v>104.52027699465975</c:v>
                </c:pt>
                <c:pt idx="975">
                  <c:v>104.52039433694812</c:v>
                </c:pt>
                <c:pt idx="976">
                  <c:v>104.52051167647295</c:v>
                </c:pt>
                <c:pt idx="977">
                  <c:v>104.52062901323428</c:v>
                </c:pt>
                <c:pt idx="978">
                  <c:v>104.52074634723218</c:v>
                </c:pt>
                <c:pt idx="979">
                  <c:v>104.52086367846663</c:v>
                </c:pt>
                <c:pt idx="980">
                  <c:v>104.52098100693769</c:v>
                </c:pt>
                <c:pt idx="981">
                  <c:v>104.52109833264539</c:v>
                </c:pt>
                <c:pt idx="982">
                  <c:v>104.52121565558978</c:v>
                </c:pt>
                <c:pt idx="983">
                  <c:v>104.5213329757709</c:v>
                </c:pt>
                <c:pt idx="984">
                  <c:v>104.52145029318876</c:v>
                </c:pt>
                <c:pt idx="985">
                  <c:v>104.52156760784342</c:v>
                </c:pt>
                <c:pt idx="986">
                  <c:v>104.52168491973489</c:v>
                </c:pt>
                <c:pt idx="987">
                  <c:v>104.52180222886324</c:v>
                </c:pt>
                <c:pt idx="988">
                  <c:v>104.52191953522849</c:v>
                </c:pt>
                <c:pt idx="989">
                  <c:v>104.52203683883066</c:v>
                </c:pt>
                <c:pt idx="990">
                  <c:v>104.52215413966982</c:v>
                </c:pt>
                <c:pt idx="991">
                  <c:v>104.52227143774597</c:v>
                </c:pt>
                <c:pt idx="992">
                  <c:v>104.52238873305917</c:v>
                </c:pt>
                <c:pt idx="993">
                  <c:v>104.52250602560946</c:v>
                </c:pt>
                <c:pt idx="994">
                  <c:v>104.52262331539686</c:v>
                </c:pt>
                <c:pt idx="995">
                  <c:v>104.52274060242139</c:v>
                </c:pt>
                <c:pt idx="996">
                  <c:v>104.52285788668313</c:v>
                </c:pt>
                <c:pt idx="997">
                  <c:v>104.52297516818207</c:v>
                </c:pt>
                <c:pt idx="998">
                  <c:v>104.52309244691828</c:v>
                </c:pt>
                <c:pt idx="999">
                  <c:v>104.52320972289179</c:v>
                </c:pt>
                <c:pt idx="1000">
                  <c:v>104.52332699610263</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Calculs!$AG$4:$AG$1004</c:f>
              <c:numCache>
                <c:formatCode>0.00</c:formatCode>
                <c:ptCount val="1001"/>
                <c:pt idx="0">
                  <c:v>0</c:v>
                </c:pt>
                <c:pt idx="1">
                  <c:v>-26.989830362735937</c:v>
                </c:pt>
                <c:pt idx="2">
                  <c:v>-26.92503096209062</c:v>
                </c:pt>
                <c:pt idx="3">
                  <c:v>-26.860514549509269</c:v>
                </c:pt>
                <c:pt idx="4">
                  <c:v>-26.796279461906764</c:v>
                </c:pt>
                <c:pt idx="5">
                  <c:v>-26.732324048371776</c:v>
                </c:pt>
                <c:pt idx="6">
                  <c:v>-26.668646670058987</c:v>
                </c:pt>
                <c:pt idx="7">
                  <c:v>-26.605245700082712</c:v>
                </c:pt>
                <c:pt idx="8">
                  <c:v>-26.542119523411394</c:v>
                </c:pt>
                <c:pt idx="9">
                  <c:v>-26.479266536763259</c:v>
                </c:pt>
                <c:pt idx="10">
                  <c:v>-26.416685148503067</c:v>
                </c:pt>
                <c:pt idx="11">
                  <c:v>-26.354683131233237</c:v>
                </c:pt>
                <c:pt idx="12">
                  <c:v>-26.293252998754422</c:v>
                </c:pt>
                <c:pt idx="13">
                  <c:v>-26.2320779778115</c:v>
                </c:pt>
                <c:pt idx="14">
                  <c:v>-26.171156670324965</c:v>
                </c:pt>
                <c:pt idx="15">
                  <c:v>-26.110487687819351</c:v>
                </c:pt>
                <c:pt idx="16">
                  <c:v>-26.050069651343247</c:v>
                </c:pt>
                <c:pt idx="17">
                  <c:v>-25.989901191390175</c:v>
                </c:pt>
                <c:pt idx="18">
                  <c:v>-25.929980947820177</c:v>
                </c:pt>
                <c:pt idx="19">
                  <c:v>-25.870307569782163</c:v>
                </c:pt>
                <c:pt idx="20">
                  <c:v>-25.81087971563705</c:v>
                </c:pt>
                <c:pt idx="21">
                  <c:v>-25.751541280398641</c:v>
                </c:pt>
                <c:pt idx="22">
                  <c:v>-25.692293802212959</c:v>
                </c:pt>
                <c:pt idx="23">
                  <c:v>-25.633293573793924</c:v>
                </c:pt>
                <c:pt idx="24">
                  <c:v>-25.574539218901222</c:v>
                </c:pt>
                <c:pt idx="25">
                  <c:v>-25.516029370852209</c:v>
                </c:pt>
                <c:pt idx="26">
                  <c:v>-25.4577626724415</c:v>
                </c:pt>
                <c:pt idx="27">
                  <c:v>-25.399737775861496</c:v>
                </c:pt>
                <c:pt idx="28">
                  <c:v>-25.341953342623448</c:v>
                </c:pt>
                <c:pt idx="29">
                  <c:v>-25.28440804347953</c:v>
                </c:pt>
                <c:pt idx="30">
                  <c:v>-25.227100558345509</c:v>
                </c:pt>
                <c:pt idx="31">
                  <c:v>-25.170029576224241</c:v>
                </c:pt>
                <c:pt idx="32">
                  <c:v>-25.113193795129888</c:v>
                </c:pt>
                <c:pt idx="33">
                  <c:v>-25.056591922012835</c:v>
                </c:pt>
                <c:pt idx="34">
                  <c:v>-25.000222672685439</c:v>
                </c:pt>
                <c:pt idx="35">
                  <c:v>-24.944084771748354</c:v>
                </c:pt>
                <c:pt idx="36">
                  <c:v>-24.888176952517668</c:v>
                </c:pt>
                <c:pt idx="37">
                  <c:v>-24.832497956952722</c:v>
                </c:pt>
                <c:pt idx="38">
                  <c:v>-24.777046535584578</c:v>
                </c:pt>
                <c:pt idx="39">
                  <c:v>-24.721821447445222</c:v>
                </c:pt>
                <c:pt idx="40">
                  <c:v>-24.666821459997454</c:v>
                </c:pt>
                <c:pt idx="41">
                  <c:v>-24.612045349065379</c:v>
                </c:pt>
                <c:pt idx="42">
                  <c:v>-24.557491898765676</c:v>
                </c:pt>
                <c:pt idx="43">
                  <c:v>-24.503159901439361</c:v>
                </c:pt>
                <c:pt idx="44">
                  <c:v>-24.449048157584389</c:v>
                </c:pt>
                <c:pt idx="45">
                  <c:v>-24.395155475788776</c:v>
                </c:pt>
                <c:pt idx="46">
                  <c:v>-24.341480672664346</c:v>
                </c:pt>
                <c:pt idx="47">
                  <c:v>-24.288022572781202</c:v>
                </c:pt>
                <c:pt idx="48">
                  <c:v>-24.234780008602737</c:v>
                </c:pt>
                <c:pt idx="49">
                  <c:v>-24.181751820421287</c:v>
                </c:pt>
                <c:pt idx="50">
                  <c:v>-24.128936856294377</c:v>
                </c:pt>
                <c:pt idx="51">
                  <c:v>-24.076333971981633</c:v>
                </c:pt>
                <c:pt idx="52">
                  <c:v>-24.023942030882161</c:v>
                </c:pt>
                <c:pt idx="53">
                  <c:v>-23.971759903972675</c:v>
                </c:pt>
                <c:pt idx="54">
                  <c:v>-23.919786469746064</c:v>
                </c:pt>
                <c:pt idx="55">
                  <c:v>-23.868020614150637</c:v>
                </c:pt>
                <c:pt idx="56">
                  <c:v>-23.816461230529846</c:v>
                </c:pt>
                <c:pt idx="57">
                  <c:v>-23.76510721956269</c:v>
                </c:pt>
                <c:pt idx="58">
                  <c:v>-23.713957489204557</c:v>
                </c:pt>
                <c:pt idx="59">
                  <c:v>-23.663010954628682</c:v>
                </c:pt>
                <c:pt idx="60">
                  <c:v>-23.612266538168164</c:v>
                </c:pt>
                <c:pt idx="61">
                  <c:v>-23.561723169258471</c:v>
                </c:pt>
                <c:pt idx="62">
                  <c:v>-23.511379784380516</c:v>
                </c:pt>
                <c:pt idx="63">
                  <c:v>-23.461235327004243</c:v>
                </c:pt>
                <c:pt idx="64">
                  <c:v>-23.411288747532744</c:v>
                </c:pt>
                <c:pt idx="65">
                  <c:v>-23.361539003246939</c:v>
                </c:pt>
                <c:pt idx="66">
                  <c:v>-23.311985058250649</c:v>
                </c:pt>
                <c:pt idx="67">
                  <c:v>-23.262625883416273</c:v>
                </c:pt>
                <c:pt idx="68">
                  <c:v>-23.213460456330985</c:v>
                </c:pt>
                <c:pt idx="69">
                  <c:v>-23.164487761243329</c:v>
                </c:pt>
                <c:pt idx="70">
                  <c:v>-23.115706789010353</c:v>
                </c:pt>
                <c:pt idx="71">
                  <c:v>-23.067116537045294</c:v>
                </c:pt>
                <c:pt idx="72">
                  <c:v>-23.01871600926561</c:v>
                </c:pt>
                <c:pt idx="73">
                  <c:v>-22.970504216041618</c:v>
                </c:pt>
                <c:pt idx="74">
                  <c:v>-22.922480174145484</c:v>
                </c:pt>
                <c:pt idx="75">
                  <c:v>-22.874642906700792</c:v>
                </c:pt>
                <c:pt idx="76">
                  <c:v>-22.826991443132485</c:v>
                </c:pt>
                <c:pt idx="77">
                  <c:v>-22.779524819117292</c:v>
                </c:pt>
                <c:pt idx="78">
                  <c:v>-22.732242076534604</c:v>
                </c:pt>
                <c:pt idx="79">
                  <c:v>-22.685142263417845</c:v>
                </c:pt>
                <c:pt idx="80">
                  <c:v>-22.63822443390616</c:v>
                </c:pt>
                <c:pt idx="81">
                  <c:v>-22.591487648196676</c:v>
                </c:pt>
                <c:pt idx="82">
                  <c:v>-22.54493097249712</c:v>
                </c:pt>
                <c:pt idx="83">
                  <c:v>-22.49855347897887</c:v>
                </c:pt>
                <c:pt idx="84">
                  <c:v>-22.452354245730447</c:v>
                </c:pt>
                <c:pt idx="85">
                  <c:v>-22.406332356711417</c:v>
                </c:pt>
                <c:pt idx="86">
                  <c:v>-22.3604869017067</c:v>
                </c:pt>
                <c:pt idx="87">
                  <c:v>-22.31481697628131</c:v>
                </c:pt>
                <c:pt idx="88">
                  <c:v>-22.269321681735477</c:v>
                </c:pt>
                <c:pt idx="89">
                  <c:v>-22.224000125060201</c:v>
                </c:pt>
                <c:pt idx="90">
                  <c:v>-22.178851418893121</c:v>
                </c:pt>
                <c:pt idx="91">
                  <c:v>-22.133874681474932</c:v>
                </c:pt>
                <c:pt idx="92">
                  <c:v>-22.089069036606027</c:v>
                </c:pt>
                <c:pt idx="93">
                  <c:v>-22.044433613603609</c:v>
                </c:pt>
                <c:pt idx="94">
                  <c:v>-21.999967547259182</c:v>
                </c:pt>
                <c:pt idx="95">
                  <c:v>-21.955669977796433</c:v>
                </c:pt>
                <c:pt idx="96">
                  <c:v>-21.911540050829402</c:v>
                </c:pt>
                <c:pt idx="97">
                  <c:v>-21.867576917321138</c:v>
                </c:pt>
                <c:pt idx="98">
                  <c:v>-21.823779733542597</c:v>
                </c:pt>
                <c:pt idx="99">
                  <c:v>-21.780147661032075</c:v>
                </c:pt>
                <c:pt idx="100">
                  <c:v>-21.736679866554773</c:v>
                </c:pt>
                <c:pt idx="101">
                  <c:v>-21.693375522062944</c:v>
                </c:pt>
                <c:pt idx="102">
                  <c:v>-21.265588185990545</c:v>
                </c:pt>
                <c:pt idx="103">
                  <c:v>-20.853593522041717</c:v>
                </c:pt>
                <c:pt idx="104">
                  <c:v>-20.456616493779539</c:v>
                </c:pt>
                <c:pt idx="105">
                  <c:v>-20.073928354638127</c:v>
                </c:pt>
                <c:pt idx="106">
                  <c:v>-19.704843268048705</c:v>
                </c:pt>
                <c:pt idx="107">
                  <c:v>-19.348715206481319</c:v>
                </c:pt>
                <c:pt idx="108">
                  <c:v>-19.004935102813107</c:v>
                </c:pt>
                <c:pt idx="109">
                  <c:v>-18.672928230212591</c:v>
                </c:pt>
                <c:pt idx="110">
                  <c:v>-18.352151789184578</c:v>
                </c:pt>
                <c:pt idx="111">
                  <c:v>-18.042092682591914</c:v>
                </c:pt>
                <c:pt idx="112">
                  <c:v>-17.742265461394041</c:v>
                </c:pt>
                <c:pt idx="113">
                  <c:v>-17.452210425548436</c:v>
                </c:pt>
                <c:pt idx="114">
                  <c:v>-17.171491866035609</c:v>
                </c:pt>
                <c:pt idx="115">
                  <c:v>-16.89969643531418</c:v>
                </c:pt>
                <c:pt idx="116">
                  <c:v>-16.636431634709918</c:v>
                </c:pt>
                <c:pt idx="117">
                  <c:v>-16.381324408308217</c:v>
                </c:pt>
                <c:pt idx="118">
                  <c:v>-16.134019833868294</c:v>
                </c:pt>
                <c:pt idx="119">
                  <c:v>-15.894179902122968</c:v>
                </c:pt>
                <c:pt idx="120">
                  <c:v>-15.66148237658121</c:v>
                </c:pt>
                <c:pt idx="121">
                  <c:v>-15.435619726621599</c:v>
                </c:pt>
                <c:pt idx="122">
                  <c:v>-15.216298127262506</c:v>
                </c:pt>
                <c:pt idx="123">
                  <c:v>-15.003236519526435</c:v>
                </c:pt>
                <c:pt idx="124">
                  <c:v>-14.79616572578821</c:v>
                </c:pt>
                <c:pt idx="125">
                  <c:v>-14.594827614915538</c:v>
                </c:pt>
                <c:pt idx="126">
                  <c:v>-14.398974312380698</c:v>
                </c:pt>
                <c:pt idx="127">
                  <c:v>-14.208367450848236</c:v>
                </c:pt>
                <c:pt idx="128">
                  <c:v>-14.022777457029415</c:v>
                </c:pt>
                <c:pt idx="129">
                  <c:v>-13.841982870842944</c:v>
                </c:pt>
                <c:pt idx="130">
                  <c:v>-13.665769693136234</c:v>
                </c:pt>
                <c:pt idx="131">
                  <c:v>-13.493930758404302</c:v>
                </c:pt>
                <c:pt idx="132">
                  <c:v>-13.326265129096988</c:v>
                </c:pt>
                <c:pt idx="133">
                  <c:v>-13.162577508230552</c:v>
                </c:pt>
                <c:pt idx="134">
                  <c:v>-13.002677667119316</c:v>
                </c:pt>
                <c:pt idx="135">
                  <c:v>-12.846379885117329</c:v>
                </c:pt>
                <c:pt idx="136">
                  <c:v>-12.693502398310686</c:v>
                </c:pt>
                <c:pt idx="137">
                  <c:v>-12.543866854129206</c:v>
                </c:pt>
                <c:pt idx="138">
                  <c:v>-12.397297768851905</c:v>
                </c:pt>
                <c:pt idx="139">
                  <c:v>-12.253621984965864</c:v>
                </c:pt>
                <c:pt idx="140">
                  <c:v>-12.112668125302779</c:v>
                </c:pt>
                <c:pt idx="141">
                  <c:v>-11.974266040823057</c:v>
                </c:pt>
                <c:pt idx="142">
                  <c:v>-11.838246248845032</c:v>
                </c:pt>
                <c:pt idx="143">
                  <c:v>-11.704439358427663</c:v>
                </c:pt>
                <c:pt idx="144">
                  <c:v>-11.572675479511631</c:v>
                </c:pt>
                <c:pt idx="145">
                  <c:v>-11.442783612307689</c:v>
                </c:pt>
                <c:pt idx="146">
                  <c:v>-11.314591013296594</c:v>
                </c:pt>
                <c:pt idx="147">
                  <c:v>-11.187922534075962</c:v>
                </c:pt>
                <c:pt idx="148">
                  <c:v>-11.062599929161784</c:v>
                </c:pt>
                <c:pt idx="149">
                  <c:v>-10.938441128734398</c:v>
                </c:pt>
                <c:pt idx="150">
                  <c:v>-10.815259472220106</c:v>
                </c:pt>
                <c:pt idx="151">
                  <c:v>-10.692862898534003</c:v>
                </c:pt>
                <c:pt idx="152">
                  <c:v>-10.571053088794024</c:v>
                </c:pt>
                <c:pt idx="153">
                  <c:v>-10.449624557372744</c:v>
                </c:pt>
                <c:pt idx="154">
                  <c:v>-10.328363687310672</c:v>
                </c:pt>
                <c:pt idx="155">
                  <c:v>-10.207047706407746</c:v>
                </c:pt>
                <c:pt idx="156">
                  <c:v>-10.085443600784815</c:v>
                </c:pt>
                <c:pt idx="157">
                  <c:v>-9.9633069634195586</c:v>
                </c:pt>
                <c:pt idx="158">
                  <c:v>-9.840380776183224</c:v>
                </c:pt>
                <c:pt idx="159">
                  <c:v>-9.7163941253227382</c:v>
                </c:pt>
                <c:pt idx="160">
                  <c:v>-9.5910608522545129</c:v>
                </c:pt>
                <c:pt idx="161">
                  <c:v>-9.4640781440928787</c:v>
                </c:pt>
                <c:pt idx="162">
                  <c:v>-9.3351250716848426</c:v>
                </c:pt>
                <c:pt idx="163">
                  <c:v>-9.2038610872520508</c:v>
                </c:pt>
                <c:pt idx="164">
                  <c:v>-9.0699244992717603</c:v>
                </c:pt>
                <c:pt idx="165">
                  <c:v>-8.9329309492164732</c:v>
                </c:pt>
                <c:pt idx="166">
                  <c:v>-8.7924719235060245</c:v>
                </c:pt>
                <c:pt idx="167">
                  <c:v>-8.6481133448232193</c:v>
                </c:pt>
                <c:pt idx="168">
                  <c:v>-8.4993943001390715</c:v>
                </c:pt>
                <c:pt idx="169">
                  <c:v>-8.3458259787169204</c:v>
                </c:pt>
                <c:pt idx="170">
                  <c:v>-8.1868909123099982</c:v>
                </c:pt>
                <c:pt idx="171">
                  <c:v>-8.0220426319393887</c:v>
                </c:pt>
                <c:pt idx="172">
                  <c:v>-7.8507058810802848</c:v>
                </c:pt>
                <c:pt idx="173">
                  <c:v>-7.6722775535654639</c:v>
                </c:pt>
                <c:pt idx="174">
                  <c:v>-7.4861285553968058</c:v>
                </c:pt>
                <c:pt idx="175">
                  <c:v>-7.2916068217055825</c:v>
                </c:pt>
                <c:pt idx="176">
                  <c:v>-7.0880417512713985</c:v>
                </c:pt>
                <c:pt idx="177">
                  <c:v>-6.8747503481806156</c:v>
                </c:pt>
                <c:pt idx="178">
                  <c:v>-6.6510453789301085</c:v>
                </c:pt>
                <c:pt idx="179">
                  <c:v>-6.4162458575615497</c:v>
                </c:pt>
                <c:pt idx="180">
                  <c:v>-6.1696901535827715</c:v>
                </c:pt>
                <c:pt idx="181">
                  <c:v>-5.9107519682867409</c:v>
                </c:pt>
                <c:pt idx="182">
                  <c:v>-5.6388593343449775</c:v>
                </c:pt>
                <c:pt idx="183">
                  <c:v>-5.3535166509323586</c:v>
                </c:pt>
                <c:pt idx="184">
                  <c:v>-5.0543295635496106</c:v>
                </c:pt>
                <c:pt idx="185">
                  <c:v>-4.741032229829508</c:v>
                </c:pt>
                <c:pt idx="186">
                  <c:v>-4.4135161831823453</c:v>
                </c:pt>
                <c:pt idx="187">
                  <c:v>-4.0718596296456644</c:v>
                </c:pt>
                <c:pt idx="188">
                  <c:v>-3.7163556188455829</c:v>
                </c:pt>
                <c:pt idx="189">
                  <c:v>-3.3475371630991759</c:v>
                </c:pt>
                <c:pt idx="190">
                  <c:v>-2.9661971002493743</c:v>
                </c:pt>
                <c:pt idx="191">
                  <c:v>-2.573400376409237</c:v>
                </c:pt>
                <c:pt idx="192">
                  <c:v>-2.1704865338374595</c:v>
                </c:pt>
                <c:pt idx="193">
                  <c:v>-1.7590605793570582</c:v>
                </c:pt>
                <c:pt idx="194">
                  <c:v>-1.3409710982100611</c:v>
                </c:pt>
                <c:pt idx="195">
                  <c:v>-0.91827543523744071</c:v>
                </c:pt>
                <c:pt idx="196">
                  <c:v>-0.49319290086988599</c:v>
                </c:pt>
                <c:pt idx="197">
                  <c:v>-6.8048133521241172E-2</c:v>
                </c:pt>
                <c:pt idx="198">
                  <c:v>0.3547922076151977</c:v>
                </c:pt>
                <c:pt idx="199">
                  <c:v>0.77298550184626857</c:v>
                </c:pt>
                <c:pt idx="200">
                  <c:v>1.1842777431504226</c:v>
                </c:pt>
                <c:pt idx="201">
                  <c:v>1.5865625625338535</c:v>
                </c:pt>
                <c:pt idx="202">
                  <c:v>1.9779312440081704</c:v>
                </c:pt>
                <c:pt idx="203">
                  <c:v>2.3567112472277634</c:v>
                </c:pt>
                <c:pt idx="204">
                  <c:v>2.7214919047178228</c:v>
                </c:pt>
                <c:pt idx="205">
                  <c:v>3.0711371319182246</c:v>
                </c:pt>
                <c:pt idx="206">
                  <c:v>3.4047860201118754</c:v>
                </c:pt>
                <c:pt idx="207">
                  <c:v>3.7218429677982638</c:v>
                </c:pt>
                <c:pt idx="208">
                  <c:v>4.0219594944474393</c:v>
                </c:pt>
                <c:pt idx="209">
                  <c:v>4.305010074979335</c:v>
                </c:pt>
                <c:pt idx="210">
                  <c:v>4.5710642774575723</c:v>
                </c:pt>
                <c:pt idx="211">
                  <c:v>4.8203572468795883</c:v>
                </c:pt>
                <c:pt idx="212">
                  <c:v>5.0532602270200275</c:v>
                </c:pt>
                <c:pt idx="213">
                  <c:v>5.27025241565459</c:v>
                </c:pt>
                <c:pt idx="214">
                  <c:v>5.4718950575552974</c:v>
                </c:pt>
                <c:pt idx="215">
                  <c:v>5.6588083290927251</c:v>
                </c:pt>
                <c:pt idx="216">
                  <c:v>5.8316512771380822</c:v>
                </c:pt>
                <c:pt idx="217">
                  <c:v>5.9911048496626735</c:v>
                </c:pt>
                <c:pt idx="218">
                  <c:v>6.1378578935650498</c:v>
                </c:pt>
                <c:pt idx="219">
                  <c:v>6.2725958890797413</c:v>
                </c:pt>
                <c:pt idx="220">
                  <c:v>6.3959921294381781</c:v>
                </c:pt>
                <c:pt idx="221">
                  <c:v>6.5087010286328413</c:v>
                </c:pt>
                <c:pt idx="222">
                  <c:v>6.6113532393838836</c:v>
                </c:pt>
                <c:pt idx="223">
                  <c:v>6.7045522794076549</c:v>
                </c:pt>
                <c:pt idx="224">
                  <c:v>6.7888723902201509</c:v>
                </c:pt>
                <c:pt idx="225">
                  <c:v>6.8648573839958456</c:v>
                </c:pt>
                <c:pt idx="226">
                  <c:v>6.9330202668996721</c:v>
                </c:pt>
                <c:pt idx="227">
                  <c:v>6.9938434594466337</c:v>
                </c:pt>
                <c:pt idx="228">
                  <c:v>7.0477794643566112</c:v>
                </c:pt>
                <c:pt idx="229">
                  <c:v>7.09525185926669</c:v>
                </c:pt>
                <c:pt idx="230">
                  <c:v>7.1366565152143835</c:v>
                </c:pt>
                <c:pt idx="231">
                  <c:v>7.172362961998644</c:v>
                </c:pt>
                <c:pt idx="232">
                  <c:v>7.2027158385413284</c:v>
                </c:pt>
                <c:pt idx="233">
                  <c:v>7.2280363804979686</c:v>
                </c:pt>
                <c:pt idx="234">
                  <c:v>7.2486239089402291</c:v>
                </c:pt>
                <c:pt idx="235">
                  <c:v>7.2647572933012352</c:v>
                </c:pt>
                <c:pt idx="236">
                  <c:v>7.276696369272619</c:v>
                </c:pt>
                <c:pt idx="237">
                  <c:v>7.2846832982749099</c:v>
                </c:pt>
                <c:pt idx="238">
                  <c:v>7.2889438597635712</c:v>
                </c:pt>
                <c:pt idx="239">
                  <c:v>7.289688671217629</c:v>
                </c:pt>
                <c:pt idx="240">
                  <c:v>7.2871143333885069</c:v>
                </c:pt>
                <c:pt idx="241">
                  <c:v>7.2814045004326537</c:v>
                </c:pt>
                <c:pt idx="242">
                  <c:v>7.2727308760533873</c:v>
                </c:pt>
                <c:pt idx="243">
                  <c:v>7.2612541378509272</c:v>
                </c:pt>
                <c:pt idx="244">
                  <c:v>7.2471247928185232</c:v>
                </c:pt>
                <c:pt idx="245">
                  <c:v>7.2304839674031856</c:v>
                </c:pt>
                <c:pt idx="246">
                  <c:v>7.2114641358325766</c:v>
                </c:pt>
                <c:pt idx="247">
                  <c:v>7.1901897905435508</c:v>
                </c:pt>
                <c:pt idx="248">
                  <c:v>7.1667780585711576</c:v>
                </c:pt>
                <c:pt idx="249">
                  <c:v>7.1413392676994594</c:v>
                </c:pt>
                <c:pt idx="250">
                  <c:v>7.1139774660611135</c:v>
                </c:pt>
                <c:pt idx="251">
                  <c:v>7.0847908987189507</c:v>
                </c:pt>
                <c:pt idx="252">
                  <c:v>7.0538724445841776</c:v>
                </c:pt>
                <c:pt idx="253">
                  <c:v>7.0213100168325617</c:v>
                </c:pt>
                <c:pt idx="254">
                  <c:v>6.9871869297798579</c:v>
                </c:pt>
                <c:pt idx="255">
                  <c:v>6.9515822349770273</c:v>
                </c:pt>
                <c:pt idx="256">
                  <c:v>6.9145710290881652</c:v>
                </c:pt>
                <c:pt idx="257">
                  <c:v>6.8762247359229143</c:v>
                </c:pt>
                <c:pt idx="258">
                  <c:v>6.83661136481214</c:v>
                </c:pt>
                <c:pt idx="259">
                  <c:v>6.795795747342348</c:v>
                </c:pt>
                <c:pt idx="260">
                  <c:v>6.7538397543012119</c:v>
                </c:pt>
                <c:pt idx="261">
                  <c:v>6.7108024945340237</c:v>
                </c:pt>
                <c:pt idx="262">
                  <c:v>6.6667404972690738</c:v>
                </c:pt>
                <c:pt idx="263">
                  <c:v>6.6217078793383255</c:v>
                </c:pt>
                <c:pt idx="264">
                  <c:v>6.5757564985983272</c:v>
                </c:pt>
                <c:pt idx="265">
                  <c:v>6.5289360947443154</c:v>
                </c:pt>
                <c:pt idx="266">
                  <c:v>6.4812944186075416</c:v>
                </c:pt>
                <c:pt idx="267">
                  <c:v>6.4328773509314914</c:v>
                </c:pt>
                <c:pt idx="268">
                  <c:v>6.3837290115361167</c:v>
                </c:pt>
                <c:pt idx="269">
                  <c:v>6.3338918597000404</c:v>
                </c:pt>
                <c:pt idx="270">
                  <c:v>6.2834067865183822</c:v>
                </c:pt>
                <c:pt idx="271">
                  <c:v>6.2323131999277734</c:v>
                </c:pt>
                <c:pt idx="272">
                  <c:v>6.1806491030297188</c:v>
                </c:pt>
                <c:pt idx="273">
                  <c:v>6.1284511662885919</c:v>
                </c:pt>
                <c:pt idx="274">
                  <c:v>6.0757547941301677</c:v>
                </c:pt>
                <c:pt idx="275">
                  <c:v>6.0225941864210366</c:v>
                </c:pt>
                <c:pt idx="276">
                  <c:v>5.9690023952673377</c:v>
                </c:pt>
                <c:pt idx="277">
                  <c:v>5.9150113775333564</c:v>
                </c:pt>
                <c:pt idx="278">
                  <c:v>5.8606520434457545</c:v>
                </c:pt>
                <c:pt idx="279">
                  <c:v>5.8059543016176773</c:v>
                </c:pt>
                <c:pt idx="280">
                  <c:v>5.7509471007981086</c:v>
                </c:pt>
                <c:pt idx="281">
                  <c:v>5.6956584686255471</c:v>
                </c:pt>
                <c:pt idx="282">
                  <c:v>5.6401155476411535</c:v>
                </c:pt>
                <c:pt idx="283">
                  <c:v>5.5843446287945913</c:v>
                </c:pt>
                <c:pt idx="284">
                  <c:v>5.5283711826558344</c:v>
                </c:pt>
                <c:pt idx="285">
                  <c:v>5.4722198885279978</c:v>
                </c:pt>
                <c:pt idx="286">
                  <c:v>5.4159146616395857</c:v>
                </c:pt>
                <c:pt idx="287">
                  <c:v>5.3594786785793413</c:v>
                </c:pt>
                <c:pt idx="288">
                  <c:v>5.3029344011229886</c:v>
                </c:pt>
                <c:pt idx="289">
                  <c:v>5.2463035985884909</c:v>
                </c:pt>
                <c:pt idx="290">
                  <c:v>5.1896073688447499</c:v>
                </c:pt>
                <c:pt idx="291">
                  <c:v>5.1328661580881088</c:v>
                </c:pt>
                <c:pt idx="292">
                  <c:v>5.0760997794912779</c:v>
                </c:pt>
                <c:pt idx="293">
                  <c:v>5.0193274308204145</c:v>
                </c:pt>
                <c:pt idx="294">
                  <c:v>4.9625677111078446</c:v>
                </c:pt>
                <c:pt idx="295">
                  <c:v>4.9058386364606283</c:v>
                </c:pt>
                <c:pt idx="296">
                  <c:v>4.8491576550780797</c:v>
                </c:pt>
                <c:pt idx="297">
                  <c:v>4.7925416615453482</c:v>
                </c:pt>
                <c:pt idx="298">
                  <c:v>4.7360070104641689</c:v>
                </c:pt>
                <c:pt idx="299">
                  <c:v>4.6795695294768045</c:v>
                </c:pt>
                <c:pt idx="300">
                  <c:v>4.6232445317342474</c:v>
                </c:pt>
                <c:pt idx="301">
                  <c:v>4.567046827855366</c:v>
                </c:pt>
                <c:pt idx="302">
                  <c:v>4.5109907374195908</c:v>
                </c:pt>
                <c:pt idx="303">
                  <c:v>4.4550901000320096</c:v>
                </c:pt>
                <c:pt idx="304">
                  <c:v>4.3993582859963025</c:v>
                </c:pt>
                <c:pt idx="305">
                  <c:v>4.3438082066277737</c:v>
                </c:pt>
                <c:pt idx="306">
                  <c:v>4.2884523242359283</c:v>
                </c:pt>
                <c:pt idx="307">
                  <c:v>4.2333026618032932</c:v>
                </c:pt>
                <c:pt idx="308">
                  <c:v>4.1783708123848129</c:v>
                </c:pt>
                <c:pt idx="309">
                  <c:v>4.1236679482498877</c:v>
                </c:pt>
                <c:pt idx="310">
                  <c:v>4.069204829787104</c:v>
                </c:pt>
                <c:pt idx="311">
                  <c:v>4.014991814189794</c:v>
                </c:pt>
                <c:pt idx="312">
                  <c:v>3.9610388639388301</c:v>
                </c:pt>
                <c:pt idx="313">
                  <c:v>3.9073555550975678</c:v>
                </c:pt>
                <c:pt idx="314">
                  <c:v>3.8539510854322474</c:v>
                </c:pt>
                <c:pt idx="315">
                  <c:v>3.8008342823700083</c:v>
                </c:pt>
                <c:pt idx="316">
                  <c:v>3.7480136108053337</c:v>
                </c:pt>
                <c:pt idx="317">
                  <c:v>3.6954971807646988</c:v>
                </c:pt>
                <c:pt idx="318">
                  <c:v>3.6432927549381464</c:v>
                </c:pt>
                <c:pt idx="319">
                  <c:v>3.5914077560855908</c:v>
                </c:pt>
                <c:pt idx="320">
                  <c:v>3.5398492743248369</c:v>
                </c:pt>
                <c:pt idx="321">
                  <c:v>3.4886240743075003</c:v>
                </c:pt>
                <c:pt idx="322">
                  <c:v>3.4377386022882854</c:v>
                </c:pt>
                <c:pt idx="323">
                  <c:v>3.3871989930925324</c:v>
                </c:pt>
                <c:pt idx="324">
                  <c:v>3.3370110769862249</c:v>
                </c:pt>
                <c:pt idx="325">
                  <c:v>3.2871803864522899</c:v>
                </c:pt>
                <c:pt idx="326">
                  <c:v>3.2377121628763543</c:v>
                </c:pt>
                <c:pt idx="327">
                  <c:v>3.188611363144882</c:v>
                </c:pt>
                <c:pt idx="328">
                  <c:v>3.139882666158095</c:v>
                </c:pt>
                <c:pt idx="329">
                  <c:v>3.0915304792597604</c:v>
                </c:pt>
                <c:pt idx="330">
                  <c:v>3.0435589445856577</c:v>
                </c:pt>
                <c:pt idx="331">
                  <c:v>2.9959719453322151</c:v>
                </c:pt>
                <c:pt idx="332">
                  <c:v>2.9487731119465375</c:v>
                </c:pt>
                <c:pt idx="333">
                  <c:v>2.9019658282388887</c:v>
                </c:pt>
                <c:pt idx="334">
                  <c:v>2.8555532374184711</c:v>
                </c:pt>
                <c:pt idx="335">
                  <c:v>2.8095382480530766</c:v>
                </c:pt>
                <c:pt idx="336">
                  <c:v>2.7639235399531943</c:v>
                </c:pt>
                <c:pt idx="337">
                  <c:v>2.7187115699809441</c:v>
                </c:pt>
                <c:pt idx="338">
                  <c:v>2.6739045777840094</c:v>
                </c:pt>
                <c:pt idx="339">
                  <c:v>2.6295045914548361</c:v>
                </c:pt>
                <c:pt idx="340">
                  <c:v>2.5855134331150991</c:v>
                </c:pt>
                <c:pt idx="341">
                  <c:v>2.5419327244254823</c:v>
                </c:pt>
                <c:pt idx="342">
                  <c:v>2.4987638920206994</c:v>
                </c:pt>
                <c:pt idx="343">
                  <c:v>2.4560081728696712</c:v>
                </c:pt>
                <c:pt idx="344">
                  <c:v>2.4136666195607495</c:v>
                </c:pt>
                <c:pt idx="345">
                  <c:v>2.3717401055118126</c:v>
                </c:pt>
                <c:pt idx="346">
                  <c:v>2.3302293301050563</c:v>
                </c:pt>
                <c:pt idx="347">
                  <c:v>2.2891348237463287</c:v>
                </c:pt>
                <c:pt idx="348">
                  <c:v>2.2484569528488052</c:v>
                </c:pt>
                <c:pt idx="349">
                  <c:v>2.2081959247408394</c:v>
                </c:pt>
                <c:pt idx="350">
                  <c:v>2.1683517924977904</c:v>
                </c:pt>
                <c:pt idx="351">
                  <c:v>2.128924459697731</c:v>
                </c:pt>
                <c:pt idx="352">
                  <c:v>2.0899136851008482</c:v>
                </c:pt>
                <c:pt idx="353">
                  <c:v>2.0513190872524021</c:v>
                </c:pt>
                <c:pt idx="354">
                  <c:v>2.0131401490092484</c:v>
                </c:pt>
                <c:pt idx="355">
                  <c:v>1.9753762219897508</c:v>
                </c:pt>
                <c:pt idx="356">
                  <c:v>1.9380265309471136</c:v>
                </c:pt>
                <c:pt idx="357">
                  <c:v>1.901090178066104</c:v>
                </c:pt>
                <c:pt idx="358">
                  <c:v>1.864566147183238</c:v>
                </c:pt>
                <c:pt idx="359">
                  <c:v>1.828453307930423</c:v>
                </c:pt>
                <c:pt idx="360">
                  <c:v>1.7927504198022532</c:v>
                </c:pt>
                <c:pt idx="361">
                  <c:v>1.7574561361469865</c:v>
                </c:pt>
                <c:pt idx="362">
                  <c:v>1.7225690080814928</c:v>
                </c:pt>
                <c:pt idx="363">
                  <c:v>1.6880874883302806</c:v>
                </c:pt>
                <c:pt idx="364">
                  <c:v>1.6540099349889381</c:v>
                </c:pt>
                <c:pt idx="365">
                  <c:v>1.6203346152122116</c:v>
                </c:pt>
                <c:pt idx="366">
                  <c:v>1.5870597088270681</c:v>
                </c:pt>
                <c:pt idx="367">
                  <c:v>1.5541833118711299</c:v>
                </c:pt>
                <c:pt idx="368">
                  <c:v>1.5217034400568163</c:v>
                </c:pt>
                <c:pt idx="369">
                  <c:v>1.4896180321616335</c:v>
                </c:pt>
                <c:pt idx="370">
                  <c:v>1.4579249533451808</c:v>
                </c:pt>
                <c:pt idx="371">
                  <c:v>1.4266219983931769</c:v>
                </c:pt>
                <c:pt idx="372">
                  <c:v>1.3957068948892086</c:v>
                </c:pt>
                <c:pt idx="373">
                  <c:v>1.3651773063146937</c:v>
                </c:pt>
                <c:pt idx="374">
                  <c:v>1.3350308350776068</c:v>
                </c:pt>
                <c:pt idx="375">
                  <c:v>1.3052650254706926</c:v>
                </c:pt>
                <c:pt idx="376">
                  <c:v>1.2758773665597136</c:v>
                </c:pt>
                <c:pt idx="377">
                  <c:v>1.2468652950024346</c:v>
                </c:pt>
                <c:pt idx="378">
                  <c:v>1.2182261977991047</c:v>
                </c:pt>
                <c:pt idx="379">
                  <c:v>1.1899574149750496</c:v>
                </c:pt>
                <c:pt idx="380">
                  <c:v>1.189929564427274</c:v>
                </c:pt>
                <c:pt idx="381">
                  <c:v>1.1899017142413957</c:v>
                </c:pt>
                <c:pt idx="382">
                  <c:v>1.1898738644174163</c:v>
                </c:pt>
                <c:pt idx="383">
                  <c:v>1.1898460149553376</c:v>
                </c:pt>
                <c:pt idx="384">
                  <c:v>1.1898181658551579</c:v>
                </c:pt>
                <c:pt idx="385">
                  <c:v>1.18979031711687</c:v>
                </c:pt>
                <c:pt idx="386">
                  <c:v>1.1897624687404758</c:v>
                </c:pt>
                <c:pt idx="387">
                  <c:v>1.1897346207259663</c:v>
                </c:pt>
                <c:pt idx="388">
                  <c:v>1.1897067730733415</c:v>
                </c:pt>
                <c:pt idx="389">
                  <c:v>1.1896789257825979</c:v>
                </c:pt>
                <c:pt idx="390">
                  <c:v>1.1896510788537427</c:v>
                </c:pt>
                <c:pt idx="391">
                  <c:v>1.1896232322867597</c:v>
                </c:pt>
                <c:pt idx="392">
                  <c:v>1.1895953860816526</c:v>
                </c:pt>
                <c:pt idx="393">
                  <c:v>1.189567540238416</c:v>
                </c:pt>
                <c:pt idx="394">
                  <c:v>1.1895396947570518</c:v>
                </c:pt>
                <c:pt idx="395">
                  <c:v>1.1895118496375545</c:v>
                </c:pt>
                <c:pt idx="396">
                  <c:v>1.1894840048799171</c:v>
                </c:pt>
                <c:pt idx="397">
                  <c:v>1.1894561604841467</c:v>
                </c:pt>
                <c:pt idx="398">
                  <c:v>1.1894283164502344</c:v>
                </c:pt>
                <c:pt idx="399">
                  <c:v>1.1894004727781766</c:v>
                </c:pt>
                <c:pt idx="400">
                  <c:v>1.1893726294679698</c:v>
                </c:pt>
                <c:pt idx="401">
                  <c:v>1.1893447865196141</c:v>
                </c:pt>
                <c:pt idx="402">
                  <c:v>1.189316943933111</c:v>
                </c:pt>
                <c:pt idx="403">
                  <c:v>1.1892891017084448</c:v>
                </c:pt>
                <c:pt idx="404">
                  <c:v>1.1892612598456278</c:v>
                </c:pt>
                <c:pt idx="405">
                  <c:v>1.1892334183446511</c:v>
                </c:pt>
                <c:pt idx="406">
                  <c:v>1.1892055772055095</c:v>
                </c:pt>
                <c:pt idx="407">
                  <c:v>1.1891777364282046</c:v>
                </c:pt>
                <c:pt idx="408">
                  <c:v>1.1891498960127311</c:v>
                </c:pt>
                <c:pt idx="409">
                  <c:v>1.1891220559590874</c:v>
                </c:pt>
                <c:pt idx="410">
                  <c:v>1.1890942162672697</c:v>
                </c:pt>
                <c:pt idx="411">
                  <c:v>1.1890663769372765</c:v>
                </c:pt>
                <c:pt idx="412">
                  <c:v>1.189038537969104</c:v>
                </c:pt>
                <c:pt idx="413">
                  <c:v>1.1890106993627523</c:v>
                </c:pt>
                <c:pt idx="414">
                  <c:v>1.1889828611182125</c:v>
                </c:pt>
                <c:pt idx="415">
                  <c:v>1.1889550232354882</c:v>
                </c:pt>
                <c:pt idx="416">
                  <c:v>1.1889271857145793</c:v>
                </c:pt>
                <c:pt idx="417">
                  <c:v>1.18889934855547</c:v>
                </c:pt>
                <c:pt idx="418">
                  <c:v>1.1888715117581725</c:v>
                </c:pt>
                <c:pt idx="419">
                  <c:v>1.1888436753226763</c:v>
                </c:pt>
                <c:pt idx="420">
                  <c:v>1.1888158392489778</c:v>
                </c:pt>
                <c:pt idx="421">
                  <c:v>1.1887880035370735</c:v>
                </c:pt>
                <c:pt idx="422">
                  <c:v>1.1887601681869739</c:v>
                </c:pt>
                <c:pt idx="423">
                  <c:v>1.1887323331986579</c:v>
                </c:pt>
                <c:pt idx="424">
                  <c:v>1.1887044985721325</c:v>
                </c:pt>
                <c:pt idx="425">
                  <c:v>1.1886766643073958</c:v>
                </c:pt>
                <c:pt idx="426">
                  <c:v>1.1886488304044409</c:v>
                </c:pt>
                <c:pt idx="427">
                  <c:v>1.1886209968632695</c:v>
                </c:pt>
                <c:pt idx="428">
                  <c:v>1.1885931636838762</c:v>
                </c:pt>
                <c:pt idx="429">
                  <c:v>1.1885653308662629</c:v>
                </c:pt>
                <c:pt idx="430">
                  <c:v>1.1885374984104153</c:v>
                </c:pt>
                <c:pt idx="431">
                  <c:v>1.188509666316337</c:v>
                </c:pt>
                <c:pt idx="432">
                  <c:v>1.1884818345840351</c:v>
                </c:pt>
                <c:pt idx="433">
                  <c:v>1.18845400321349</c:v>
                </c:pt>
                <c:pt idx="434">
                  <c:v>1.1884261722047142</c:v>
                </c:pt>
                <c:pt idx="435">
                  <c:v>1.1883983415576953</c:v>
                </c:pt>
                <c:pt idx="436">
                  <c:v>1.1883705112724368</c:v>
                </c:pt>
                <c:pt idx="437">
                  <c:v>1.188342681348928</c:v>
                </c:pt>
                <c:pt idx="438">
                  <c:v>1.1883148517871671</c:v>
                </c:pt>
                <c:pt idx="439">
                  <c:v>1.1882870225871596</c:v>
                </c:pt>
                <c:pt idx="440">
                  <c:v>1.1882591937489</c:v>
                </c:pt>
                <c:pt idx="441">
                  <c:v>1.1882313652723848</c:v>
                </c:pt>
                <c:pt idx="442">
                  <c:v>1.1882035371576087</c:v>
                </c:pt>
                <c:pt idx="443">
                  <c:v>1.18817570940457</c:v>
                </c:pt>
                <c:pt idx="444">
                  <c:v>1.1881478820132649</c:v>
                </c:pt>
                <c:pt idx="445">
                  <c:v>1.1881200549836972</c:v>
                </c:pt>
                <c:pt idx="446">
                  <c:v>1.1880922283158615</c:v>
                </c:pt>
                <c:pt idx="447">
                  <c:v>1.1880644020097524</c:v>
                </c:pt>
                <c:pt idx="448">
                  <c:v>1.1880365760653611</c:v>
                </c:pt>
                <c:pt idx="449">
                  <c:v>1.1880087504826982</c:v>
                </c:pt>
                <c:pt idx="450">
                  <c:v>1.1879809252617566</c:v>
                </c:pt>
                <c:pt idx="451">
                  <c:v>1.1879531004025292</c:v>
                </c:pt>
                <c:pt idx="452">
                  <c:v>1.1879252759050214</c:v>
                </c:pt>
                <c:pt idx="453">
                  <c:v>1.1878974517692189</c:v>
                </c:pt>
                <c:pt idx="454">
                  <c:v>1.1878696279951235</c:v>
                </c:pt>
                <c:pt idx="455">
                  <c:v>1.1878418045827388</c:v>
                </c:pt>
                <c:pt idx="456">
                  <c:v>1.1878139815320541</c:v>
                </c:pt>
                <c:pt idx="457">
                  <c:v>1.1877861588430747</c:v>
                </c:pt>
                <c:pt idx="458">
                  <c:v>1.1877583365157918</c:v>
                </c:pt>
                <c:pt idx="459">
                  <c:v>1.1877305145502035</c:v>
                </c:pt>
                <c:pt idx="460">
                  <c:v>1.1877026929463028</c:v>
                </c:pt>
                <c:pt idx="461">
                  <c:v>1.1876748717041021</c:v>
                </c:pt>
                <c:pt idx="462">
                  <c:v>1.1876470508235855</c:v>
                </c:pt>
                <c:pt idx="463">
                  <c:v>1.187619230304751</c:v>
                </c:pt>
                <c:pt idx="464">
                  <c:v>1.1875914101476006</c:v>
                </c:pt>
                <c:pt idx="465">
                  <c:v>1.1875635903521324</c:v>
                </c:pt>
                <c:pt idx="466">
                  <c:v>1.1875357709183376</c:v>
                </c:pt>
                <c:pt idx="467">
                  <c:v>1.1875079518462144</c:v>
                </c:pt>
                <c:pt idx="468">
                  <c:v>1.1874801331357681</c:v>
                </c:pt>
                <c:pt idx="469">
                  <c:v>1.1874523147869933</c:v>
                </c:pt>
                <c:pt idx="470">
                  <c:v>1.1874244967998795</c:v>
                </c:pt>
                <c:pt idx="471">
                  <c:v>1.1873966791744248</c:v>
                </c:pt>
                <c:pt idx="472">
                  <c:v>1.1873688619106364</c:v>
                </c:pt>
                <c:pt idx="473">
                  <c:v>1.1873410450085071</c:v>
                </c:pt>
                <c:pt idx="474">
                  <c:v>1.1873132284680299</c:v>
                </c:pt>
                <c:pt idx="475">
                  <c:v>1.1872854122892011</c:v>
                </c:pt>
                <c:pt idx="476">
                  <c:v>1.1872575964720333</c:v>
                </c:pt>
                <c:pt idx="477">
                  <c:v>1.1872297810165051</c:v>
                </c:pt>
                <c:pt idx="478">
                  <c:v>1.1872019659226236</c:v>
                </c:pt>
                <c:pt idx="479">
                  <c:v>1.1871741511903853</c:v>
                </c:pt>
                <c:pt idx="480">
                  <c:v>1.1871463368197865</c:v>
                </c:pt>
                <c:pt idx="481">
                  <c:v>1.1871185228108221</c:v>
                </c:pt>
                <c:pt idx="482">
                  <c:v>1.1870907091634919</c:v>
                </c:pt>
                <c:pt idx="483">
                  <c:v>1.1870628958777907</c:v>
                </c:pt>
                <c:pt idx="484">
                  <c:v>1.1870350829537237</c:v>
                </c:pt>
                <c:pt idx="485">
                  <c:v>1.1870072703912804</c:v>
                </c:pt>
                <c:pt idx="486">
                  <c:v>1.1869794581904554</c:v>
                </c:pt>
                <c:pt idx="487">
                  <c:v>1.1869516463512522</c:v>
                </c:pt>
                <c:pt idx="488">
                  <c:v>1.1869238348736744</c:v>
                </c:pt>
                <c:pt idx="489">
                  <c:v>1.1868960237577042</c:v>
                </c:pt>
                <c:pt idx="490">
                  <c:v>1.1868682130033505</c:v>
                </c:pt>
                <c:pt idx="491">
                  <c:v>1.186840402610601</c:v>
                </c:pt>
                <c:pt idx="492">
                  <c:v>1.1868125925794661</c:v>
                </c:pt>
                <c:pt idx="493">
                  <c:v>1.1867847829099301</c:v>
                </c:pt>
                <c:pt idx="494">
                  <c:v>1.1867569736019998</c:v>
                </c:pt>
                <c:pt idx="495">
                  <c:v>1.1867291646556666</c:v>
                </c:pt>
                <c:pt idx="496">
                  <c:v>1.1867013560709267</c:v>
                </c:pt>
                <c:pt idx="497">
                  <c:v>1.1866735478477928</c:v>
                </c:pt>
                <c:pt idx="498">
                  <c:v>1.1866457399862398</c:v>
                </c:pt>
                <c:pt idx="499">
                  <c:v>1.1866179324862749</c:v>
                </c:pt>
                <c:pt idx="500">
                  <c:v>1.1865901253478999</c:v>
                </c:pt>
                <c:pt idx="501">
                  <c:v>1.1865623185711041</c:v>
                </c:pt>
                <c:pt idx="502">
                  <c:v>1.1865345121558875</c:v>
                </c:pt>
                <c:pt idx="503">
                  <c:v>1.1865067061022518</c:v>
                </c:pt>
                <c:pt idx="504">
                  <c:v>1.1864789004101937</c:v>
                </c:pt>
                <c:pt idx="505">
                  <c:v>1.186451095079704</c:v>
                </c:pt>
                <c:pt idx="506">
                  <c:v>1.186423290110783</c:v>
                </c:pt>
                <c:pt idx="507">
                  <c:v>1.1863954855034322</c:v>
                </c:pt>
                <c:pt idx="508">
                  <c:v>1.1863676812576429</c:v>
                </c:pt>
                <c:pt idx="509">
                  <c:v>1.1863398773734151</c:v>
                </c:pt>
                <c:pt idx="510">
                  <c:v>1.1863120738507504</c:v>
                </c:pt>
                <c:pt idx="511">
                  <c:v>1.1862842706896366</c:v>
                </c:pt>
                <c:pt idx="512">
                  <c:v>1.1862564678900771</c:v>
                </c:pt>
                <c:pt idx="513">
                  <c:v>1.1862286654520702</c:v>
                </c:pt>
                <c:pt idx="514">
                  <c:v>1.1862008633756105</c:v>
                </c:pt>
                <c:pt idx="515">
                  <c:v>1.1861730616606945</c:v>
                </c:pt>
                <c:pt idx="516">
                  <c:v>1.1861452603073239</c:v>
                </c:pt>
                <c:pt idx="517">
                  <c:v>1.1861174593154988</c:v>
                </c:pt>
                <c:pt idx="518">
                  <c:v>1.1860896586851997</c:v>
                </c:pt>
                <c:pt idx="519">
                  <c:v>1.1860618584164424</c:v>
                </c:pt>
                <c:pt idx="520">
                  <c:v>1.1860340585092146</c:v>
                </c:pt>
                <c:pt idx="521">
                  <c:v>1.1860062589635199</c:v>
                </c:pt>
                <c:pt idx="522">
                  <c:v>1.1859784597793475</c:v>
                </c:pt>
                <c:pt idx="523">
                  <c:v>1.185950660956701</c:v>
                </c:pt>
                <c:pt idx="524">
                  <c:v>1.1859228624955751</c:v>
                </c:pt>
                <c:pt idx="525">
                  <c:v>1.1858950643959716</c:v>
                </c:pt>
                <c:pt idx="526">
                  <c:v>1.1858672666578798</c:v>
                </c:pt>
                <c:pt idx="527">
                  <c:v>1.1858394692813032</c:v>
                </c:pt>
                <c:pt idx="528">
                  <c:v>1.1858116722662366</c:v>
                </c:pt>
                <c:pt idx="529">
                  <c:v>1.1857838756126817</c:v>
                </c:pt>
                <c:pt idx="530">
                  <c:v>1.1857560793206261</c:v>
                </c:pt>
                <c:pt idx="531">
                  <c:v>1.1857282833900751</c:v>
                </c:pt>
                <c:pt idx="532">
                  <c:v>1.1857004878210287</c:v>
                </c:pt>
                <c:pt idx="533">
                  <c:v>1.1856726926134762</c:v>
                </c:pt>
                <c:pt idx="534">
                  <c:v>1.1856448977674177</c:v>
                </c:pt>
                <c:pt idx="535">
                  <c:v>1.1856171032828495</c:v>
                </c:pt>
                <c:pt idx="536">
                  <c:v>1.1855893091597736</c:v>
                </c:pt>
                <c:pt idx="537">
                  <c:v>1.1855615153981809</c:v>
                </c:pt>
                <c:pt idx="538">
                  <c:v>1.1855337219980715</c:v>
                </c:pt>
                <c:pt idx="539">
                  <c:v>1.1855059289594454</c:v>
                </c:pt>
                <c:pt idx="540">
                  <c:v>1.185478136282299</c:v>
                </c:pt>
                <c:pt idx="541">
                  <c:v>1.1854503439666289</c:v>
                </c:pt>
                <c:pt idx="542">
                  <c:v>1.1854225520124295</c:v>
                </c:pt>
                <c:pt idx="543">
                  <c:v>1.1853947604196993</c:v>
                </c:pt>
                <c:pt idx="544">
                  <c:v>1.1853669691884381</c:v>
                </c:pt>
                <c:pt idx="545">
                  <c:v>1.185339178318646</c:v>
                </c:pt>
                <c:pt idx="546">
                  <c:v>1.1853113878103105</c:v>
                </c:pt>
                <c:pt idx="547">
                  <c:v>1.1852835976634353</c:v>
                </c:pt>
                <c:pt idx="548">
                  <c:v>1.1852558078780202</c:v>
                </c:pt>
                <c:pt idx="549">
                  <c:v>1.1852280184540565</c:v>
                </c:pt>
                <c:pt idx="550">
                  <c:v>1.1852002293915493</c:v>
                </c:pt>
                <c:pt idx="551">
                  <c:v>1.18517244069049</c:v>
                </c:pt>
                <c:pt idx="552">
                  <c:v>1.1851446523508713</c:v>
                </c:pt>
                <c:pt idx="553">
                  <c:v>1.1851168643727004</c:v>
                </c:pt>
                <c:pt idx="554">
                  <c:v>1.1850890767559719</c:v>
                </c:pt>
                <c:pt idx="555">
                  <c:v>1.1850612895006805</c:v>
                </c:pt>
                <c:pt idx="556">
                  <c:v>1.1850335026068244</c:v>
                </c:pt>
                <c:pt idx="557">
                  <c:v>1.1850057160743965</c:v>
                </c:pt>
                <c:pt idx="558">
                  <c:v>1.1849779299034058</c:v>
                </c:pt>
                <c:pt idx="559">
                  <c:v>1.1849501440938379</c:v>
                </c:pt>
                <c:pt idx="560">
                  <c:v>1.1849223586457018</c:v>
                </c:pt>
                <c:pt idx="561">
                  <c:v>1.1848945735589815</c:v>
                </c:pt>
                <c:pt idx="562">
                  <c:v>1.1848667888336823</c:v>
                </c:pt>
                <c:pt idx="563">
                  <c:v>1.1848390044697972</c:v>
                </c:pt>
                <c:pt idx="564">
                  <c:v>1.1848112204673296</c:v>
                </c:pt>
                <c:pt idx="565">
                  <c:v>1.1847834368262777</c:v>
                </c:pt>
                <c:pt idx="566">
                  <c:v>1.1847556535466275</c:v>
                </c:pt>
                <c:pt idx="567">
                  <c:v>1.1847278706283859</c:v>
                </c:pt>
                <c:pt idx="568">
                  <c:v>1.1847000880715424</c:v>
                </c:pt>
                <c:pt idx="569">
                  <c:v>1.1846723058761075</c:v>
                </c:pt>
                <c:pt idx="570">
                  <c:v>1.1846445240420636</c:v>
                </c:pt>
                <c:pt idx="571">
                  <c:v>1.1846167425694212</c:v>
                </c:pt>
                <c:pt idx="572">
                  <c:v>1.1845889614581679</c:v>
                </c:pt>
                <c:pt idx="573">
                  <c:v>1.1845611807083056</c:v>
                </c:pt>
                <c:pt idx="574">
                  <c:v>1.184533400319836</c:v>
                </c:pt>
                <c:pt idx="575">
                  <c:v>1.1845056202927431</c:v>
                </c:pt>
                <c:pt idx="576">
                  <c:v>1.1844778406270358</c:v>
                </c:pt>
                <c:pt idx="577">
                  <c:v>1.1844500613227051</c:v>
                </c:pt>
                <c:pt idx="578">
                  <c:v>1.1844222823797566</c:v>
                </c:pt>
                <c:pt idx="579">
                  <c:v>1.1843945037981776</c:v>
                </c:pt>
                <c:pt idx="580">
                  <c:v>1.18436672557797</c:v>
                </c:pt>
                <c:pt idx="581">
                  <c:v>1.1843389477191337</c:v>
                </c:pt>
                <c:pt idx="582">
                  <c:v>1.1843111702216582</c:v>
                </c:pt>
                <c:pt idx="583">
                  <c:v>1.1842833930855523</c:v>
                </c:pt>
                <c:pt idx="584">
                  <c:v>1.1842556163108071</c:v>
                </c:pt>
                <c:pt idx="585">
                  <c:v>1.184227839897412</c:v>
                </c:pt>
                <c:pt idx="586">
                  <c:v>1.1842000638453722</c:v>
                </c:pt>
                <c:pt idx="587">
                  <c:v>1.1841722881546861</c:v>
                </c:pt>
                <c:pt idx="588">
                  <c:v>1.1841445128253554</c:v>
                </c:pt>
                <c:pt idx="589">
                  <c:v>1.1841167378573676</c:v>
                </c:pt>
                <c:pt idx="590">
                  <c:v>1.1840889632507228</c:v>
                </c:pt>
                <c:pt idx="591">
                  <c:v>1.1840611890054191</c:v>
                </c:pt>
                <c:pt idx="592">
                  <c:v>1.1840334151214638</c:v>
                </c:pt>
                <c:pt idx="593">
                  <c:v>1.1840056415988354</c:v>
                </c:pt>
                <c:pt idx="594">
                  <c:v>1.1839778684375446</c:v>
                </c:pt>
                <c:pt idx="595">
                  <c:v>1.1839500956375844</c:v>
                </c:pt>
                <c:pt idx="596">
                  <c:v>1.1839223231989475</c:v>
                </c:pt>
                <c:pt idx="597">
                  <c:v>1.1838945511216394</c:v>
                </c:pt>
                <c:pt idx="598">
                  <c:v>1.1838667794056619</c:v>
                </c:pt>
                <c:pt idx="599">
                  <c:v>1.1838390080509935</c:v>
                </c:pt>
                <c:pt idx="600">
                  <c:v>1.1838112370576486</c:v>
                </c:pt>
                <c:pt idx="601">
                  <c:v>1.1837834664256093</c:v>
                </c:pt>
                <c:pt idx="602">
                  <c:v>1.1837556961548916</c:v>
                </c:pt>
                <c:pt idx="603">
                  <c:v>1.1837279262454796</c:v>
                </c:pt>
                <c:pt idx="604">
                  <c:v>1.1837001566973786</c:v>
                </c:pt>
                <c:pt idx="605">
                  <c:v>1.1836723875105779</c:v>
                </c:pt>
                <c:pt idx="606">
                  <c:v>1.1836446186850846</c:v>
                </c:pt>
                <c:pt idx="607">
                  <c:v>1.1836168502208846</c:v>
                </c:pt>
                <c:pt idx="608">
                  <c:v>1.1835890821179778</c:v>
                </c:pt>
                <c:pt idx="609">
                  <c:v>1.1835613143763712</c:v>
                </c:pt>
                <c:pt idx="610">
                  <c:v>1.1835335469960473</c:v>
                </c:pt>
                <c:pt idx="611">
                  <c:v>1.1835057799770201</c:v>
                </c:pt>
                <c:pt idx="612">
                  <c:v>1.1834780133192755</c:v>
                </c:pt>
                <c:pt idx="613">
                  <c:v>1.1834502470228099</c:v>
                </c:pt>
                <c:pt idx="614">
                  <c:v>1.1834224810876321</c:v>
                </c:pt>
                <c:pt idx="615">
                  <c:v>1.183394715513721</c:v>
                </c:pt>
                <c:pt idx="616">
                  <c:v>1.1833669503010888</c:v>
                </c:pt>
                <c:pt idx="617">
                  <c:v>1.1833391854497304</c:v>
                </c:pt>
                <c:pt idx="618">
                  <c:v>1.1833114209596385</c:v>
                </c:pt>
                <c:pt idx="619">
                  <c:v>1.1832836568308132</c:v>
                </c:pt>
                <c:pt idx="620">
                  <c:v>1.1832558930632509</c:v>
                </c:pt>
                <c:pt idx="621">
                  <c:v>1.1832281296569569</c:v>
                </c:pt>
                <c:pt idx="622">
                  <c:v>1.1832003666119135</c:v>
                </c:pt>
                <c:pt idx="623">
                  <c:v>1.1831726039281314</c:v>
                </c:pt>
                <c:pt idx="624">
                  <c:v>1.1831448416055999</c:v>
                </c:pt>
                <c:pt idx="625">
                  <c:v>1.1831170796443207</c:v>
                </c:pt>
                <c:pt idx="626">
                  <c:v>1.1830893180442867</c:v>
                </c:pt>
                <c:pt idx="627">
                  <c:v>1.1830615568054998</c:v>
                </c:pt>
                <c:pt idx="628">
                  <c:v>1.1830337959279529</c:v>
                </c:pt>
                <c:pt idx="629">
                  <c:v>1.1830060354116441</c:v>
                </c:pt>
                <c:pt idx="630">
                  <c:v>1.1829782752565805</c:v>
                </c:pt>
                <c:pt idx="631">
                  <c:v>1.1829505154627444</c:v>
                </c:pt>
                <c:pt idx="632">
                  <c:v>1.182922756030143</c:v>
                </c:pt>
                <c:pt idx="633">
                  <c:v>1.1828949969587672</c:v>
                </c:pt>
                <c:pt idx="634">
                  <c:v>1.1828672382486189</c:v>
                </c:pt>
                <c:pt idx="635">
                  <c:v>1.1828394798996964</c:v>
                </c:pt>
                <c:pt idx="636">
                  <c:v>1.1828117219119907</c:v>
                </c:pt>
                <c:pt idx="637">
                  <c:v>1.1827839642855054</c:v>
                </c:pt>
                <c:pt idx="638">
                  <c:v>1.1827562070202351</c:v>
                </c:pt>
                <c:pt idx="639">
                  <c:v>1.1827284501161852</c:v>
                </c:pt>
                <c:pt idx="640">
                  <c:v>1.1827006935733362</c:v>
                </c:pt>
                <c:pt idx="641">
                  <c:v>1.1826729373916915</c:v>
                </c:pt>
                <c:pt idx="642">
                  <c:v>1.1826451815712602</c:v>
                </c:pt>
                <c:pt idx="643">
                  <c:v>1.1826174261120279</c:v>
                </c:pt>
                <c:pt idx="644">
                  <c:v>1.1825896710139947</c:v>
                </c:pt>
                <c:pt idx="645">
                  <c:v>1.1825619162771623</c:v>
                </c:pt>
                <c:pt idx="646">
                  <c:v>1.1825341619015166</c:v>
                </c:pt>
                <c:pt idx="647">
                  <c:v>1.1825064078870682</c:v>
                </c:pt>
                <c:pt idx="648">
                  <c:v>1.1824786542338028</c:v>
                </c:pt>
                <c:pt idx="649">
                  <c:v>1.1824509009417259</c:v>
                </c:pt>
                <c:pt idx="650">
                  <c:v>1.1824231480108338</c:v>
                </c:pt>
                <c:pt idx="651">
                  <c:v>1.1823953954411195</c:v>
                </c:pt>
                <c:pt idx="652">
                  <c:v>1.1823676432325865</c:v>
                </c:pt>
                <c:pt idx="653">
                  <c:v>1.1823398913852277</c:v>
                </c:pt>
                <c:pt idx="654">
                  <c:v>1.1823121398990395</c:v>
                </c:pt>
                <c:pt idx="655">
                  <c:v>1.182284388774022</c:v>
                </c:pt>
                <c:pt idx="656">
                  <c:v>1.1822566380101769</c:v>
                </c:pt>
                <c:pt idx="657">
                  <c:v>1.18222888760749</c:v>
                </c:pt>
                <c:pt idx="658">
                  <c:v>1.1822011375659649</c:v>
                </c:pt>
                <c:pt idx="659">
                  <c:v>1.1821733878856033</c:v>
                </c:pt>
                <c:pt idx="660">
                  <c:v>1.1821456385663947</c:v>
                </c:pt>
                <c:pt idx="661">
                  <c:v>1.1821178896083371</c:v>
                </c:pt>
                <c:pt idx="662">
                  <c:v>1.1820901410114359</c:v>
                </c:pt>
                <c:pt idx="663">
                  <c:v>1.1820623927756841</c:v>
                </c:pt>
                <c:pt idx="664">
                  <c:v>1.1820346449010763</c:v>
                </c:pt>
                <c:pt idx="665">
                  <c:v>1.182006897387609</c:v>
                </c:pt>
                <c:pt idx="666">
                  <c:v>1.1819791502352786</c:v>
                </c:pt>
                <c:pt idx="667">
                  <c:v>1.1819514034440939</c:v>
                </c:pt>
                <c:pt idx="668">
                  <c:v>1.1819236570140443</c:v>
                </c:pt>
                <c:pt idx="669">
                  <c:v>1.1818959109451246</c:v>
                </c:pt>
                <c:pt idx="670">
                  <c:v>1.1818681652373346</c:v>
                </c:pt>
                <c:pt idx="671">
                  <c:v>1.1818404198906673</c:v>
                </c:pt>
                <c:pt idx="672">
                  <c:v>1.1818126749051281</c:v>
                </c:pt>
                <c:pt idx="673">
                  <c:v>1.1817849302807115</c:v>
                </c:pt>
                <c:pt idx="674">
                  <c:v>1.1817571860174123</c:v>
                </c:pt>
                <c:pt idx="675">
                  <c:v>1.1817294421152305</c:v>
                </c:pt>
                <c:pt idx="676">
                  <c:v>1.1817016985741606</c:v>
                </c:pt>
                <c:pt idx="677">
                  <c:v>1.1816739553941993</c:v>
                </c:pt>
                <c:pt idx="678">
                  <c:v>1.1816462125753464</c:v>
                </c:pt>
                <c:pt idx="679">
                  <c:v>1.1816184701176038</c:v>
                </c:pt>
                <c:pt idx="680">
                  <c:v>1.1815907280209608</c:v>
                </c:pt>
                <c:pt idx="681">
                  <c:v>1.1815629862854173</c:v>
                </c:pt>
                <c:pt idx="682">
                  <c:v>1.1815352449109753</c:v>
                </c:pt>
                <c:pt idx="683">
                  <c:v>1.1815075038976222</c:v>
                </c:pt>
                <c:pt idx="684">
                  <c:v>1.1814797632453615</c:v>
                </c:pt>
                <c:pt idx="685">
                  <c:v>1.1814520229541934</c:v>
                </c:pt>
                <c:pt idx="686">
                  <c:v>1.1814242830241088</c:v>
                </c:pt>
                <c:pt idx="687">
                  <c:v>1.1813965434551115</c:v>
                </c:pt>
                <c:pt idx="688">
                  <c:v>1.1813688042471977</c:v>
                </c:pt>
                <c:pt idx="689">
                  <c:v>1.1813410654003569</c:v>
                </c:pt>
                <c:pt idx="690">
                  <c:v>1.1813133269145926</c:v>
                </c:pt>
                <c:pt idx="691">
                  <c:v>1.181285588789903</c:v>
                </c:pt>
                <c:pt idx="692">
                  <c:v>1.1812578510262792</c:v>
                </c:pt>
                <c:pt idx="693">
                  <c:v>1.1812301136237267</c:v>
                </c:pt>
                <c:pt idx="694">
                  <c:v>1.1812023765822417</c:v>
                </c:pt>
                <c:pt idx="695">
                  <c:v>1.1811746399018155</c:v>
                </c:pt>
                <c:pt idx="696">
                  <c:v>1.1811469035824569</c:v>
                </c:pt>
                <c:pt idx="697">
                  <c:v>1.1811191676241464</c:v>
                </c:pt>
                <c:pt idx="698">
                  <c:v>1.1810914320268875</c:v>
                </c:pt>
                <c:pt idx="699">
                  <c:v>1.1810636967906927</c:v>
                </c:pt>
                <c:pt idx="700">
                  <c:v>1.1810359619155353</c:v>
                </c:pt>
                <c:pt idx="701">
                  <c:v>1.1810082274014295</c:v>
                </c:pt>
                <c:pt idx="702">
                  <c:v>1.1809804932483683</c:v>
                </c:pt>
                <c:pt idx="703">
                  <c:v>1.1809527594563463</c:v>
                </c:pt>
                <c:pt idx="704">
                  <c:v>1.1809250260253581</c:v>
                </c:pt>
                <c:pt idx="705">
                  <c:v>1.1808972929554109</c:v>
                </c:pt>
                <c:pt idx="706">
                  <c:v>1.1808695602464976</c:v>
                </c:pt>
                <c:pt idx="707">
                  <c:v>1.1808418278986093</c:v>
                </c:pt>
                <c:pt idx="708">
                  <c:v>1.180814095911753</c:v>
                </c:pt>
                <c:pt idx="709">
                  <c:v>1.1807863642859235</c:v>
                </c:pt>
                <c:pt idx="710">
                  <c:v>1.1807586330211155</c:v>
                </c:pt>
                <c:pt idx="711">
                  <c:v>1.1807309021173182</c:v>
                </c:pt>
                <c:pt idx="712">
                  <c:v>1.1807031715745477</c:v>
                </c:pt>
                <c:pt idx="713">
                  <c:v>1.1806754413927809</c:v>
                </c:pt>
                <c:pt idx="714">
                  <c:v>1.1806477115720337</c:v>
                </c:pt>
                <c:pt idx="715">
                  <c:v>1.1806199821122938</c:v>
                </c:pt>
                <c:pt idx="716">
                  <c:v>1.1805922530135611</c:v>
                </c:pt>
                <c:pt idx="717">
                  <c:v>1.1805645242758303</c:v>
                </c:pt>
                <c:pt idx="718">
                  <c:v>1.1805367958990978</c:v>
                </c:pt>
                <c:pt idx="719">
                  <c:v>1.1805090678833654</c:v>
                </c:pt>
                <c:pt idx="720">
                  <c:v>1.1804813402286296</c:v>
                </c:pt>
                <c:pt idx="721">
                  <c:v>1.1804536129348833</c:v>
                </c:pt>
                <c:pt idx="722">
                  <c:v>1.1804258860021282</c:v>
                </c:pt>
                <c:pt idx="723">
                  <c:v>1.1803981594303607</c:v>
                </c:pt>
                <c:pt idx="724">
                  <c:v>1.1803704332195721</c:v>
                </c:pt>
                <c:pt idx="725">
                  <c:v>1.180342707369773</c:v>
                </c:pt>
                <c:pt idx="726">
                  <c:v>1.1803149818809509</c:v>
                </c:pt>
                <c:pt idx="727">
                  <c:v>1.1802872567531058</c:v>
                </c:pt>
                <c:pt idx="728">
                  <c:v>1.1802595319862341</c:v>
                </c:pt>
                <c:pt idx="729">
                  <c:v>1.1802318075803271</c:v>
                </c:pt>
                <c:pt idx="730">
                  <c:v>1.1802040835353971</c:v>
                </c:pt>
                <c:pt idx="731">
                  <c:v>1.1801763598514299</c:v>
                </c:pt>
                <c:pt idx="732">
                  <c:v>1.1801486365284219</c:v>
                </c:pt>
                <c:pt idx="733">
                  <c:v>1.1801209135663804</c:v>
                </c:pt>
                <c:pt idx="734">
                  <c:v>1.180093190965291</c:v>
                </c:pt>
                <c:pt idx="735">
                  <c:v>1.1800654687251591</c:v>
                </c:pt>
                <c:pt idx="736">
                  <c:v>1.1800377468459811</c:v>
                </c:pt>
                <c:pt idx="737">
                  <c:v>1.1800100253277481</c:v>
                </c:pt>
                <c:pt idx="738">
                  <c:v>1.1799823041704638</c:v>
                </c:pt>
                <c:pt idx="739">
                  <c:v>1.1799545833741245</c:v>
                </c:pt>
                <c:pt idx="740">
                  <c:v>1.1799268629387232</c:v>
                </c:pt>
                <c:pt idx="741">
                  <c:v>1.1798991428642687</c:v>
                </c:pt>
                <c:pt idx="742">
                  <c:v>1.1798714231507432</c:v>
                </c:pt>
                <c:pt idx="743">
                  <c:v>1.1798437037981522</c:v>
                </c:pt>
                <c:pt idx="744">
                  <c:v>1.1798159848064973</c:v>
                </c:pt>
                <c:pt idx="745">
                  <c:v>1.1797882661757662</c:v>
                </c:pt>
                <c:pt idx="746">
                  <c:v>1.179760547905957</c:v>
                </c:pt>
                <c:pt idx="747">
                  <c:v>1.1797328299970751</c:v>
                </c:pt>
                <c:pt idx="748">
                  <c:v>1.1797051124491098</c:v>
                </c:pt>
                <c:pt idx="749">
                  <c:v>1.1796773952620647</c:v>
                </c:pt>
                <c:pt idx="750">
                  <c:v>1.1796496784359345</c:v>
                </c:pt>
                <c:pt idx="751">
                  <c:v>1.1796219619707085</c:v>
                </c:pt>
                <c:pt idx="752">
                  <c:v>1.179594245866399</c:v>
                </c:pt>
                <c:pt idx="753">
                  <c:v>1.1795665301229938</c:v>
                </c:pt>
                <c:pt idx="754">
                  <c:v>1.1795388147404946</c:v>
                </c:pt>
                <c:pt idx="755">
                  <c:v>1.1795110997188942</c:v>
                </c:pt>
                <c:pt idx="756">
                  <c:v>1.1794833850581998</c:v>
                </c:pt>
                <c:pt idx="757">
                  <c:v>1.1794556707583901</c:v>
                </c:pt>
                <c:pt idx="758">
                  <c:v>1.1794279568194774</c:v>
                </c:pt>
                <c:pt idx="759">
                  <c:v>1.1794002432414619</c:v>
                </c:pt>
                <c:pt idx="760">
                  <c:v>1.1793725300243274</c:v>
                </c:pt>
                <c:pt idx="761">
                  <c:v>1.1793448171680776</c:v>
                </c:pt>
                <c:pt idx="762">
                  <c:v>1.1793171046727107</c:v>
                </c:pt>
                <c:pt idx="763">
                  <c:v>1.1792893925382177</c:v>
                </c:pt>
                <c:pt idx="764">
                  <c:v>1.1792616807646095</c:v>
                </c:pt>
                <c:pt idx="765">
                  <c:v>1.1792339693518716</c:v>
                </c:pt>
                <c:pt idx="766">
                  <c:v>1.1792062583000096</c:v>
                </c:pt>
                <c:pt idx="767">
                  <c:v>1.1791785476090162</c:v>
                </c:pt>
                <c:pt idx="768">
                  <c:v>1.1791508372788844</c:v>
                </c:pt>
                <c:pt idx="769">
                  <c:v>1.1791231273096177</c:v>
                </c:pt>
                <c:pt idx="770">
                  <c:v>1.1790954177012143</c:v>
                </c:pt>
                <c:pt idx="771">
                  <c:v>1.1790677084536618</c:v>
                </c:pt>
                <c:pt idx="772">
                  <c:v>1.1790399995669727</c:v>
                </c:pt>
                <c:pt idx="773">
                  <c:v>1.1790122910411291</c:v>
                </c:pt>
                <c:pt idx="774">
                  <c:v>1.1789845828761418</c:v>
                </c:pt>
                <c:pt idx="775">
                  <c:v>1.1789568750720036</c:v>
                </c:pt>
                <c:pt idx="776">
                  <c:v>1.1789291676287039</c:v>
                </c:pt>
                <c:pt idx="777">
                  <c:v>1.1789014605462462</c:v>
                </c:pt>
                <c:pt idx="778">
                  <c:v>1.1788737538246288</c:v>
                </c:pt>
                <c:pt idx="779">
                  <c:v>1.178846047463848</c:v>
                </c:pt>
                <c:pt idx="780">
                  <c:v>1.178818341463904</c:v>
                </c:pt>
                <c:pt idx="781">
                  <c:v>1.1787906358247877</c:v>
                </c:pt>
                <c:pt idx="782">
                  <c:v>1.1787629305465011</c:v>
                </c:pt>
                <c:pt idx="783">
                  <c:v>1.1787352256290422</c:v>
                </c:pt>
                <c:pt idx="784">
                  <c:v>1.1787075210724005</c:v>
                </c:pt>
                <c:pt idx="785">
                  <c:v>1.1786798168765831</c:v>
                </c:pt>
                <c:pt idx="786">
                  <c:v>1.1786521130415881</c:v>
                </c:pt>
                <c:pt idx="787">
                  <c:v>1.1786244095674068</c:v>
                </c:pt>
                <c:pt idx="788">
                  <c:v>1.1785967064540319</c:v>
                </c:pt>
                <c:pt idx="789">
                  <c:v>1.1785690037014707</c:v>
                </c:pt>
                <c:pt idx="790">
                  <c:v>1.1785413013097124</c:v>
                </c:pt>
                <c:pt idx="791">
                  <c:v>1.1785135992787623</c:v>
                </c:pt>
                <c:pt idx="792">
                  <c:v>1.1784858976086081</c:v>
                </c:pt>
                <c:pt idx="793">
                  <c:v>1.1784581962992586</c:v>
                </c:pt>
                <c:pt idx="794">
                  <c:v>1.1784304953507068</c:v>
                </c:pt>
                <c:pt idx="795">
                  <c:v>1.1784027947629454</c:v>
                </c:pt>
                <c:pt idx="796">
                  <c:v>1.178375094535971</c:v>
                </c:pt>
                <c:pt idx="797">
                  <c:v>1.1783473946697907</c:v>
                </c:pt>
                <c:pt idx="798">
                  <c:v>1.1783196951643955</c:v>
                </c:pt>
                <c:pt idx="799">
                  <c:v>1.1782919960197784</c:v>
                </c:pt>
                <c:pt idx="800">
                  <c:v>1.1782642972359483</c:v>
                </c:pt>
                <c:pt idx="801">
                  <c:v>1.1782365988128909</c:v>
                </c:pt>
                <c:pt idx="802">
                  <c:v>1.1782089007506116</c:v>
                </c:pt>
                <c:pt idx="803">
                  <c:v>1.1781812030490997</c:v>
                </c:pt>
                <c:pt idx="804">
                  <c:v>1.1781535057083588</c:v>
                </c:pt>
                <c:pt idx="805">
                  <c:v>1.1781258087283835</c:v>
                </c:pt>
                <c:pt idx="806">
                  <c:v>1.1780981121091738</c:v>
                </c:pt>
                <c:pt idx="807">
                  <c:v>1.1780704158507227</c:v>
                </c:pt>
                <c:pt idx="808">
                  <c:v>1.1780427199530337</c:v>
                </c:pt>
                <c:pt idx="809">
                  <c:v>1.1780150244160996</c:v>
                </c:pt>
                <c:pt idx="810">
                  <c:v>1.1779873292399188</c:v>
                </c:pt>
                <c:pt idx="811">
                  <c:v>1.177959634424484</c:v>
                </c:pt>
                <c:pt idx="812">
                  <c:v>1.1779319399698007</c:v>
                </c:pt>
                <c:pt idx="813">
                  <c:v>1.1779042458758635</c:v>
                </c:pt>
                <c:pt idx="814">
                  <c:v>1.1778765521426671</c:v>
                </c:pt>
                <c:pt idx="815">
                  <c:v>1.1778488587702096</c:v>
                </c:pt>
                <c:pt idx="816">
                  <c:v>1.1778211657584894</c:v>
                </c:pt>
                <c:pt idx="817">
                  <c:v>1.1777934731075081</c:v>
                </c:pt>
                <c:pt idx="818">
                  <c:v>1.1777657808172517</c:v>
                </c:pt>
                <c:pt idx="819">
                  <c:v>1.1777380888877236</c:v>
                </c:pt>
                <c:pt idx="820">
                  <c:v>1.1777103973189238</c:v>
                </c:pt>
                <c:pt idx="821">
                  <c:v>1.1776827061108506</c:v>
                </c:pt>
                <c:pt idx="822">
                  <c:v>1.177655015263495</c:v>
                </c:pt>
                <c:pt idx="823">
                  <c:v>1.1776273247768572</c:v>
                </c:pt>
                <c:pt idx="824">
                  <c:v>1.1775996346509352</c:v>
                </c:pt>
                <c:pt idx="825">
                  <c:v>1.1775719448857256</c:v>
                </c:pt>
                <c:pt idx="826">
                  <c:v>1.1775442554812319</c:v>
                </c:pt>
                <c:pt idx="827">
                  <c:v>1.1775165664374345</c:v>
                </c:pt>
                <c:pt idx="828">
                  <c:v>1.1774888777543531</c:v>
                </c:pt>
                <c:pt idx="829">
                  <c:v>1.1774611894319662</c:v>
                </c:pt>
                <c:pt idx="830">
                  <c:v>1.1774335014702828</c:v>
                </c:pt>
                <c:pt idx="831">
                  <c:v>1.177405813869294</c:v>
                </c:pt>
                <c:pt idx="832">
                  <c:v>1.177378126628998</c:v>
                </c:pt>
                <c:pt idx="833">
                  <c:v>1.177350439749393</c:v>
                </c:pt>
                <c:pt idx="834">
                  <c:v>1.1773227532304791</c:v>
                </c:pt>
                <c:pt idx="835">
                  <c:v>1.1772950670722508</c:v>
                </c:pt>
                <c:pt idx="836">
                  <c:v>1.1772673812747065</c:v>
                </c:pt>
                <c:pt idx="837">
                  <c:v>1.1772396958378373</c:v>
                </c:pt>
                <c:pt idx="838">
                  <c:v>1.1772120107616466</c:v>
                </c:pt>
                <c:pt idx="839">
                  <c:v>1.1771843260461363</c:v>
                </c:pt>
                <c:pt idx="840">
                  <c:v>1.1771566416912957</c:v>
                </c:pt>
                <c:pt idx="841">
                  <c:v>1.1771289576971213</c:v>
                </c:pt>
                <c:pt idx="842">
                  <c:v>1.1771012740636166</c:v>
                </c:pt>
                <c:pt idx="843">
                  <c:v>1.1770735907907763</c:v>
                </c:pt>
                <c:pt idx="844">
                  <c:v>1.1770459078786022</c:v>
                </c:pt>
                <c:pt idx="845">
                  <c:v>1.1770182253270836</c:v>
                </c:pt>
                <c:pt idx="846">
                  <c:v>1.1769905431362169</c:v>
                </c:pt>
                <c:pt idx="847">
                  <c:v>1.1769628613060092</c:v>
                </c:pt>
                <c:pt idx="848">
                  <c:v>1.1769351798364482</c:v>
                </c:pt>
                <c:pt idx="849">
                  <c:v>1.1769074987275356</c:v>
                </c:pt>
                <c:pt idx="850">
                  <c:v>1.1768798179792714</c:v>
                </c:pt>
                <c:pt idx="851">
                  <c:v>1.1768521375916503</c:v>
                </c:pt>
                <c:pt idx="852">
                  <c:v>1.1768244575646669</c:v>
                </c:pt>
                <c:pt idx="853">
                  <c:v>1.1767967778983159</c:v>
                </c:pt>
                <c:pt idx="854">
                  <c:v>1.176769098592608</c:v>
                </c:pt>
                <c:pt idx="855">
                  <c:v>1.1767414196475272</c:v>
                </c:pt>
                <c:pt idx="856">
                  <c:v>1.1767137410630806</c:v>
                </c:pt>
                <c:pt idx="857">
                  <c:v>1.1766860628392557</c:v>
                </c:pt>
                <c:pt idx="858">
                  <c:v>1.1766583849760579</c:v>
                </c:pt>
                <c:pt idx="859">
                  <c:v>1.1766307074734801</c:v>
                </c:pt>
                <c:pt idx="860">
                  <c:v>1.1766030303315205</c:v>
                </c:pt>
                <c:pt idx="861">
                  <c:v>1.176575353550172</c:v>
                </c:pt>
                <c:pt idx="862">
                  <c:v>1.176547677129447</c:v>
                </c:pt>
                <c:pt idx="863">
                  <c:v>1.1765200010693277</c:v>
                </c:pt>
                <c:pt idx="864">
                  <c:v>1.176492325369809</c:v>
                </c:pt>
                <c:pt idx="865">
                  <c:v>1.1764646500309013</c:v>
                </c:pt>
                <c:pt idx="866">
                  <c:v>1.176436975052594</c:v>
                </c:pt>
                <c:pt idx="867">
                  <c:v>1.176409300434889</c:v>
                </c:pt>
                <c:pt idx="868">
                  <c:v>1.1763816261777791</c:v>
                </c:pt>
                <c:pt idx="869">
                  <c:v>1.1763539522812625</c:v>
                </c:pt>
                <c:pt idx="870">
                  <c:v>1.1763262787453357</c:v>
                </c:pt>
                <c:pt idx="871">
                  <c:v>1.1762986055700058</c:v>
                </c:pt>
                <c:pt idx="872">
                  <c:v>1.176270932755255</c:v>
                </c:pt>
                <c:pt idx="873">
                  <c:v>1.1762432603010939</c:v>
                </c:pt>
                <c:pt idx="874">
                  <c:v>1.1762155882075085</c:v>
                </c:pt>
                <c:pt idx="875">
                  <c:v>1.1761879164745022</c:v>
                </c:pt>
                <c:pt idx="876">
                  <c:v>1.1761602451020696</c:v>
                </c:pt>
                <c:pt idx="877">
                  <c:v>1.1761325740902144</c:v>
                </c:pt>
                <c:pt idx="878">
                  <c:v>1.1761049034389259</c:v>
                </c:pt>
                <c:pt idx="879">
                  <c:v>1.1760772331482041</c:v>
                </c:pt>
                <c:pt idx="880">
                  <c:v>1.1760495632180454</c:v>
                </c:pt>
                <c:pt idx="881">
                  <c:v>1.1760218936484499</c:v>
                </c:pt>
                <c:pt idx="882">
                  <c:v>1.1759942244394139</c:v>
                </c:pt>
                <c:pt idx="883">
                  <c:v>1.1759665555909358</c:v>
                </c:pt>
                <c:pt idx="884">
                  <c:v>1.1759388871030136</c:v>
                </c:pt>
                <c:pt idx="885">
                  <c:v>1.1759112189756351</c:v>
                </c:pt>
                <c:pt idx="886">
                  <c:v>1.1758835512088144</c:v>
                </c:pt>
                <c:pt idx="887">
                  <c:v>1.1758558838025301</c:v>
                </c:pt>
                <c:pt idx="888">
                  <c:v>1.1758282167567948</c:v>
                </c:pt>
                <c:pt idx="889">
                  <c:v>1.1758005500715978</c:v>
                </c:pt>
                <c:pt idx="890">
                  <c:v>1.1757728837469372</c:v>
                </c:pt>
                <c:pt idx="891">
                  <c:v>1.1757452177828149</c:v>
                </c:pt>
                <c:pt idx="892">
                  <c:v>1.175717552179222</c:v>
                </c:pt>
                <c:pt idx="893">
                  <c:v>1.1756898869361603</c:v>
                </c:pt>
                <c:pt idx="894">
                  <c:v>1.1756622220536261</c:v>
                </c:pt>
                <c:pt idx="895">
                  <c:v>1.1756345575316161</c:v>
                </c:pt>
                <c:pt idx="896">
                  <c:v>1.1756068933701265</c:v>
                </c:pt>
                <c:pt idx="897">
                  <c:v>1.1755792295691556</c:v>
                </c:pt>
                <c:pt idx="898">
                  <c:v>1.1755515661286999</c:v>
                </c:pt>
                <c:pt idx="899">
                  <c:v>1.1755239030487612</c:v>
                </c:pt>
                <c:pt idx="900">
                  <c:v>1.1754962403293252</c:v>
                </c:pt>
                <c:pt idx="901">
                  <c:v>1.1754685779704044</c:v>
                </c:pt>
                <c:pt idx="902">
                  <c:v>1.1754409159719827</c:v>
                </c:pt>
                <c:pt idx="903">
                  <c:v>1.1754132543340727</c:v>
                </c:pt>
                <c:pt idx="904">
                  <c:v>1.1753855930566548</c:v>
                </c:pt>
                <c:pt idx="905">
                  <c:v>1.1753579321397396</c:v>
                </c:pt>
                <c:pt idx="906">
                  <c:v>1.1753302715833147</c:v>
                </c:pt>
                <c:pt idx="907">
                  <c:v>1.1753026113873819</c:v>
                </c:pt>
                <c:pt idx="908">
                  <c:v>1.1752749515519412</c:v>
                </c:pt>
                <c:pt idx="909">
                  <c:v>1.1752472920769854</c:v>
                </c:pt>
                <c:pt idx="910">
                  <c:v>1.1752196329625129</c:v>
                </c:pt>
                <c:pt idx="911">
                  <c:v>1.1751919742085217</c:v>
                </c:pt>
                <c:pt idx="912">
                  <c:v>1.1751643158150102</c:v>
                </c:pt>
                <c:pt idx="913">
                  <c:v>1.1751366577819731</c:v>
                </c:pt>
                <c:pt idx="914">
                  <c:v>1.1751090001094102</c:v>
                </c:pt>
                <c:pt idx="915">
                  <c:v>1.175081342797311</c:v>
                </c:pt>
                <c:pt idx="916">
                  <c:v>1.1750536858456861</c:v>
                </c:pt>
                <c:pt idx="917">
                  <c:v>1.1750260292545232</c:v>
                </c:pt>
                <c:pt idx="918">
                  <c:v>1.174998373023822</c:v>
                </c:pt>
                <c:pt idx="919">
                  <c:v>1.1749707171535846</c:v>
                </c:pt>
                <c:pt idx="920">
                  <c:v>1.1749430616438001</c:v>
                </c:pt>
                <c:pt idx="921">
                  <c:v>1.1749154064944705</c:v>
                </c:pt>
                <c:pt idx="922">
                  <c:v>1.174887751705592</c:v>
                </c:pt>
                <c:pt idx="923">
                  <c:v>1.1748600972771648</c:v>
                </c:pt>
                <c:pt idx="924">
                  <c:v>1.1748324432091852</c:v>
                </c:pt>
                <c:pt idx="925">
                  <c:v>1.1748047895016427</c:v>
                </c:pt>
                <c:pt idx="926">
                  <c:v>1.1747771361545407</c:v>
                </c:pt>
                <c:pt idx="927">
                  <c:v>1.1747494831678829</c:v>
                </c:pt>
                <c:pt idx="928">
                  <c:v>1.1747218305416567</c:v>
                </c:pt>
                <c:pt idx="929">
                  <c:v>1.1746941782758586</c:v>
                </c:pt>
                <c:pt idx="930">
                  <c:v>1.1746665263704976</c:v>
                </c:pt>
                <c:pt idx="931">
                  <c:v>1.1746388748255612</c:v>
                </c:pt>
                <c:pt idx="932">
                  <c:v>1.1746112236410546</c:v>
                </c:pt>
                <c:pt idx="933">
                  <c:v>1.1745835728169602</c:v>
                </c:pt>
                <c:pt idx="934">
                  <c:v>1.1745559223532869</c:v>
                </c:pt>
                <c:pt idx="935">
                  <c:v>1.1745282722500292</c:v>
                </c:pt>
                <c:pt idx="936">
                  <c:v>1.1745006225071872</c:v>
                </c:pt>
                <c:pt idx="937">
                  <c:v>1.1744729731247556</c:v>
                </c:pt>
                <c:pt idx="938">
                  <c:v>1.1744453241027344</c:v>
                </c:pt>
                <c:pt idx="939">
                  <c:v>1.17441767544112</c:v>
                </c:pt>
                <c:pt idx="940">
                  <c:v>1.1743900271399035</c:v>
                </c:pt>
                <c:pt idx="941">
                  <c:v>1.1743623791990903</c:v>
                </c:pt>
                <c:pt idx="942">
                  <c:v>1.174334731618675</c:v>
                </c:pt>
                <c:pt idx="943">
                  <c:v>1.1743070843986505</c:v>
                </c:pt>
                <c:pt idx="944">
                  <c:v>1.1742794375390204</c:v>
                </c:pt>
                <c:pt idx="945">
                  <c:v>1.1742517910397794</c:v>
                </c:pt>
                <c:pt idx="946">
                  <c:v>1.1742241449009221</c:v>
                </c:pt>
                <c:pt idx="947">
                  <c:v>1.1741964991224556</c:v>
                </c:pt>
                <c:pt idx="948">
                  <c:v>1.1741688537043675</c:v>
                </c:pt>
                <c:pt idx="949">
                  <c:v>1.1741412086466596</c:v>
                </c:pt>
                <c:pt idx="950">
                  <c:v>1.174113563949323</c:v>
                </c:pt>
                <c:pt idx="951">
                  <c:v>1.1740859196123612</c:v>
                </c:pt>
                <c:pt idx="952">
                  <c:v>1.1740582756357707</c:v>
                </c:pt>
                <c:pt idx="953">
                  <c:v>1.1740306320195479</c:v>
                </c:pt>
                <c:pt idx="954">
                  <c:v>1.1740029887636894</c:v>
                </c:pt>
                <c:pt idx="955">
                  <c:v>1.1739753458681932</c:v>
                </c:pt>
                <c:pt idx="956">
                  <c:v>1.1739477033330594</c:v>
                </c:pt>
                <c:pt idx="957">
                  <c:v>1.1739200611582827</c:v>
                </c:pt>
                <c:pt idx="958">
                  <c:v>1.173892419343856</c:v>
                </c:pt>
                <c:pt idx="959">
                  <c:v>1.1738647778897864</c:v>
                </c:pt>
                <c:pt idx="960">
                  <c:v>1.1738371367960578</c:v>
                </c:pt>
                <c:pt idx="961">
                  <c:v>1.1738094960626828</c:v>
                </c:pt>
                <c:pt idx="962">
                  <c:v>1.1737818556896489</c:v>
                </c:pt>
                <c:pt idx="963">
                  <c:v>1.1737542156769543</c:v>
                </c:pt>
                <c:pt idx="964">
                  <c:v>1.1737265760246043</c:v>
                </c:pt>
                <c:pt idx="965">
                  <c:v>1.1736989367325794</c:v>
                </c:pt>
                <c:pt idx="966">
                  <c:v>1.1736712978008921</c:v>
                </c:pt>
                <c:pt idx="967">
                  <c:v>1.1736436592295352</c:v>
                </c:pt>
                <c:pt idx="968">
                  <c:v>1.1736160210185069</c:v>
                </c:pt>
                <c:pt idx="969">
                  <c:v>1.1735883831678002</c:v>
                </c:pt>
                <c:pt idx="970">
                  <c:v>1.1735607456774186</c:v>
                </c:pt>
                <c:pt idx="971">
                  <c:v>1.1735331085473586</c:v>
                </c:pt>
                <c:pt idx="972">
                  <c:v>1.1735054717776041</c:v>
                </c:pt>
                <c:pt idx="973">
                  <c:v>1.1734778353681694</c:v>
                </c:pt>
                <c:pt idx="974">
                  <c:v>1.1734501993190474</c:v>
                </c:pt>
                <c:pt idx="975">
                  <c:v>1.1734225636302327</c:v>
                </c:pt>
                <c:pt idx="976">
                  <c:v>1.1733949283017253</c:v>
                </c:pt>
                <c:pt idx="977">
                  <c:v>1.1733672933335217</c:v>
                </c:pt>
                <c:pt idx="978">
                  <c:v>1.1733396587256166</c:v>
                </c:pt>
                <c:pt idx="979">
                  <c:v>1.1733120244780029</c:v>
                </c:pt>
                <c:pt idx="980">
                  <c:v>1.1732843905906929</c:v>
                </c:pt>
                <c:pt idx="981">
                  <c:v>1.1732567570636725</c:v>
                </c:pt>
                <c:pt idx="982">
                  <c:v>1.1732291238969417</c:v>
                </c:pt>
                <c:pt idx="983">
                  <c:v>1.1732014910904986</c:v>
                </c:pt>
                <c:pt idx="984">
                  <c:v>1.1731738586443363</c:v>
                </c:pt>
                <c:pt idx="985">
                  <c:v>1.1731462265584582</c:v>
                </c:pt>
                <c:pt idx="986">
                  <c:v>1.1731185948328573</c:v>
                </c:pt>
                <c:pt idx="987">
                  <c:v>1.1730909634675335</c:v>
                </c:pt>
                <c:pt idx="988">
                  <c:v>1.1730633324624851</c:v>
                </c:pt>
                <c:pt idx="989">
                  <c:v>1.1730357018177031</c:v>
                </c:pt>
                <c:pt idx="990">
                  <c:v>1.173008071533193</c:v>
                </c:pt>
                <c:pt idx="991">
                  <c:v>1.172980441608944</c:v>
                </c:pt>
                <c:pt idx="992">
                  <c:v>1.1729528120449633</c:v>
                </c:pt>
                <c:pt idx="993">
                  <c:v>1.1729251828412384</c:v>
                </c:pt>
                <c:pt idx="994">
                  <c:v>1.1728975539977675</c:v>
                </c:pt>
                <c:pt idx="995">
                  <c:v>1.172869925514556</c:v>
                </c:pt>
                <c:pt idx="996">
                  <c:v>1.1728422973915915</c:v>
                </c:pt>
                <c:pt idx="997">
                  <c:v>1.1728146696288793</c:v>
                </c:pt>
                <c:pt idx="998">
                  <c:v>1.1727870422264193</c:v>
                </c:pt>
                <c:pt idx="999">
                  <c:v>1.1727594151841956</c:v>
                </c:pt>
                <c:pt idx="1000">
                  <c:v>1.1727317885022135</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Calculs!$AH$4:$AH$1004</c:f>
              <c:numCache>
                <c:formatCode>0.00</c:formatCode>
                <c:ptCount val="1001"/>
                <c:pt idx="0">
                  <c:v>0</c:v>
                </c:pt>
                <c:pt idx="1">
                  <c:v>-17.496027085591805</c:v>
                </c:pt>
                <c:pt idx="2">
                  <c:v>-17.43162637042267</c:v>
                </c:pt>
                <c:pt idx="3">
                  <c:v>-17.367509841022049</c:v>
                </c:pt>
                <c:pt idx="4">
                  <c:v>-17.303675838305892</c:v>
                </c:pt>
                <c:pt idx="5">
                  <c:v>-17.240122715382071</c:v>
                </c:pt>
                <c:pt idx="6">
                  <c:v>-17.176848837442687</c:v>
                </c:pt>
                <c:pt idx="7">
                  <c:v>-17.113852581657788</c:v>
                </c:pt>
                <c:pt idx="8">
                  <c:v>-17.051132337069966</c:v>
                </c:pt>
                <c:pt idx="9">
                  <c:v>-16.988686504490076</c:v>
                </c:pt>
                <c:pt idx="10">
                  <c:v>-16.926513496394126</c:v>
                </c:pt>
                <c:pt idx="11">
                  <c:v>-16.864921089514461</c:v>
                </c:pt>
                <c:pt idx="12">
                  <c:v>-16.803901801808905</c:v>
                </c:pt>
                <c:pt idx="13">
                  <c:v>-16.743138864206841</c:v>
                </c:pt>
                <c:pt idx="14">
                  <c:v>-16.6826308828322</c:v>
                </c:pt>
                <c:pt idx="15">
                  <c:v>-16.622376473431952</c:v>
                </c:pt>
                <c:pt idx="16">
                  <c:v>-16.562374261296259</c:v>
                </c:pt>
                <c:pt idx="17">
                  <c:v>-16.502622881179416</c:v>
                </c:pt>
                <c:pt idx="18">
                  <c:v>-16.443120977221557</c:v>
                </c:pt>
                <c:pt idx="19">
                  <c:v>-16.383867202871102</c:v>
                </c:pt>
                <c:pt idx="20">
                  <c:v>-16.324860220807999</c:v>
                </c:pt>
                <c:pt idx="21">
                  <c:v>-16.265943930384683</c:v>
                </c:pt>
                <c:pt idx="22">
                  <c:v>-16.207119874101121</c:v>
                </c:pt>
                <c:pt idx="23">
                  <c:v>-16.148544349040542</c:v>
                </c:pt>
                <c:pt idx="24">
                  <c:v>-16.0902159833519</c:v>
                </c:pt>
                <c:pt idx="25">
                  <c:v>-16.032133414761876</c:v>
                </c:pt>
                <c:pt idx="26">
                  <c:v>-15.974295290494576</c:v>
                </c:pt>
                <c:pt idx="27">
                  <c:v>-15.916700267192152</c:v>
                </c:pt>
                <c:pt idx="28">
                  <c:v>-15.859347010835991</c:v>
                </c:pt>
                <c:pt idx="29">
                  <c:v>-15.802234196668875</c:v>
                </c:pt>
                <c:pt idx="30">
                  <c:v>-15.745360509117765</c:v>
                </c:pt>
                <c:pt idx="31">
                  <c:v>-15.688724641717414</c:v>
                </c:pt>
                <c:pt idx="32">
                  <c:v>-15.632325297034676</c:v>
                </c:pt>
                <c:pt idx="33">
                  <c:v>-15.57616118659355</c:v>
                </c:pt>
                <c:pt idx="34">
                  <c:v>-15.520231030801019</c:v>
                </c:pt>
                <c:pt idx="35">
                  <c:v>-15.464533558873516</c:v>
                </c:pt>
                <c:pt idx="36">
                  <c:v>-15.409067508764128</c:v>
                </c:pt>
                <c:pt idx="37">
                  <c:v>-15.353831627090576</c:v>
                </c:pt>
                <c:pt idx="38">
                  <c:v>-15.298824669063748</c:v>
                </c:pt>
                <c:pt idx="39">
                  <c:v>-15.244045398417063</c:v>
                </c:pt>
                <c:pt idx="40">
                  <c:v>-15.189492587336426</c:v>
                </c:pt>
                <c:pt idx="41">
                  <c:v>-15.135165016390884</c:v>
                </c:pt>
                <c:pt idx="42">
                  <c:v>-15.081061474463965</c:v>
                </c:pt>
                <c:pt idx="43">
                  <c:v>-15.027180758685596</c:v>
                </c:pt>
                <c:pt idx="44">
                  <c:v>-14.973521674364779</c:v>
                </c:pt>
                <c:pt idx="45">
                  <c:v>-14.920083034922881</c:v>
                </c:pt>
                <c:pt idx="46">
                  <c:v>-14.866863661827448</c:v>
                </c:pt>
                <c:pt idx="47">
                  <c:v>-14.813862384526848</c:v>
                </c:pt>
                <c:pt idx="48">
                  <c:v>-14.761078040385348</c:v>
                </c:pt>
                <c:pt idx="49">
                  <c:v>-14.708509474618932</c:v>
                </c:pt>
                <c:pt idx="50">
                  <c:v>-14.656155540231644</c:v>
                </c:pt>
                <c:pt idx="51">
                  <c:v>-14.604015097952622</c:v>
                </c:pt>
                <c:pt idx="52">
                  <c:v>-14.552087016173621</c:v>
                </c:pt>
                <c:pt idx="53">
                  <c:v>-14.500370170887233</c:v>
                </c:pt>
                <c:pt idx="54">
                  <c:v>-14.448863445625616</c:v>
                </c:pt>
                <c:pt idx="55">
                  <c:v>-14.397565731399812</c:v>
                </c:pt>
                <c:pt idx="56">
                  <c:v>-14.346475926639654</c:v>
                </c:pt>
                <c:pt idx="57">
                  <c:v>-14.295592937134266</c:v>
                </c:pt>
                <c:pt idx="58">
                  <c:v>-14.244915675973029</c:v>
                </c:pt>
                <c:pt idx="59">
                  <c:v>-14.194443063487178</c:v>
                </c:pt>
                <c:pt idx="60">
                  <c:v>-14.144174027191944</c:v>
                </c:pt>
                <c:pt idx="61">
                  <c:v>-14.0941075017292</c:v>
                </c:pt>
                <c:pt idx="62">
                  <c:v>-14.044242428810636</c:v>
                </c:pt>
                <c:pt idx="63">
                  <c:v>-13.994577757161522</c:v>
                </c:pt>
                <c:pt idx="64">
                  <c:v>-13.94511244246492</c:v>
                </c:pt>
                <c:pt idx="65">
                  <c:v>-13.895845447306517</c:v>
                </c:pt>
                <c:pt idx="66">
                  <c:v>-13.846775741119815</c:v>
                </c:pt>
                <c:pt idx="67">
                  <c:v>-13.797902300131978</c:v>
                </c:pt>
                <c:pt idx="68">
                  <c:v>-13.749224107310116</c:v>
                </c:pt>
                <c:pt idx="69">
                  <c:v>-13.700740152308052</c:v>
                </c:pt>
                <c:pt idx="70">
                  <c:v>-13.652449431413586</c:v>
                </c:pt>
                <c:pt idx="71">
                  <c:v>-13.604350947496309</c:v>
                </c:pt>
                <c:pt idx="72">
                  <c:v>-13.556443709955788</c:v>
                </c:pt>
                <c:pt idx="73">
                  <c:v>-13.508726734670331</c:v>
                </c:pt>
                <c:pt idx="74">
                  <c:v>-13.461199043946127</c:v>
                </c:pt>
                <c:pt idx="75">
                  <c:v>-13.413859666466958</c:v>
                </c:pt>
                <c:pt idx="76">
                  <c:v>-13.366707637244263</c:v>
                </c:pt>
                <c:pt idx="77">
                  <c:v>-13.319741997567743</c:v>
                </c:pt>
                <c:pt idx="78">
                  <c:v>-13.272961794956355</c:v>
                </c:pt>
                <c:pt idx="79">
                  <c:v>-13.226366083109834</c:v>
                </c:pt>
                <c:pt idx="80">
                  <c:v>-13.179953921860541</c:v>
                </c:pt>
                <c:pt idx="81">
                  <c:v>-13.133724377125844</c:v>
                </c:pt>
                <c:pt idx="82">
                  <c:v>-13.087676520860919</c:v>
                </c:pt>
                <c:pt idx="83">
                  <c:v>-13.041809431011918</c:v>
                </c:pt>
                <c:pt idx="84">
                  <c:v>-12.996122191469631</c:v>
                </c:pt>
                <c:pt idx="85">
                  <c:v>-12.95061389202354</c:v>
                </c:pt>
                <c:pt idx="86">
                  <c:v>-12.90528362831626</c:v>
                </c:pt>
                <c:pt idx="87">
                  <c:v>-12.860130501798468</c:v>
                </c:pt>
                <c:pt idx="88">
                  <c:v>-12.815153619684134</c:v>
                </c:pt>
                <c:pt idx="89">
                  <c:v>-12.770352094906263</c:v>
                </c:pt>
                <c:pt idx="90">
                  <c:v>-12.725725046072922</c:v>
                </c:pt>
                <c:pt idx="91">
                  <c:v>-12.681271597423786</c:v>
                </c:pt>
                <c:pt idx="92">
                  <c:v>-12.636990878786959</c:v>
                </c:pt>
                <c:pt idx="93">
                  <c:v>-12.592882025536248</c:v>
                </c:pt>
                <c:pt idx="94">
                  <c:v>-12.548944178548807</c:v>
                </c:pt>
                <c:pt idx="95">
                  <c:v>-12.505176484163171</c:v>
                </c:pt>
                <c:pt idx="96">
                  <c:v>-12.461578094137611</c:v>
                </c:pt>
                <c:pt idx="97">
                  <c:v>-12.418148165608924</c:v>
                </c:pt>
                <c:pt idx="98">
                  <c:v>-12.374885861051531</c:v>
                </c:pt>
                <c:pt idx="99">
                  <c:v>-12.331790348237039</c:v>
                </c:pt>
                <c:pt idx="100">
                  <c:v>-12.288860800194009</c:v>
                </c:pt>
                <c:pt idx="101">
                  <c:v>-12.246096395168221</c:v>
                </c:pt>
                <c:pt idx="102">
                  <c:v>-11.823827092464777</c:v>
                </c:pt>
                <c:pt idx="103">
                  <c:v>-11.417528465611008</c:v>
                </c:pt>
                <c:pt idx="104">
                  <c:v>-11.026432379857686</c:v>
                </c:pt>
                <c:pt idx="105">
                  <c:v>-10.649817337911902</c:v>
                </c:pt>
                <c:pt idx="106">
                  <c:v>-10.287005120530146</c:v>
                </c:pt>
                <c:pt idx="107">
                  <c:v>-9.9373577074315911</c:v>
                </c:pt>
                <c:pt idx="108">
                  <c:v>-9.6002744520505097</c:v>
                </c:pt>
                <c:pt idx="109">
                  <c:v>-9.2751894864348703</c:v>
                </c:pt>
                <c:pt idx="110">
                  <c:v>-8.9615693350631673</c:v>
                </c:pt>
                <c:pt idx="111">
                  <c:v>-8.6589107185342531</c:v>
                </c:pt>
                <c:pt idx="112">
                  <c:v>-8.3667385300207897</c:v>
                </c:pt>
                <c:pt idx="113">
                  <c:v>-8.0846039690961842</c:v>
                </c:pt>
                <c:pt idx="114">
                  <c:v>-7.8120828190738543</c:v>
                </c:pt>
                <c:pt idx="115">
                  <c:v>-7.5487738553595003</c:v>
                </c:pt>
                <c:pt idx="116">
                  <c:v>-7.2942973735314878</c:v>
                </c:pt>
                <c:pt idx="117">
                  <c:v>-7.0482938269491804</c:v>
                </c:pt>
                <c:pt idx="118">
                  <c:v>-6.8104225646585528</c:v>
                </c:pt>
                <c:pt idx="119">
                  <c:v>-6.5803606612327963</c:v>
                </c:pt>
                <c:pt idx="120">
                  <c:v>-6.3578018309638793</c:v>
                </c:pt>
                <c:pt idx="121">
                  <c:v>-6.1424554195194316</c:v>
                </c:pt>
                <c:pt idx="122">
                  <c:v>-5.9340454668069409</c:v>
                </c:pt>
                <c:pt idx="123">
                  <c:v>-5.7323098353518827</c:v>
                </c:pt>
                <c:pt idx="124">
                  <c:v>-5.5369993990047233</c:v>
                </c:pt>
                <c:pt idx="125">
                  <c:v>-5.3478772872502987</c:v>
                </c:pt>
                <c:pt idx="126">
                  <c:v>-5.1647181808066556</c:v>
                </c:pt>
                <c:pt idx="127">
                  <c:v>-4.9873076545744146</c:v>
                </c:pt>
                <c:pt idx="128">
                  <c:v>-4.8154415643356554</c:v>
                </c:pt>
                <c:pt idx="129">
                  <c:v>-4.648925473907588</c:v>
                </c:pt>
                <c:pt idx="130">
                  <c:v>-4.4875741197335666</c:v>
                </c:pt>
                <c:pt idx="131">
                  <c:v>-4.3312109101457246</c:v>
                </c:pt>
                <c:pt idx="132">
                  <c:v>-4.1796674567620107</c:v>
                </c:pt>
                <c:pt idx="133">
                  <c:v>-4.0327831356880468</c:v>
                </c:pt>
                <c:pt idx="134">
                  <c:v>-3.8904046763832127</c:v>
                </c:pt>
                <c:pt idx="135">
                  <c:v>-3.7523857762223316</c:v>
                </c:pt>
                <c:pt idx="136">
                  <c:v>-3.6185867389410831</c:v>
                </c:pt>
                <c:pt idx="137">
                  <c:v>-3.4888741352963093</c:v>
                </c:pt>
                <c:pt idx="138">
                  <c:v>-3.3631204844027809</c:v>
                </c:pt>
                <c:pt idx="139">
                  <c:v>-3.2412039543273119</c:v>
                </c:pt>
                <c:pt idx="140">
                  <c:v>-3.1230080806300595</c:v>
                </c:pt>
                <c:pt idx="141">
                  <c:v>-3.0084215016426041</c:v>
                </c:pt>
                <c:pt idx="142">
                  <c:v>-2.8973377093637245</c:v>
                </c:pt>
                <c:pt idx="143">
                  <c:v>-2.7896548149374683</c:v>
                </c:pt>
                <c:pt idx="144">
                  <c:v>-2.68527532775484</c:v>
                </c:pt>
                <c:pt idx="145">
                  <c:v>-2.5841059472908166</c:v>
                </c:pt>
                <c:pt idx="146">
                  <c:v>-2.4860573668530499</c:v>
                </c:pt>
                <c:pt idx="147">
                  <c:v>-2.3910440884779822</c:v>
                </c:pt>
                <c:pt idx="148">
                  <c:v>-2.2989842482646461</c:v>
                </c:pt>
                <c:pt idx="149">
                  <c:v>-2.2097994514866053</c:v>
                </c:pt>
                <c:pt idx="150">
                  <c:v>-2.1234146168686272</c:v>
                </c:pt>
                <c:pt idx="151">
                  <c:v>-2.0397578294571614</c:v>
                </c:pt>
                <c:pt idx="152">
                  <c:v>-1.9587602015527417</c:v>
                </c:pt>
                <c:pt idx="153">
                  <c:v>-1.8803557412084213</c:v>
                </c:pt>
                <c:pt idx="154">
                  <c:v>-1.8044812278314524</c:v>
                </c:pt>
                <c:pt idx="155">
                  <c:v>-1.7310760944558288</c:v>
                </c:pt>
                <c:pt idx="156">
                  <c:v>-1.6600823162814089</c:v>
                </c:pt>
                <c:pt idx="157">
                  <c:v>-1.5914443051009959</c:v>
                </c:pt>
                <c:pt idx="158">
                  <c:v>-1.5251088092604366</c:v>
                </c:pt>
                <c:pt idx="159">
                  <c:v>-1.4610248188184678</c:v>
                </c:pt>
                <c:pt idx="160">
                  <c:v>-1.3991434755928585</c:v>
                </c:pt>
                <c:pt idx="161">
                  <c:v>-1.3394179877975154</c:v>
                </c:pt>
                <c:pt idx="162">
                  <c:v>-1.2818035489916972</c:v>
                </c:pt>
                <c:pt idx="163">
                  <c:v>-1.2262572610773841</c:v>
                </c:pt>
                <c:pt idx="164">
                  <c:v>-1.1727380610943414</c:v>
                </c:pt>
                <c:pt idx="165">
                  <c:v>-1.1212066515744081</c:v>
                </c:pt>
                <c:pt idx="166">
                  <c:v>-1.0716254342272566</c:v>
                </c:pt>
                <c:pt idx="167">
                  <c:v>-1.0239584467391694</c:v>
                </c:pt>
                <c:pt idx="168">
                  <c:v>-0.97817130247448814</c:v>
                </c:pt>
                <c:pt idx="169">
                  <c:v>-0.93423113287613557</c:v>
                </c:pt>
                <c:pt idx="170">
                  <c:v>-0.89210653236721094</c:v>
                </c:pt>
                <c:pt idx="171">
                  <c:v>-0.85176750555995917</c:v>
                </c:pt>
                <c:pt idx="172">
                  <c:v>-0.81318541658158572</c:v>
                </c:pt>
                <c:pt idx="173">
                  <c:v>-0.7763329403283723</c:v>
                </c:pt>
                <c:pt idx="174">
                  <c:v>-0.74118401546039892</c:v>
                </c:pt>
                <c:pt idx="175">
                  <c:v>-0.7077137989490152</c:v>
                </c:pt>
                <c:pt idx="176">
                  <c:v>-0.67589862198805306</c:v>
                </c:pt>
                <c:pt idx="177">
                  <c:v>-0.64571594707780711</c:v>
                </c:pt>
                <c:pt idx="178">
                  <c:v>-0.61714432608821179</c:v>
                </c:pt>
                <c:pt idx="179">
                  <c:v>-0.59016335910466344</c:v>
                </c:pt>
                <c:pt idx="180">
                  <c:v>-0.56475365385691223</c:v>
                </c:pt>
                <c:pt idx="181">
                  <c:v>-0.54089678552883191</c:v>
                </c:pt>
                <c:pt idx="182">
                  <c:v>-0.51857525674520666</c:v>
                </c:pt>
                <c:pt idx="183">
                  <c:v>-0.49777245753163052</c:v>
                </c:pt>
                <c:pt idx="184">
                  <c:v>-0.47847262504601151</c:v>
                </c:pt>
                <c:pt idx="185">
                  <c:v>-0.46066080288590777</c:v>
                </c:pt>
                <c:pt idx="186">
                  <c:v>-0.44432279978600109</c:v>
                </c:pt>
                <c:pt idx="187">
                  <c:v>-0.42944514753546398</c:v>
                </c:pt>
                <c:pt idx="188">
                  <c:v>-0.41601505796677507</c:v>
                </c:pt>
                <c:pt idx="189">
                  <c:v>-0.40402037889651138</c:v>
                </c:pt>
                <c:pt idx="190">
                  <c:v>-0.39344954893529782</c:v>
                </c:pt>
                <c:pt idx="191">
                  <c:v>-0.38429155112851976</c:v>
                </c:pt>
                <c:pt idx="192">
                  <c:v>-0.37653586544105855</c:v>
                </c:pt>
                <c:pt idx="193">
                  <c:v>-0.37017242015696949</c:v>
                </c:pt>
                <c:pt idx="194">
                  <c:v>-0.3651915423266196</c:v>
                </c:pt>
                <c:pt idx="195">
                  <c:v>-0.3615839074566114</c:v>
                </c:pt>
                <c:pt idx="196">
                  <c:v>-0.35934048869838053</c:v>
                </c:pt>
                <c:pt idx="197">
                  <c:v>-0.35845250584598026</c:v>
                </c:pt>
                <c:pt idx="198">
                  <c:v>-0.35891137449848354</c:v>
                </c:pt>
                <c:pt idx="199">
                  <c:v>-0.36070865577436551</c:v>
                </c:pt>
                <c:pt idx="200">
                  <c:v>-0.36383600698171786</c:v>
                </c:pt>
                <c:pt idx="201">
                  <c:v>-0.36828513364789717</c:v>
                </c:pt>
                <c:pt idx="202">
                  <c:v>-0.37404774329529195</c:v>
                </c:pt>
                <c:pt idx="203">
                  <c:v>-0.38111550131772032</c:v>
                </c:pt>
                <c:pt idx="204">
                  <c:v>-0.38947998926709287</c:v>
                </c:pt>
                <c:pt idx="205">
                  <c:v>-0.39913266580580575</c:v>
                </c:pt>
                <c:pt idx="206">
                  <c:v>-0.4100648305206428</c:v>
                </c:pt>
                <c:pt idx="207">
                  <c:v>-0.42226759073257403</c:v>
                </c:pt>
                <c:pt idx="208">
                  <c:v>-0.43573183137713106</c:v>
                </c:pt>
                <c:pt idx="209">
                  <c:v>-0.45044818797479602</c:v>
                </c:pt>
                <c:pt idx="210">
                  <c:v>-0.46640702266207051</c:v>
                </c:pt>
                <c:pt idx="211">
                  <c:v>-0.48359840321276693</c:v>
                </c:pt>
                <c:pt idx="212">
                  <c:v>-0.50201208494608329</c:v>
                </c:pt>
                <c:pt idx="213">
                  <c:v>-0.52163749539303639</c:v>
                </c:pt>
                <c:pt idx="214">
                  <c:v>-0.54246372157528644</c:v>
                </c:pt>
                <c:pt idx="215">
                  <c:v>-0.56447949973939282</c:v>
                </c:pt>
                <c:pt idx="216">
                  <c:v>-0.58767320738411877</c:v>
                </c:pt>
                <c:pt idx="217">
                  <c:v>-0.61203285741749602</c:v>
                </c:pt>
                <c:pt idx="218">
                  <c:v>-0.63754609428293818</c:v>
                </c:pt>
                <c:pt idx="219">
                  <c:v>-0.66420019189889001</c:v>
                </c:pt>
                <c:pt idx="220">
                  <c:v>-0.69198205326348627</c:v>
                </c:pt>
                <c:pt idx="221">
                  <c:v>-0.72087821158383991</c:v>
                </c:pt>
                <c:pt idx="222">
                  <c:v>-0.75087483279835376</c:v>
                </c:pt>
                <c:pt idx="223">
                  <c:v>-0.78195771936946412</c:v>
                </c:pt>
                <c:pt idx="224">
                  <c:v>-0.81411231523312466</c:v>
                </c:pt>
                <c:pt idx="225">
                  <c:v>-0.847323711799985</c:v>
                </c:pt>
                <c:pt idx="226">
                  <c:v>-0.88157665491141102</c:v>
                </c:pt>
                <c:pt idx="227">
                  <c:v>-0.91685555266116592</c:v>
                </c:pt>
                <c:pt idx="228">
                  <c:v>-0.95314448400066809</c:v>
                </c:pt>
                <c:pt idx="229">
                  <c:v>-0.99042720805225204</c:v>
                </c:pt>
                <c:pt idx="230">
                  <c:v>-1.0286871740608257</c:v>
                </c:pt>
                <c:pt idx="231">
                  <c:v>-1.0679075319196727</c:v>
                </c:pt>
                <c:pt idx="232">
                  <c:v>-1.1080711432110366</c:v>
                </c:pt>
                <c:pt idx="233">
                  <c:v>-1.1491605927064925</c:v>
                </c:pt>
                <c:pt idx="234">
                  <c:v>-1.1911582002760897</c:v>
                </c:pt>
                <c:pt idx="235">
                  <c:v>-1.2340460331587457</c:v>
                </c:pt>
                <c:pt idx="236">
                  <c:v>-1.2778059185496267</c:v>
                </c:pt>
                <c:pt idx="237">
                  <c:v>-1.3224194564630696</c:v>
                </c:pt>
                <c:pt idx="238">
                  <c:v>-1.3678680328322226</c:v>
                </c:pt>
                <c:pt idx="239">
                  <c:v>-1.4141328328089278</c:v>
                </c:pt>
                <c:pt idx="240">
                  <c:v>-1.4611948542294844</c:v>
                </c:pt>
                <c:pt idx="241">
                  <c:v>-1.5090349212138743</c:v>
                </c:pt>
                <c:pt idx="242">
                  <c:v>-1.5576336978678229</c:v>
                </c:pt>
                <c:pt idx="243">
                  <c:v>-1.6069717020586587</c:v>
                </c:pt>
                <c:pt idx="244">
                  <c:v>-1.6570293192374914</c:v>
                </c:pt>
                <c:pt idx="245">
                  <c:v>-1.7077868162815879</c:v>
                </c:pt>
                <c:pt idx="246">
                  <c:v>-1.7592243553321418</c:v>
                </c:pt>
                <c:pt idx="247">
                  <c:v>-1.8113220076038767</c:v>
                </c:pt>
                <c:pt idx="248">
                  <c:v>-1.8640597671440506</c:v>
                </c:pt>
                <c:pt idx="249">
                  <c:v>-1.9174175645195601</c:v>
                </c:pt>
                <c:pt idx="250">
                  <c:v>-1.9713752804118467</c:v>
                </c:pt>
                <c:pt idx="251">
                  <c:v>-2.0259127591003763</c:v>
                </c:pt>
                <c:pt idx="252">
                  <c:v>-2.0810098218163517</c:v>
                </c:pt>
                <c:pt idx="253">
                  <c:v>-2.136646279949312</c:v>
                </c:pt>
                <c:pt idx="254">
                  <c:v>-2.1928019480901533</c:v>
                </c:pt>
                <c:pt idx="255">
                  <c:v>-2.2494566568949681</c:v>
                </c:pt>
                <c:pt idx="256">
                  <c:v>-2.3065902657549908</c:v>
                </c:pt>
                <c:pt idx="257">
                  <c:v>-2.3641826752587387</c:v>
                </c:pt>
                <c:pt idx="258">
                  <c:v>-2.422213839433291</c:v>
                </c:pt>
                <c:pt idx="259">
                  <c:v>-2.480663777752405</c:v>
                </c:pt>
                <c:pt idx="260">
                  <c:v>-2.5395125868999999</c:v>
                </c:pt>
                <c:pt idx="261">
                  <c:v>-2.5987404522782884</c:v>
                </c:pt>
                <c:pt idx="262">
                  <c:v>-2.6583276592505749</c:v>
                </c:pt>
                <c:pt idx="263">
                  <c:v>-2.7182546041095299</c:v>
                </c:pt>
                <c:pt idx="264">
                  <c:v>-2.7785018047624255</c:v>
                </c:pt>
                <c:pt idx="265">
                  <c:v>-2.8390499111255707</c:v>
                </c:pt>
                <c:pt idx="266">
                  <c:v>-2.8998797152208926</c:v>
                </c:pt>
                <c:pt idx="267">
                  <c:v>-2.9609721609682471</c:v>
                </c:pt>
                <c:pt idx="268">
                  <c:v>-3.0223083536677873</c:v>
                </c:pt>
                <c:pt idx="269">
                  <c:v>-3.0838695691673359</c:v>
                </c:pt>
                <c:pt idx="270">
                  <c:v>-3.1456372627103488</c:v>
                </c:pt>
                <c:pt idx="271">
                  <c:v>-3.2075930774607393</c:v>
                </c:pt>
                <c:pt idx="272">
                  <c:v>-3.2697188527013696</c:v>
                </c:pt>
                <c:pt idx="273">
                  <c:v>-3.3319966317037153</c:v>
                </c:pt>
                <c:pt idx="274">
                  <c:v>-3.3944086692666828</c:v>
                </c:pt>
                <c:pt idx="275">
                  <c:v>-3.4569374389232501</c:v>
                </c:pt>
                <c:pt idx="276">
                  <c:v>-3.5195656398140178</c:v>
                </c:pt>
                <c:pt idx="277">
                  <c:v>-3.5822762032274236</c:v>
                </c:pt>
                <c:pt idx="278">
                  <c:v>-3.6450522988068021</c:v>
                </c:pt>
                <c:pt idx="279">
                  <c:v>-3.7078773404249938</c:v>
                </c:pt>
                <c:pt idx="280">
                  <c:v>-3.7707349917277027</c:v>
                </c:pt>
                <c:pt idx="281">
                  <c:v>-3.8336091713472502</c:v>
                </c:pt>
                <c:pt idx="282">
                  <c:v>-3.8964840577888249</c:v>
                </c:pt>
                <c:pt idx="283">
                  <c:v>-3.9593440939917386</c:v>
                </c:pt>
                <c:pt idx="284">
                  <c:v>-4.0221739915686276</c:v>
                </c:pt>
                <c:pt idx="285">
                  <c:v>-4.0849587347258991</c:v>
                </c:pt>
                <c:pt idx="286">
                  <c:v>-4.1476835838691128</c:v>
                </c:pt>
                <c:pt idx="287">
                  <c:v>-4.2103340788973291</c:v>
                </c:pt>
                <c:pt idx="288">
                  <c:v>-4.2728960421907844</c:v>
                </c:pt>
                <c:pt idx="289">
                  <c:v>-4.3353555812965494</c:v>
                </c:pt>
                <c:pt idx="290">
                  <c:v>-4.3976990913171514</c:v>
                </c:pt>
                <c:pt idx="291">
                  <c:v>-4.4599132570073978</c:v>
                </c:pt>
                <c:pt idx="292">
                  <c:v>-4.5219850545848743</c:v>
                </c:pt>
                <c:pt idx="293">
                  <c:v>-4.5839017532598465</c:v>
                </c:pt>
                <c:pt idx="294">
                  <c:v>-4.6456509164905331</c:v>
                </c:pt>
                <c:pt idx="295">
                  <c:v>-4.7072204029698517</c:v>
                </c:pt>
                <c:pt idx="296">
                  <c:v>-4.7685983673500223</c:v>
                </c:pt>
                <c:pt idx="297">
                  <c:v>-4.829773260711443</c:v>
                </c:pt>
                <c:pt idx="298">
                  <c:v>-4.890733830782553</c:v>
                </c:pt>
                <c:pt idx="299">
                  <c:v>-4.9514691219173876</c:v>
                </c:pt>
                <c:pt idx="300">
                  <c:v>-5.011968474837774</c:v>
                </c:pt>
                <c:pt idx="301">
                  <c:v>-5.0722215261470769</c:v>
                </c:pt>
                <c:pt idx="302">
                  <c:v>-5.1322182076226417</c:v>
                </c:pt>
                <c:pt idx="303">
                  <c:v>-5.191948745293999</c:v>
                </c:pt>
                <c:pt idx="304">
                  <c:v>-5.2514036583140777</c:v>
                </c:pt>
                <c:pt idx="305">
                  <c:v>-5.3105737576306247</c:v>
                </c:pt>
                <c:pt idx="306">
                  <c:v>-5.3694501444650999</c:v>
                </c:pt>
                <c:pt idx="307">
                  <c:v>-5.4280242086063275</c:v>
                </c:pt>
                <c:pt idx="308">
                  <c:v>-5.4862876265261562</c:v>
                </c:pt>
                <c:pt idx="309">
                  <c:v>-5.5442323593244245</c:v>
                </c:pt>
                <c:pt idx="310">
                  <c:v>-5.6018506505104355</c:v>
                </c:pt>
                <c:pt idx="311">
                  <c:v>-5.6591350236281732</c:v>
                </c:pt>
                <c:pt idx="312">
                  <c:v>-5.7160782797324323</c:v>
                </c:pt>
                <c:pt idx="313">
                  <c:v>-5.7726734947229348</c:v>
                </c:pt>
                <c:pt idx="314">
                  <c:v>-5.8289140165435436</c:v>
                </c:pt>
                <c:pt idx="315">
                  <c:v>-5.8847934622534943</c:v>
                </c:pt>
                <c:pt idx="316">
                  <c:v>-5.9403057149775833</c:v>
                </c:pt>
                <c:pt idx="317">
                  <c:v>-5.9954449207420879</c:v>
                </c:pt>
                <c:pt idx="318">
                  <c:v>-6.0502054852031719</c:v>
                </c:pt>
                <c:pt idx="319">
                  <c:v>-6.1045820702743736</c:v>
                </c:pt>
                <c:pt idx="320">
                  <c:v>-6.1585695906596687</c:v>
                </c:pt>
                <c:pt idx="321">
                  <c:v>-6.2121632102985238</c:v>
                </c:pt>
                <c:pt idx="322">
                  <c:v>-6.2653583387292029</c:v>
                </c:pt>
                <c:pt idx="323">
                  <c:v>-6.3181506273764718</c:v>
                </c:pt>
                <c:pt idx="324">
                  <c:v>-6.3705359657697338</c:v>
                </c:pt>
                <c:pt idx="325">
                  <c:v>-6.4225104776974575</c:v>
                </c:pt>
                <c:pt idx="326">
                  <c:v>-6.4740705173036854</c:v>
                </c:pt>
                <c:pt idx="327">
                  <c:v>-6.5252126651322042</c:v>
                </c:pt>
                <c:pt idx="328">
                  <c:v>-6.5759337241238507</c:v>
                </c:pt>
                <c:pt idx="329">
                  <c:v>-6.626230715572281</c:v>
                </c:pt>
                <c:pt idx="330">
                  <c:v>-6.6761008750434003</c:v>
                </c:pt>
                <c:pt idx="331">
                  <c:v>-6.7255416482634196</c:v>
                </c:pt>
                <c:pt idx="332">
                  <c:v>-6.7745506869805068</c:v>
                </c:pt>
                <c:pt idx="333">
                  <c:v>-6.8231258448046797</c:v>
                </c:pt>
                <c:pt idx="334">
                  <c:v>-6.8712651730305421</c:v>
                </c:pt>
                <c:pt idx="335">
                  <c:v>-6.918966916447328</c:v>
                </c:pt>
                <c:pt idx="336">
                  <c:v>-6.9662295091404607</c:v>
                </c:pt>
                <c:pt idx="337">
                  <c:v>-7.013051570288769</c:v>
                </c:pt>
                <c:pt idx="338">
                  <c:v>-7.0594318999613623</c:v>
                </c:pt>
                <c:pt idx="339">
                  <c:v>-7.1053694749179286</c:v>
                </c:pt>
                <c:pt idx="340">
                  <c:v>-7.1508634444161521</c:v>
                </c:pt>
                <c:pt idx="341">
                  <c:v>-7.1959131260297617</c:v>
                </c:pt>
                <c:pt idx="342">
                  <c:v>-7.2405180014805826</c:v>
                </c:pt>
                <c:pt idx="343">
                  <c:v>-7.2846777124878184</c:v>
                </c:pt>
                <c:pt idx="344">
                  <c:v>-7.3283920566376244</c:v>
                </c:pt>
                <c:pt idx="345">
                  <c:v>-7.3716609832759259</c:v>
                </c:pt>
                <c:pt idx="346">
                  <c:v>-7.4144845894272917</c:v>
                </c:pt>
                <c:pt idx="347">
                  <c:v>-7.4568631157424807</c:v>
                </c:pt>
                <c:pt idx="348">
                  <c:v>-7.4987969424772274</c:v>
                </c:pt>
                <c:pt idx="349">
                  <c:v>-7.5402865855046199</c:v>
                </c:pt>
                <c:pt idx="350">
                  <c:v>-7.5813326923633673</c:v>
                </c:pt>
                <c:pt idx="351">
                  <c:v>-7.6219360383440362</c:v>
                </c:pt>
                <c:pt idx="352">
                  <c:v>-7.6620975226152943</c:v>
                </c:pt>
                <c:pt idx="353">
                  <c:v>-7.7018181643920585</c:v>
                </c:pt>
                <c:pt idx="354">
                  <c:v>-7.7410990991472461</c:v>
                </c:pt>
                <c:pt idx="355">
                  <c:v>-7.7799415748688299</c:v>
                </c:pt>
                <c:pt idx="356">
                  <c:v>-7.8183469483637085</c:v>
                </c:pt>
                <c:pt idx="357">
                  <c:v>-7.8563166816098136</c:v>
                </c:pt>
                <c:pt idx="358">
                  <c:v>-7.8938523381577284</c:v>
                </c:pt>
                <c:pt idx="359">
                  <c:v>-7.9309555795830979</c:v>
                </c:pt>
                <c:pt idx="360">
                  <c:v>-7.967628161990838</c:v>
                </c:pt>
                <c:pt idx="361">
                  <c:v>-8.0038719325722507</c:v>
                </c:pt>
                <c:pt idx="362">
                  <c:v>-8.0396888262158441</c:v>
                </c:pt>
                <c:pt idx="363">
                  <c:v>-8.0750808621727881</c:v>
                </c:pt>
                <c:pt idx="364">
                  <c:v>-8.1100501407776164</c:v>
                </c:pt>
                <c:pt idx="365">
                  <c:v>-8.1445988402249121</c:v>
                </c:pt>
                <c:pt idx="366">
                  <c:v>-8.1787292134024678</c:v>
                </c:pt>
                <c:pt idx="367">
                  <c:v>-8.2124435847814237</c:v>
                </c:pt>
                <c:pt idx="368">
                  <c:v>-8.2457443473637682</c:v>
                </c:pt>
                <c:pt idx="369">
                  <c:v>-8.2786339596875731</c:v>
                </c:pt>
                <c:pt idx="370">
                  <c:v>-8.3111149428901019</c:v>
                </c:pt>
                <c:pt idx="371">
                  <c:v>-8.3431898778291185</c:v>
                </c:pt>
                <c:pt idx="372">
                  <c:v>-8.374861402262411</c:v>
                </c:pt>
                <c:pt idx="373">
                  <c:v>-8.4061322080856087</c:v>
                </c:pt>
                <c:pt idx="374">
                  <c:v>-8.4370050386283371</c:v>
                </c:pt>
                <c:pt idx="375">
                  <c:v>-8.467482686008557</c:v>
                </c:pt>
                <c:pt idx="376">
                  <c:v>-8.4975679885450575</c:v>
                </c:pt>
                <c:pt idx="377">
                  <c:v>-8.527263828227909</c:v>
                </c:pt>
                <c:pt idx="378">
                  <c:v>-8.5565731282466082</c:v>
                </c:pt>
                <c:pt idx="379">
                  <c:v>-8.5854988505757319</c:v>
                </c:pt>
                <c:pt idx="380">
                  <c:v>-8.5855273488514623</c:v>
                </c:pt>
                <c:pt idx="381">
                  <c:v>-8.5855558467524311</c:v>
                </c:pt>
                <c:pt idx="382">
                  <c:v>-8.5855843442786419</c:v>
                </c:pt>
                <c:pt idx="383">
                  <c:v>-8.5856128414300876</c:v>
                </c:pt>
                <c:pt idx="384">
                  <c:v>-8.5856413382067753</c:v>
                </c:pt>
                <c:pt idx="385">
                  <c:v>-8.5856698346087086</c:v>
                </c:pt>
                <c:pt idx="386">
                  <c:v>-8.5856983306358909</c:v>
                </c:pt>
                <c:pt idx="387">
                  <c:v>-8.585726826288326</c:v>
                </c:pt>
                <c:pt idx="388">
                  <c:v>-8.5857553215660154</c:v>
                </c:pt>
                <c:pt idx="389">
                  <c:v>-8.5857838164689646</c:v>
                </c:pt>
                <c:pt idx="390">
                  <c:v>-8.5858123109971682</c:v>
                </c:pt>
                <c:pt idx="391">
                  <c:v>-8.5858408051506387</c:v>
                </c:pt>
                <c:pt idx="392">
                  <c:v>-8.5858692989293743</c:v>
                </c:pt>
                <c:pt idx="393">
                  <c:v>-8.5858977923333821</c:v>
                </c:pt>
                <c:pt idx="394">
                  <c:v>-8.5859262853626568</c:v>
                </c:pt>
                <c:pt idx="395">
                  <c:v>-8.585954778017209</c:v>
                </c:pt>
                <c:pt idx="396">
                  <c:v>-8.5859832702970422</c:v>
                </c:pt>
                <c:pt idx="397">
                  <c:v>-8.5860117622021512</c:v>
                </c:pt>
                <c:pt idx="398">
                  <c:v>-8.5860402537325466</c:v>
                </c:pt>
                <c:pt idx="399">
                  <c:v>-8.5860687448882285</c:v>
                </c:pt>
                <c:pt idx="400">
                  <c:v>-8.5860972356692038</c:v>
                </c:pt>
                <c:pt idx="401">
                  <c:v>-8.5861257260754709</c:v>
                </c:pt>
                <c:pt idx="402">
                  <c:v>-8.5861542161070297</c:v>
                </c:pt>
                <c:pt idx="403">
                  <c:v>-8.5861827057638962</c:v>
                </c:pt>
                <c:pt idx="404">
                  <c:v>-8.5862111950460598</c:v>
                </c:pt>
                <c:pt idx="405">
                  <c:v>-8.5862396839535258</c:v>
                </c:pt>
                <c:pt idx="406">
                  <c:v>-8.586268172486303</c:v>
                </c:pt>
                <c:pt idx="407">
                  <c:v>-8.586296660644388</c:v>
                </c:pt>
                <c:pt idx="408">
                  <c:v>-8.5863251484277878</c:v>
                </c:pt>
                <c:pt idx="409">
                  <c:v>-8.5863536358365042</c:v>
                </c:pt>
                <c:pt idx="410">
                  <c:v>-8.5863821228705408</c:v>
                </c:pt>
                <c:pt idx="411">
                  <c:v>-8.5864106095298993</c:v>
                </c:pt>
                <c:pt idx="412">
                  <c:v>-8.5864390958145833</c:v>
                </c:pt>
                <c:pt idx="413">
                  <c:v>-8.5864675817245946</c:v>
                </c:pt>
                <c:pt idx="414">
                  <c:v>-8.586496067259942</c:v>
                </c:pt>
                <c:pt idx="415">
                  <c:v>-8.5865245524206202</c:v>
                </c:pt>
                <c:pt idx="416">
                  <c:v>-8.5865530372066328</c:v>
                </c:pt>
                <c:pt idx="417">
                  <c:v>-8.5865815216179904</c:v>
                </c:pt>
                <c:pt idx="418">
                  <c:v>-8.5866100056546895</c:v>
                </c:pt>
                <c:pt idx="419">
                  <c:v>-8.5866384893167336</c:v>
                </c:pt>
                <c:pt idx="420">
                  <c:v>-8.5866669726041298</c:v>
                </c:pt>
                <c:pt idx="421">
                  <c:v>-8.58669545551688</c:v>
                </c:pt>
                <c:pt idx="422">
                  <c:v>-8.5867239380549769</c:v>
                </c:pt>
                <c:pt idx="423">
                  <c:v>-8.5867524202184402</c:v>
                </c:pt>
                <c:pt idx="424">
                  <c:v>-8.5867809020072627</c:v>
                </c:pt>
                <c:pt idx="425">
                  <c:v>-8.5868093834214481</c:v>
                </c:pt>
                <c:pt idx="426">
                  <c:v>-8.5868378644610015</c:v>
                </c:pt>
                <c:pt idx="427">
                  <c:v>-8.5868663451259231</c:v>
                </c:pt>
                <c:pt idx="428">
                  <c:v>-8.5868948254162163</c:v>
                </c:pt>
                <c:pt idx="429">
                  <c:v>-8.586923305331883</c:v>
                </c:pt>
                <c:pt idx="430">
                  <c:v>-8.5869517848729355</c:v>
                </c:pt>
                <c:pt idx="431">
                  <c:v>-8.5869802640393704</c:v>
                </c:pt>
                <c:pt idx="432">
                  <c:v>-8.5870087428311841</c:v>
                </c:pt>
                <c:pt idx="433">
                  <c:v>-8.5870372212483908</c:v>
                </c:pt>
                <c:pt idx="434">
                  <c:v>-8.5870656992909833</c:v>
                </c:pt>
                <c:pt idx="435">
                  <c:v>-8.5870941769589706</c:v>
                </c:pt>
                <c:pt idx="436">
                  <c:v>-8.5871226542523544</c:v>
                </c:pt>
                <c:pt idx="437">
                  <c:v>-8.5871511311711402</c:v>
                </c:pt>
                <c:pt idx="438">
                  <c:v>-8.5871796077153313</c:v>
                </c:pt>
                <c:pt idx="439">
                  <c:v>-8.5872080838849243</c:v>
                </c:pt>
                <c:pt idx="440">
                  <c:v>-8.5872365596799263</c:v>
                </c:pt>
                <c:pt idx="441">
                  <c:v>-8.5872650351003372</c:v>
                </c:pt>
                <c:pt idx="442">
                  <c:v>-8.587293510146166</c:v>
                </c:pt>
                <c:pt idx="443">
                  <c:v>-8.5873219848174109</c:v>
                </c:pt>
                <c:pt idx="444">
                  <c:v>-8.5873504591140808</c:v>
                </c:pt>
                <c:pt idx="445">
                  <c:v>-8.5873789330361685</c:v>
                </c:pt>
                <c:pt idx="446">
                  <c:v>-8.5874074065836812</c:v>
                </c:pt>
                <c:pt idx="447">
                  <c:v>-8.5874358797566241</c:v>
                </c:pt>
                <c:pt idx="448">
                  <c:v>-8.5874643525550045</c:v>
                </c:pt>
                <c:pt idx="449">
                  <c:v>-8.5874928249788169</c:v>
                </c:pt>
                <c:pt idx="450">
                  <c:v>-8.5875212970280632</c:v>
                </c:pt>
                <c:pt idx="451">
                  <c:v>-8.5875497687027558</c:v>
                </c:pt>
                <c:pt idx="452">
                  <c:v>-8.5875782400028857</c:v>
                </c:pt>
                <c:pt idx="453">
                  <c:v>-8.5876067109284691</c:v>
                </c:pt>
                <c:pt idx="454">
                  <c:v>-8.587635181479504</c:v>
                </c:pt>
                <c:pt idx="455">
                  <c:v>-8.5876636516559888</c:v>
                </c:pt>
                <c:pt idx="456">
                  <c:v>-8.5876921214579305</c:v>
                </c:pt>
                <c:pt idx="457">
                  <c:v>-8.5877205908853291</c:v>
                </c:pt>
                <c:pt idx="458">
                  <c:v>-8.58774905993819</c:v>
                </c:pt>
                <c:pt idx="459">
                  <c:v>-8.5877775286165186</c:v>
                </c:pt>
                <c:pt idx="460">
                  <c:v>-8.5878059969203164</c:v>
                </c:pt>
                <c:pt idx="461">
                  <c:v>-8.5878344648495784</c:v>
                </c:pt>
                <c:pt idx="462">
                  <c:v>-8.5878629324043168</c:v>
                </c:pt>
                <c:pt idx="463">
                  <c:v>-8.5878913995845334</c:v>
                </c:pt>
                <c:pt idx="464">
                  <c:v>-8.5879198663902283</c:v>
                </c:pt>
                <c:pt idx="465">
                  <c:v>-8.5879483328214032</c:v>
                </c:pt>
                <c:pt idx="466">
                  <c:v>-8.5879767988780671</c:v>
                </c:pt>
                <c:pt idx="467">
                  <c:v>-8.5880052645602216</c:v>
                </c:pt>
                <c:pt idx="468">
                  <c:v>-8.5880337298678615</c:v>
                </c:pt>
                <c:pt idx="469">
                  <c:v>-8.5880621948009956</c:v>
                </c:pt>
                <c:pt idx="470">
                  <c:v>-8.5880906593596293</c:v>
                </c:pt>
                <c:pt idx="471">
                  <c:v>-8.5881191235437697</c:v>
                </c:pt>
                <c:pt idx="472">
                  <c:v>-8.5881475873534079</c:v>
                </c:pt>
                <c:pt idx="473">
                  <c:v>-8.588176050788551</c:v>
                </c:pt>
                <c:pt idx="474">
                  <c:v>-8.5882045138492042</c:v>
                </c:pt>
                <c:pt idx="475">
                  <c:v>-8.5882329765353767</c:v>
                </c:pt>
                <c:pt idx="476">
                  <c:v>-8.5882614388470522</c:v>
                </c:pt>
                <c:pt idx="477">
                  <c:v>-8.5882899007842539</c:v>
                </c:pt>
                <c:pt idx="478">
                  <c:v>-8.5883183623469748</c:v>
                </c:pt>
                <c:pt idx="479">
                  <c:v>-8.5883468235352183</c:v>
                </c:pt>
                <c:pt idx="480">
                  <c:v>-8.5883752843489898</c:v>
                </c:pt>
                <c:pt idx="481">
                  <c:v>-8.588403744788291</c:v>
                </c:pt>
                <c:pt idx="482">
                  <c:v>-8.5884322048531274</c:v>
                </c:pt>
                <c:pt idx="483">
                  <c:v>-8.5884606645435007</c:v>
                </c:pt>
                <c:pt idx="484">
                  <c:v>-8.5884891238594072</c:v>
                </c:pt>
                <c:pt idx="485">
                  <c:v>-8.5885175828008595</c:v>
                </c:pt>
                <c:pt idx="486">
                  <c:v>-8.5885460413678594</c:v>
                </c:pt>
                <c:pt idx="487">
                  <c:v>-8.5885744995604067</c:v>
                </c:pt>
                <c:pt idx="488">
                  <c:v>-8.5886029573784981</c:v>
                </c:pt>
                <c:pt idx="489">
                  <c:v>-8.5886314148221494</c:v>
                </c:pt>
                <c:pt idx="490">
                  <c:v>-8.5886598718913536</c:v>
                </c:pt>
                <c:pt idx="491">
                  <c:v>-8.5886883285861231</c:v>
                </c:pt>
                <c:pt idx="492">
                  <c:v>-8.588716784906449</c:v>
                </c:pt>
                <c:pt idx="493">
                  <c:v>-8.5887452408523437</c:v>
                </c:pt>
                <c:pt idx="494">
                  <c:v>-8.5887736964238055</c:v>
                </c:pt>
                <c:pt idx="495">
                  <c:v>-8.5888021516208397</c:v>
                </c:pt>
                <c:pt idx="496">
                  <c:v>-8.5888306064434499</c:v>
                </c:pt>
                <c:pt idx="497">
                  <c:v>-8.5888590608916289</c:v>
                </c:pt>
                <c:pt idx="498">
                  <c:v>-8.5888875149653963</c:v>
                </c:pt>
                <c:pt idx="499">
                  <c:v>-8.5889159686647467</c:v>
                </c:pt>
                <c:pt idx="500">
                  <c:v>-8.588944421989682</c:v>
                </c:pt>
                <c:pt idx="501">
                  <c:v>-8.5889728749402074</c:v>
                </c:pt>
                <c:pt idx="502">
                  <c:v>-8.5890013275163284</c:v>
                </c:pt>
                <c:pt idx="503">
                  <c:v>-8.5890297797180395</c:v>
                </c:pt>
                <c:pt idx="504">
                  <c:v>-8.5890582315453461</c:v>
                </c:pt>
                <c:pt idx="505">
                  <c:v>-8.5890866829982606</c:v>
                </c:pt>
                <c:pt idx="506">
                  <c:v>-8.5891151340767777</c:v>
                </c:pt>
                <c:pt idx="507">
                  <c:v>-8.5891435847808992</c:v>
                </c:pt>
                <c:pt idx="508">
                  <c:v>-8.589172035110634</c:v>
                </c:pt>
                <c:pt idx="509">
                  <c:v>-8.589200485065982</c:v>
                </c:pt>
                <c:pt idx="510">
                  <c:v>-8.5892289346469415</c:v>
                </c:pt>
                <c:pt idx="511">
                  <c:v>-8.5892573838535249</c:v>
                </c:pt>
                <c:pt idx="512">
                  <c:v>-8.5892858326857286</c:v>
                </c:pt>
                <c:pt idx="513">
                  <c:v>-8.5893142811435581</c:v>
                </c:pt>
                <c:pt idx="514">
                  <c:v>-8.5893427292270133</c:v>
                </c:pt>
                <c:pt idx="515">
                  <c:v>-8.589371176936103</c:v>
                </c:pt>
                <c:pt idx="516">
                  <c:v>-8.5893996242708237</c:v>
                </c:pt>
                <c:pt idx="517">
                  <c:v>-8.5894280712311772</c:v>
                </c:pt>
                <c:pt idx="518">
                  <c:v>-8.5894565178171813</c:v>
                </c:pt>
                <c:pt idx="519">
                  <c:v>-8.5894849640288182</c:v>
                </c:pt>
                <c:pt idx="520">
                  <c:v>-8.5895134098661057</c:v>
                </c:pt>
                <c:pt idx="521">
                  <c:v>-8.5895418553290384</c:v>
                </c:pt>
                <c:pt idx="522">
                  <c:v>-8.5895703004176269</c:v>
                </c:pt>
                <c:pt idx="523">
                  <c:v>-8.5895987451318678</c:v>
                </c:pt>
                <c:pt idx="524">
                  <c:v>-8.5896271894717664</c:v>
                </c:pt>
                <c:pt idx="525">
                  <c:v>-8.5896556334373226</c:v>
                </c:pt>
                <c:pt idx="526">
                  <c:v>-8.5896840770285472</c:v>
                </c:pt>
                <c:pt idx="527">
                  <c:v>-8.5897125202454347</c:v>
                </c:pt>
                <c:pt idx="528">
                  <c:v>-8.5897409630879942</c:v>
                </c:pt>
                <c:pt idx="529">
                  <c:v>-8.5897694055562201</c:v>
                </c:pt>
                <c:pt idx="530">
                  <c:v>-8.5897978476501287</c:v>
                </c:pt>
                <c:pt idx="531">
                  <c:v>-8.5898262893697144</c:v>
                </c:pt>
                <c:pt idx="532">
                  <c:v>-8.5898547307149755</c:v>
                </c:pt>
                <c:pt idx="533">
                  <c:v>-8.5898831716859245</c:v>
                </c:pt>
                <c:pt idx="534">
                  <c:v>-8.5899116122825614</c:v>
                </c:pt>
                <c:pt idx="535">
                  <c:v>-8.5899400525048879</c:v>
                </c:pt>
                <c:pt idx="536">
                  <c:v>-8.5899684923529076</c:v>
                </c:pt>
                <c:pt idx="537">
                  <c:v>-8.5899969318266258</c:v>
                </c:pt>
                <c:pt idx="538">
                  <c:v>-8.5900253709260426</c:v>
                </c:pt>
                <c:pt idx="539">
                  <c:v>-8.5900538096511596</c:v>
                </c:pt>
                <c:pt idx="540">
                  <c:v>-8.5900822480019805</c:v>
                </c:pt>
                <c:pt idx="541">
                  <c:v>-8.5901106859785088</c:v>
                </c:pt>
                <c:pt idx="542">
                  <c:v>-8.5901391235807516</c:v>
                </c:pt>
                <c:pt idx="543">
                  <c:v>-8.5901675608087071</c:v>
                </c:pt>
                <c:pt idx="544">
                  <c:v>-8.5901959976623807</c:v>
                </c:pt>
                <c:pt idx="545">
                  <c:v>-8.5902244341417688</c:v>
                </c:pt>
                <c:pt idx="546">
                  <c:v>-8.5902528702468857</c:v>
                </c:pt>
                <c:pt idx="547">
                  <c:v>-8.5902813059777277</c:v>
                </c:pt>
                <c:pt idx="548">
                  <c:v>-8.5903097413342966</c:v>
                </c:pt>
                <c:pt idx="549">
                  <c:v>-8.5903381763165978</c:v>
                </c:pt>
                <c:pt idx="550">
                  <c:v>-8.5903666109246313</c:v>
                </c:pt>
                <c:pt idx="551">
                  <c:v>-8.5903950451584024</c:v>
                </c:pt>
                <c:pt idx="552">
                  <c:v>-8.5904234790179181</c:v>
                </c:pt>
                <c:pt idx="553">
                  <c:v>-8.5904519125031751</c:v>
                </c:pt>
                <c:pt idx="554">
                  <c:v>-8.5904803456141785</c:v>
                </c:pt>
                <c:pt idx="555">
                  <c:v>-8.5905087783509302</c:v>
                </c:pt>
                <c:pt idx="556">
                  <c:v>-8.5905372107134355</c:v>
                </c:pt>
                <c:pt idx="557">
                  <c:v>-8.5905656427016996</c:v>
                </c:pt>
                <c:pt idx="558">
                  <c:v>-8.5905940743157174</c:v>
                </c:pt>
                <c:pt idx="559">
                  <c:v>-8.5906225055554994</c:v>
                </c:pt>
                <c:pt idx="560">
                  <c:v>-8.5906509364210386</c:v>
                </c:pt>
                <c:pt idx="561">
                  <c:v>-8.5906793669123527</c:v>
                </c:pt>
                <c:pt idx="562">
                  <c:v>-8.5907077970294363</c:v>
                </c:pt>
                <c:pt idx="563">
                  <c:v>-8.5907362267722931</c:v>
                </c:pt>
                <c:pt idx="564">
                  <c:v>-8.5907646561409248</c:v>
                </c:pt>
                <c:pt idx="565">
                  <c:v>-8.5907930851353314</c:v>
                </c:pt>
                <c:pt idx="566">
                  <c:v>-8.5908215137555253</c:v>
                </c:pt>
                <c:pt idx="567">
                  <c:v>-8.590849942001503</c:v>
                </c:pt>
                <c:pt idx="568">
                  <c:v>-8.5908783698732751</c:v>
                </c:pt>
                <c:pt idx="569">
                  <c:v>-8.5909067973708293</c:v>
                </c:pt>
                <c:pt idx="570">
                  <c:v>-8.5909352244941832</c:v>
                </c:pt>
                <c:pt idx="571">
                  <c:v>-8.5909636512433316</c:v>
                </c:pt>
                <c:pt idx="572">
                  <c:v>-8.5909920776182815</c:v>
                </c:pt>
                <c:pt idx="573">
                  <c:v>-8.5910205036190312</c:v>
                </c:pt>
                <c:pt idx="574">
                  <c:v>-8.5910489292455843</c:v>
                </c:pt>
                <c:pt idx="575">
                  <c:v>-8.5910773544979513</c:v>
                </c:pt>
                <c:pt idx="576">
                  <c:v>-8.5911057793761287</c:v>
                </c:pt>
                <c:pt idx="577">
                  <c:v>-8.5911342038801237</c:v>
                </c:pt>
                <c:pt idx="578">
                  <c:v>-8.5911626280099291</c:v>
                </c:pt>
                <c:pt idx="579">
                  <c:v>-8.591191051765561</c:v>
                </c:pt>
                <c:pt idx="580">
                  <c:v>-8.5912194751470157</c:v>
                </c:pt>
                <c:pt idx="581">
                  <c:v>-8.5912478981542968</c:v>
                </c:pt>
                <c:pt idx="582">
                  <c:v>-8.5912763207874097</c:v>
                </c:pt>
                <c:pt idx="583">
                  <c:v>-8.5913047430463489</c:v>
                </c:pt>
                <c:pt idx="584">
                  <c:v>-8.5913331649311235</c:v>
                </c:pt>
                <c:pt idx="585">
                  <c:v>-8.5913615864417441</c:v>
                </c:pt>
                <c:pt idx="586">
                  <c:v>-8.591390007578207</c:v>
                </c:pt>
                <c:pt idx="587">
                  <c:v>-8.5914184283405124</c:v>
                </c:pt>
                <c:pt idx="588">
                  <c:v>-8.5914468487286602</c:v>
                </c:pt>
                <c:pt idx="589">
                  <c:v>-8.5914752687426628</c:v>
                </c:pt>
                <c:pt idx="590">
                  <c:v>-8.5915036883825184</c:v>
                </c:pt>
                <c:pt idx="591">
                  <c:v>-8.5915321076482325</c:v>
                </c:pt>
                <c:pt idx="592">
                  <c:v>-8.5915605265397961</c:v>
                </c:pt>
                <c:pt idx="593">
                  <c:v>-8.5915889450572305</c:v>
                </c:pt>
                <c:pt idx="594">
                  <c:v>-8.5916173632005286</c:v>
                </c:pt>
                <c:pt idx="595">
                  <c:v>-8.5916457809696922</c:v>
                </c:pt>
                <c:pt idx="596">
                  <c:v>-8.591674198364732</c:v>
                </c:pt>
                <c:pt idx="597">
                  <c:v>-8.5917026153856444</c:v>
                </c:pt>
                <c:pt idx="598">
                  <c:v>-8.5917310320324276</c:v>
                </c:pt>
                <c:pt idx="599">
                  <c:v>-8.5917594483050994</c:v>
                </c:pt>
                <c:pt idx="600">
                  <c:v>-8.5917878642036491</c:v>
                </c:pt>
                <c:pt idx="601">
                  <c:v>-8.5918162797280928</c:v>
                </c:pt>
                <c:pt idx="602">
                  <c:v>-8.591844694878418</c:v>
                </c:pt>
                <c:pt idx="603">
                  <c:v>-8.591873109654637</c:v>
                </c:pt>
                <c:pt idx="604">
                  <c:v>-8.5919015240567482</c:v>
                </c:pt>
                <c:pt idx="605">
                  <c:v>-8.5919299380847622</c:v>
                </c:pt>
                <c:pt idx="606">
                  <c:v>-8.5919583517386702</c:v>
                </c:pt>
                <c:pt idx="607">
                  <c:v>-8.5919867650184862</c:v>
                </c:pt>
                <c:pt idx="608">
                  <c:v>-8.5920151779242122</c:v>
                </c:pt>
                <c:pt idx="609">
                  <c:v>-8.592043590455841</c:v>
                </c:pt>
                <c:pt idx="610">
                  <c:v>-8.5920720026133921</c:v>
                </c:pt>
                <c:pt idx="611">
                  <c:v>-8.5921004143968496</c:v>
                </c:pt>
                <c:pt idx="612">
                  <c:v>-8.5921288258062276</c:v>
                </c:pt>
                <c:pt idx="613">
                  <c:v>-8.5921572368415315</c:v>
                </c:pt>
                <c:pt idx="614">
                  <c:v>-8.5921856475027525</c:v>
                </c:pt>
                <c:pt idx="615">
                  <c:v>-8.59221405778991</c:v>
                </c:pt>
                <c:pt idx="616">
                  <c:v>-8.5922424677029952</c:v>
                </c:pt>
                <c:pt idx="617">
                  <c:v>-8.5922708772420133</c:v>
                </c:pt>
                <c:pt idx="618">
                  <c:v>-8.5922992864069681</c:v>
                </c:pt>
                <c:pt idx="619">
                  <c:v>-8.5923276951978629</c:v>
                </c:pt>
                <c:pt idx="620">
                  <c:v>-8.5923561036147014</c:v>
                </c:pt>
                <c:pt idx="621">
                  <c:v>-8.5923845116574782</c:v>
                </c:pt>
                <c:pt idx="622">
                  <c:v>-8.5924129193262111</c:v>
                </c:pt>
                <c:pt idx="623">
                  <c:v>-8.5924413266208894</c:v>
                </c:pt>
                <c:pt idx="624">
                  <c:v>-8.5924697335415239</c:v>
                </c:pt>
                <c:pt idx="625">
                  <c:v>-8.5924981400881162</c:v>
                </c:pt>
                <c:pt idx="626">
                  <c:v>-8.5925265462606699</c:v>
                </c:pt>
                <c:pt idx="627">
                  <c:v>-8.5925549520591851</c:v>
                </c:pt>
                <c:pt idx="628">
                  <c:v>-8.5925833574836687</c:v>
                </c:pt>
                <c:pt idx="629">
                  <c:v>-8.5926117625341227</c:v>
                </c:pt>
                <c:pt idx="630">
                  <c:v>-8.5926401672105417</c:v>
                </c:pt>
                <c:pt idx="631">
                  <c:v>-8.5926685715129398</c:v>
                </c:pt>
                <c:pt idx="632">
                  <c:v>-8.5926969754413154</c:v>
                </c:pt>
                <c:pt idx="633">
                  <c:v>-8.5927253789956755</c:v>
                </c:pt>
                <c:pt idx="634">
                  <c:v>-8.5927537821760165</c:v>
                </c:pt>
                <c:pt idx="635">
                  <c:v>-8.5927821849823438</c:v>
                </c:pt>
                <c:pt idx="636">
                  <c:v>-8.5928105874146645</c:v>
                </c:pt>
                <c:pt idx="637">
                  <c:v>-8.5928389894729769</c:v>
                </c:pt>
                <c:pt idx="638">
                  <c:v>-8.5928673911572861</c:v>
                </c:pt>
                <c:pt idx="639">
                  <c:v>-8.5928957924675835</c:v>
                </c:pt>
                <c:pt idx="640">
                  <c:v>-8.5929241934038938</c:v>
                </c:pt>
                <c:pt idx="641">
                  <c:v>-8.5929525939662117</c:v>
                </c:pt>
                <c:pt idx="642">
                  <c:v>-8.5929809941545283</c:v>
                </c:pt>
                <c:pt idx="643">
                  <c:v>-8.5930093939688614</c:v>
                </c:pt>
                <c:pt idx="644">
                  <c:v>-8.5930377934092057</c:v>
                </c:pt>
                <c:pt idx="645">
                  <c:v>-8.5930661924755647</c:v>
                </c:pt>
                <c:pt idx="646">
                  <c:v>-8.593094591167949</c:v>
                </c:pt>
                <c:pt idx="647">
                  <c:v>-8.5931229894863517</c:v>
                </c:pt>
                <c:pt idx="648">
                  <c:v>-8.5931513874307832</c:v>
                </c:pt>
                <c:pt idx="649">
                  <c:v>-8.5931797850012419</c:v>
                </c:pt>
                <c:pt idx="650">
                  <c:v>-8.5932081821977313</c:v>
                </c:pt>
                <c:pt idx="651">
                  <c:v>-8.5932365790202567</c:v>
                </c:pt>
                <c:pt idx="652">
                  <c:v>-8.5932649754688164</c:v>
                </c:pt>
                <c:pt idx="653">
                  <c:v>-8.5932933715434192</c:v>
                </c:pt>
                <c:pt idx="654">
                  <c:v>-8.5933217672440652</c:v>
                </c:pt>
                <c:pt idx="655">
                  <c:v>-8.5933501625707578</c:v>
                </c:pt>
                <c:pt idx="656">
                  <c:v>-8.5933785575234953</c:v>
                </c:pt>
                <c:pt idx="657">
                  <c:v>-8.5934069521022902</c:v>
                </c:pt>
                <c:pt idx="658">
                  <c:v>-8.5934353463071389</c:v>
                </c:pt>
                <c:pt idx="659">
                  <c:v>-8.5934637401380449</c:v>
                </c:pt>
                <c:pt idx="660">
                  <c:v>-8.5934921335950136</c:v>
                </c:pt>
                <c:pt idx="661">
                  <c:v>-8.5935205266780503</c:v>
                </c:pt>
                <c:pt idx="662">
                  <c:v>-8.5935489193871479</c:v>
                </c:pt>
                <c:pt idx="663">
                  <c:v>-8.5935773117223153</c:v>
                </c:pt>
                <c:pt idx="664">
                  <c:v>-8.593605703683556</c:v>
                </c:pt>
                <c:pt idx="665">
                  <c:v>-8.5936340952708772</c:v>
                </c:pt>
                <c:pt idx="666">
                  <c:v>-8.5936624864842788</c:v>
                </c:pt>
                <c:pt idx="667">
                  <c:v>-8.5936908773237555</c:v>
                </c:pt>
                <c:pt idx="668">
                  <c:v>-8.5937192677893179</c:v>
                </c:pt>
                <c:pt idx="669">
                  <c:v>-8.5937476578809697</c:v>
                </c:pt>
                <c:pt idx="670">
                  <c:v>-8.5937760475987126</c:v>
                </c:pt>
                <c:pt idx="671">
                  <c:v>-8.5938044369425519</c:v>
                </c:pt>
                <c:pt idx="672">
                  <c:v>-8.5938328259124859</c:v>
                </c:pt>
                <c:pt idx="673">
                  <c:v>-8.5938612145085198</c:v>
                </c:pt>
                <c:pt idx="674">
                  <c:v>-8.5938896027306555</c:v>
                </c:pt>
                <c:pt idx="675">
                  <c:v>-8.5939179905788983</c:v>
                </c:pt>
                <c:pt idx="676">
                  <c:v>-8.5939463780532481</c:v>
                </c:pt>
                <c:pt idx="677">
                  <c:v>-8.5939747651537122</c:v>
                </c:pt>
                <c:pt idx="678">
                  <c:v>-8.5940031518802922</c:v>
                </c:pt>
                <c:pt idx="679">
                  <c:v>-8.5940315382329846</c:v>
                </c:pt>
                <c:pt idx="680">
                  <c:v>-8.5940599242118019</c:v>
                </c:pt>
                <c:pt idx="681">
                  <c:v>-8.5940883098167422</c:v>
                </c:pt>
                <c:pt idx="682">
                  <c:v>-8.5941166950478056</c:v>
                </c:pt>
                <c:pt idx="683">
                  <c:v>-8.5941450799050028</c:v>
                </c:pt>
                <c:pt idx="684">
                  <c:v>-8.5941734643883336</c:v>
                </c:pt>
                <c:pt idx="685">
                  <c:v>-8.5942018484977964</c:v>
                </c:pt>
                <c:pt idx="686">
                  <c:v>-8.5942302322333983</c:v>
                </c:pt>
                <c:pt idx="687">
                  <c:v>-8.594258615595141</c:v>
                </c:pt>
                <c:pt idx="688">
                  <c:v>-8.5942869985830264</c:v>
                </c:pt>
                <c:pt idx="689">
                  <c:v>-8.5943153811970632</c:v>
                </c:pt>
                <c:pt idx="690">
                  <c:v>-8.5943437634372497</c:v>
                </c:pt>
                <c:pt idx="691">
                  <c:v>-8.5943721453035877</c:v>
                </c:pt>
                <c:pt idx="692">
                  <c:v>-8.5944005267960861</c:v>
                </c:pt>
                <c:pt idx="693">
                  <c:v>-8.5944289079147431</c:v>
                </c:pt>
                <c:pt idx="694">
                  <c:v>-8.5944572886595569</c:v>
                </c:pt>
                <c:pt idx="695">
                  <c:v>-8.59448566903054</c:v>
                </c:pt>
                <c:pt idx="696">
                  <c:v>-8.5945140490276852</c:v>
                </c:pt>
                <c:pt idx="697">
                  <c:v>-8.5945424286510086</c:v>
                </c:pt>
                <c:pt idx="698">
                  <c:v>-8.5945708079005101</c:v>
                </c:pt>
                <c:pt idx="699">
                  <c:v>-8.5945991867761755</c:v>
                </c:pt>
                <c:pt idx="700">
                  <c:v>-8.5946275652780315</c:v>
                </c:pt>
                <c:pt idx="701">
                  <c:v>-8.5946559434060674</c:v>
                </c:pt>
                <c:pt idx="702">
                  <c:v>-8.5946843211602868</c:v>
                </c:pt>
                <c:pt idx="703">
                  <c:v>-8.5947126985406985</c:v>
                </c:pt>
                <c:pt idx="704">
                  <c:v>-8.5947410755473044</c:v>
                </c:pt>
                <c:pt idx="705">
                  <c:v>-8.5947694521801008</c:v>
                </c:pt>
                <c:pt idx="706">
                  <c:v>-8.5947978284390949</c:v>
                </c:pt>
                <c:pt idx="707">
                  <c:v>-8.5948262043242938</c:v>
                </c:pt>
                <c:pt idx="708">
                  <c:v>-8.5948545798356921</c:v>
                </c:pt>
                <c:pt idx="709">
                  <c:v>-8.5948829549732952</c:v>
                </c:pt>
                <c:pt idx="710">
                  <c:v>-8.5949113297371103</c:v>
                </c:pt>
                <c:pt idx="711">
                  <c:v>-8.5949397041271443</c:v>
                </c:pt>
                <c:pt idx="712">
                  <c:v>-8.5949680781433848</c:v>
                </c:pt>
                <c:pt idx="713">
                  <c:v>-8.594996451785855</c:v>
                </c:pt>
                <c:pt idx="714">
                  <c:v>-8.5950248250545389</c:v>
                </c:pt>
                <c:pt idx="715">
                  <c:v>-8.5950531979494471</c:v>
                </c:pt>
                <c:pt idx="716">
                  <c:v>-8.5950815704705832</c:v>
                </c:pt>
                <c:pt idx="717">
                  <c:v>-8.5951099426179525</c:v>
                </c:pt>
                <c:pt idx="718">
                  <c:v>-8.595138314391555</c:v>
                </c:pt>
                <c:pt idx="719">
                  <c:v>-8.5951666857913924</c:v>
                </c:pt>
                <c:pt idx="720">
                  <c:v>-8.5951950568174684</c:v>
                </c:pt>
                <c:pt idx="721">
                  <c:v>-8.5952234274697883</c:v>
                </c:pt>
                <c:pt idx="722">
                  <c:v>-8.5952517977483538</c:v>
                </c:pt>
                <c:pt idx="723">
                  <c:v>-8.5952801676531685</c:v>
                </c:pt>
                <c:pt idx="724">
                  <c:v>-8.5953085371842377</c:v>
                </c:pt>
                <c:pt idx="725">
                  <c:v>-8.5953369063415561</c:v>
                </c:pt>
                <c:pt idx="726">
                  <c:v>-8.5953652751251308</c:v>
                </c:pt>
                <c:pt idx="727">
                  <c:v>-8.5953936435349672</c:v>
                </c:pt>
                <c:pt idx="728">
                  <c:v>-8.5954220115710669</c:v>
                </c:pt>
                <c:pt idx="729">
                  <c:v>-8.5954503792334389</c:v>
                </c:pt>
                <c:pt idx="730">
                  <c:v>-8.5954787465220726</c:v>
                </c:pt>
                <c:pt idx="731">
                  <c:v>-8.5955071134369803</c:v>
                </c:pt>
                <c:pt idx="732">
                  <c:v>-8.5955354799781656</c:v>
                </c:pt>
                <c:pt idx="733">
                  <c:v>-8.595563846145625</c:v>
                </c:pt>
                <c:pt idx="734">
                  <c:v>-8.5955922119393708</c:v>
                </c:pt>
                <c:pt idx="735">
                  <c:v>-8.5956205773593961</c:v>
                </c:pt>
                <c:pt idx="736">
                  <c:v>-8.5956489424057096</c:v>
                </c:pt>
                <c:pt idx="737">
                  <c:v>-8.595677307078315</c:v>
                </c:pt>
                <c:pt idx="738">
                  <c:v>-8.5957056713772122</c:v>
                </c:pt>
                <c:pt idx="739">
                  <c:v>-8.5957340353024048</c:v>
                </c:pt>
                <c:pt idx="740">
                  <c:v>-8.5957623988538998</c:v>
                </c:pt>
                <c:pt idx="741">
                  <c:v>-8.5957907620316902</c:v>
                </c:pt>
                <c:pt idx="742">
                  <c:v>-8.5958191248357902</c:v>
                </c:pt>
                <c:pt idx="743">
                  <c:v>-8.5958474872661981</c:v>
                </c:pt>
                <c:pt idx="744">
                  <c:v>-8.5958758493229119</c:v>
                </c:pt>
                <c:pt idx="745">
                  <c:v>-8.5959042110059425</c:v>
                </c:pt>
                <c:pt idx="746">
                  <c:v>-8.5959325723152933</c:v>
                </c:pt>
                <c:pt idx="747">
                  <c:v>-8.595960933250959</c:v>
                </c:pt>
                <c:pt idx="748">
                  <c:v>-8.5959892938129521</c:v>
                </c:pt>
                <c:pt idx="749">
                  <c:v>-8.5960176540012672</c:v>
                </c:pt>
                <c:pt idx="750">
                  <c:v>-8.5960460138159114</c:v>
                </c:pt>
                <c:pt idx="751">
                  <c:v>-8.5960743732568936</c:v>
                </c:pt>
                <c:pt idx="752">
                  <c:v>-8.5961027323242032</c:v>
                </c:pt>
                <c:pt idx="753">
                  <c:v>-8.5961310910178526</c:v>
                </c:pt>
                <c:pt idx="754">
                  <c:v>-8.5961594493378399</c:v>
                </c:pt>
                <c:pt idx="755">
                  <c:v>-8.596187807284176</c:v>
                </c:pt>
                <c:pt idx="756">
                  <c:v>-8.5962161648568483</c:v>
                </c:pt>
                <c:pt idx="757">
                  <c:v>-8.5962445220558816</c:v>
                </c:pt>
                <c:pt idx="758">
                  <c:v>-8.5962728788812637</c:v>
                </c:pt>
                <c:pt idx="759">
                  <c:v>-8.5963012353329944</c:v>
                </c:pt>
                <c:pt idx="760">
                  <c:v>-8.5963295914110898</c:v>
                </c:pt>
                <c:pt idx="761">
                  <c:v>-8.596357947115548</c:v>
                </c:pt>
                <c:pt idx="762">
                  <c:v>-8.5963863024463674</c:v>
                </c:pt>
                <c:pt idx="763">
                  <c:v>-8.596414657403562</c:v>
                </c:pt>
                <c:pt idx="764">
                  <c:v>-8.5964430119871178</c:v>
                </c:pt>
                <c:pt idx="765">
                  <c:v>-8.5964713661970524</c:v>
                </c:pt>
                <c:pt idx="766">
                  <c:v>-8.5964997200333571</c:v>
                </c:pt>
                <c:pt idx="767">
                  <c:v>-8.5965280734960423</c:v>
                </c:pt>
                <c:pt idx="768">
                  <c:v>-8.5965564265851153</c:v>
                </c:pt>
                <c:pt idx="769">
                  <c:v>-8.5965847793005707</c:v>
                </c:pt>
                <c:pt idx="770">
                  <c:v>-8.5966131316424104</c:v>
                </c:pt>
                <c:pt idx="771">
                  <c:v>-8.5966414836106502</c:v>
                </c:pt>
                <c:pt idx="772">
                  <c:v>-8.5966698352052759</c:v>
                </c:pt>
                <c:pt idx="773">
                  <c:v>-8.5966981864263037</c:v>
                </c:pt>
                <c:pt idx="774">
                  <c:v>-8.5967265372737263</c:v>
                </c:pt>
                <c:pt idx="775">
                  <c:v>-8.5967548877475508</c:v>
                </c:pt>
                <c:pt idx="776">
                  <c:v>-8.5967832378477862</c:v>
                </c:pt>
                <c:pt idx="777">
                  <c:v>-8.5968115875744324</c:v>
                </c:pt>
                <c:pt idx="778">
                  <c:v>-8.5968399369274877</c:v>
                </c:pt>
                <c:pt idx="779">
                  <c:v>-8.5968682859069592</c:v>
                </c:pt>
                <c:pt idx="780">
                  <c:v>-8.5968966345128468</c:v>
                </c:pt>
                <c:pt idx="781">
                  <c:v>-8.5969249827451559</c:v>
                </c:pt>
                <c:pt idx="782">
                  <c:v>-8.5969533306038883</c:v>
                </c:pt>
                <c:pt idx="783">
                  <c:v>-8.5969816780890458</c:v>
                </c:pt>
                <c:pt idx="784">
                  <c:v>-8.5970100252006407</c:v>
                </c:pt>
                <c:pt idx="785">
                  <c:v>-8.5970383719386625</c:v>
                </c:pt>
                <c:pt idx="786">
                  <c:v>-8.5970667183031164</c:v>
                </c:pt>
                <c:pt idx="787">
                  <c:v>-8.5970950642940096</c:v>
                </c:pt>
                <c:pt idx="788">
                  <c:v>-8.5971234099113492</c:v>
                </c:pt>
                <c:pt idx="789">
                  <c:v>-8.5971517551551297</c:v>
                </c:pt>
                <c:pt idx="790">
                  <c:v>-8.5971801000253638</c:v>
                </c:pt>
                <c:pt idx="791">
                  <c:v>-8.5972084445220425</c:v>
                </c:pt>
                <c:pt idx="792">
                  <c:v>-8.5972367886451835</c:v>
                </c:pt>
                <c:pt idx="793">
                  <c:v>-8.5972651323947726</c:v>
                </c:pt>
                <c:pt idx="794">
                  <c:v>-8.5972934757708206</c:v>
                </c:pt>
                <c:pt idx="795">
                  <c:v>-8.5973218187733345</c:v>
                </c:pt>
                <c:pt idx="796">
                  <c:v>-8.597350161402316</c:v>
                </c:pt>
                <c:pt idx="797">
                  <c:v>-8.5973785036577599</c:v>
                </c:pt>
                <c:pt idx="798">
                  <c:v>-8.5974068455396786</c:v>
                </c:pt>
                <c:pt idx="799">
                  <c:v>-8.5974351870480739</c:v>
                </c:pt>
                <c:pt idx="800">
                  <c:v>-8.5974635281829404</c:v>
                </c:pt>
                <c:pt idx="801">
                  <c:v>-8.5974918689442905</c:v>
                </c:pt>
                <c:pt idx="802">
                  <c:v>-8.5975202093321226</c:v>
                </c:pt>
                <c:pt idx="803">
                  <c:v>-8.5975485493464454</c:v>
                </c:pt>
                <c:pt idx="804">
                  <c:v>-8.5975768889872537</c:v>
                </c:pt>
                <c:pt idx="805">
                  <c:v>-8.5976052282545563</c:v>
                </c:pt>
                <c:pt idx="806">
                  <c:v>-8.5976335671483533</c:v>
                </c:pt>
                <c:pt idx="807">
                  <c:v>-8.5976619056686499</c:v>
                </c:pt>
                <c:pt idx="808">
                  <c:v>-8.5976902438154443</c:v>
                </c:pt>
                <c:pt idx="809">
                  <c:v>-8.5977185815887438</c:v>
                </c:pt>
                <c:pt idx="810">
                  <c:v>-8.59774691898855</c:v>
                </c:pt>
                <c:pt idx="811">
                  <c:v>-8.5977752560148701</c:v>
                </c:pt>
                <c:pt idx="812">
                  <c:v>-8.5978035926677006</c:v>
                </c:pt>
                <c:pt idx="813">
                  <c:v>-8.5978319289470466</c:v>
                </c:pt>
                <c:pt idx="814">
                  <c:v>-8.5978602648529119</c:v>
                </c:pt>
                <c:pt idx="815">
                  <c:v>-8.5978886003853017</c:v>
                </c:pt>
                <c:pt idx="816">
                  <c:v>-8.5979169355442142</c:v>
                </c:pt>
                <c:pt idx="817">
                  <c:v>-8.5979452703296513</c:v>
                </c:pt>
                <c:pt idx="818">
                  <c:v>-8.5979736047416253</c:v>
                </c:pt>
                <c:pt idx="819">
                  <c:v>-8.5980019387801327</c:v>
                </c:pt>
                <c:pt idx="820">
                  <c:v>-8.5980302724451771</c:v>
                </c:pt>
                <c:pt idx="821">
                  <c:v>-8.5980586057367585</c:v>
                </c:pt>
                <c:pt idx="822">
                  <c:v>-8.5980869386548839</c:v>
                </c:pt>
                <c:pt idx="823">
                  <c:v>-8.598115271199557</c:v>
                </c:pt>
                <c:pt idx="824">
                  <c:v>-8.5981436033707777</c:v>
                </c:pt>
                <c:pt idx="825">
                  <c:v>-8.5981719351685495</c:v>
                </c:pt>
                <c:pt idx="826">
                  <c:v>-8.5982002665928725</c:v>
                </c:pt>
                <c:pt idx="827">
                  <c:v>-8.5982285976437609</c:v>
                </c:pt>
                <c:pt idx="828">
                  <c:v>-8.5982569283212023</c:v>
                </c:pt>
                <c:pt idx="829">
                  <c:v>-8.5982852586252125</c:v>
                </c:pt>
                <c:pt idx="830">
                  <c:v>-8.5983135885557864</c:v>
                </c:pt>
                <c:pt idx="831">
                  <c:v>-8.598341918112931</c:v>
                </c:pt>
                <c:pt idx="832">
                  <c:v>-8.5983702472966499</c:v>
                </c:pt>
                <c:pt idx="833">
                  <c:v>-8.5983985761069448</c:v>
                </c:pt>
                <c:pt idx="834">
                  <c:v>-8.5984269045438158</c:v>
                </c:pt>
                <c:pt idx="835">
                  <c:v>-8.5984552326072663</c:v>
                </c:pt>
                <c:pt idx="836">
                  <c:v>-8.5984835602973018</c:v>
                </c:pt>
                <c:pt idx="837">
                  <c:v>-8.5985118876139293</c:v>
                </c:pt>
                <c:pt idx="838">
                  <c:v>-8.5985402145571488</c:v>
                </c:pt>
                <c:pt idx="839">
                  <c:v>-8.598568541126955</c:v>
                </c:pt>
                <c:pt idx="840">
                  <c:v>-8.5985968673233604</c:v>
                </c:pt>
                <c:pt idx="841">
                  <c:v>-8.5986251931463684</c:v>
                </c:pt>
                <c:pt idx="842">
                  <c:v>-8.5986535185959756</c:v>
                </c:pt>
                <c:pt idx="843">
                  <c:v>-8.5986818436721872</c:v>
                </c:pt>
                <c:pt idx="844">
                  <c:v>-8.5987101683750033</c:v>
                </c:pt>
                <c:pt idx="845">
                  <c:v>-8.5987384927044364</c:v>
                </c:pt>
                <c:pt idx="846">
                  <c:v>-8.5987668166604845</c:v>
                </c:pt>
                <c:pt idx="847">
                  <c:v>-8.598795140243146</c:v>
                </c:pt>
                <c:pt idx="848">
                  <c:v>-8.5988234634524314</c:v>
                </c:pt>
                <c:pt idx="849">
                  <c:v>-8.5988517862883391</c:v>
                </c:pt>
                <c:pt idx="850">
                  <c:v>-8.5988801087508708</c:v>
                </c:pt>
                <c:pt idx="851">
                  <c:v>-8.5989084308400319</c:v>
                </c:pt>
                <c:pt idx="852">
                  <c:v>-8.5989367525558258</c:v>
                </c:pt>
                <c:pt idx="853">
                  <c:v>-8.5989650738982597</c:v>
                </c:pt>
                <c:pt idx="854">
                  <c:v>-8.5989933948673265</c:v>
                </c:pt>
                <c:pt idx="855">
                  <c:v>-8.5990217154630351</c:v>
                </c:pt>
                <c:pt idx="856">
                  <c:v>-8.5990500356853854</c:v>
                </c:pt>
                <c:pt idx="857">
                  <c:v>-8.5990783555343864</c:v>
                </c:pt>
                <c:pt idx="858">
                  <c:v>-8.5991066750100345</c:v>
                </c:pt>
                <c:pt idx="859">
                  <c:v>-8.5991349941123367</c:v>
                </c:pt>
                <c:pt idx="860">
                  <c:v>-8.599163312841295</c:v>
                </c:pt>
                <c:pt idx="861">
                  <c:v>-8.5991916311969163</c:v>
                </c:pt>
                <c:pt idx="862">
                  <c:v>-8.5992199491791901</c:v>
                </c:pt>
                <c:pt idx="863">
                  <c:v>-8.5992482667881323</c:v>
                </c:pt>
                <c:pt idx="864">
                  <c:v>-8.5992765840237499</c:v>
                </c:pt>
                <c:pt idx="865">
                  <c:v>-8.5993049008860325</c:v>
                </c:pt>
                <c:pt idx="866">
                  <c:v>-8.5993332173749906</c:v>
                </c:pt>
                <c:pt idx="867">
                  <c:v>-8.5993615334906224</c:v>
                </c:pt>
                <c:pt idx="868">
                  <c:v>-8.5993898492329368</c:v>
                </c:pt>
                <c:pt idx="869">
                  <c:v>-8.5994181646019339</c:v>
                </c:pt>
                <c:pt idx="870">
                  <c:v>-8.5994464795976189</c:v>
                </c:pt>
                <c:pt idx="871">
                  <c:v>-8.5994747942199847</c:v>
                </c:pt>
                <c:pt idx="872">
                  <c:v>-8.5995031084690474</c:v>
                </c:pt>
                <c:pt idx="873">
                  <c:v>-8.5995314223448016</c:v>
                </c:pt>
                <c:pt idx="874">
                  <c:v>-8.5995597358472562</c:v>
                </c:pt>
                <c:pt idx="875">
                  <c:v>-8.5995880489764112</c:v>
                </c:pt>
                <c:pt idx="876">
                  <c:v>-8.5996163617322701</c:v>
                </c:pt>
                <c:pt idx="877">
                  <c:v>-8.5996446741148329</c:v>
                </c:pt>
                <c:pt idx="878">
                  <c:v>-8.5996729861241068</c:v>
                </c:pt>
                <c:pt idx="879">
                  <c:v>-8.5997012977600953</c:v>
                </c:pt>
                <c:pt idx="880">
                  <c:v>-8.5997296090227984</c:v>
                </c:pt>
                <c:pt idx="881">
                  <c:v>-8.5997579199122214</c:v>
                </c:pt>
                <c:pt idx="882">
                  <c:v>-8.5997862304283643</c:v>
                </c:pt>
                <c:pt idx="883">
                  <c:v>-8.599814540571229</c:v>
                </c:pt>
                <c:pt idx="884">
                  <c:v>-8.5998428503408206</c:v>
                </c:pt>
                <c:pt idx="885">
                  <c:v>-8.5998711597371482</c:v>
                </c:pt>
                <c:pt idx="886">
                  <c:v>-8.5998994687602028</c:v>
                </c:pt>
                <c:pt idx="887">
                  <c:v>-8.5999277774100005</c:v>
                </c:pt>
                <c:pt idx="888">
                  <c:v>-8.599956085686534</c:v>
                </c:pt>
                <c:pt idx="889">
                  <c:v>-8.5999843935898088</c:v>
                </c:pt>
                <c:pt idx="890">
                  <c:v>-8.6000127011198302</c:v>
                </c:pt>
                <c:pt idx="891">
                  <c:v>-8.6000410082765981</c:v>
                </c:pt>
                <c:pt idx="892">
                  <c:v>-8.6000693150601197</c:v>
                </c:pt>
                <c:pt idx="893">
                  <c:v>-8.6000976214703932</c:v>
                </c:pt>
                <c:pt idx="894">
                  <c:v>-8.600125927507424</c:v>
                </c:pt>
                <c:pt idx="895">
                  <c:v>-8.6001542331712137</c:v>
                </c:pt>
                <c:pt idx="896">
                  <c:v>-8.6001825384617696</c:v>
                </c:pt>
                <c:pt idx="897">
                  <c:v>-8.6002108433790898</c:v>
                </c:pt>
                <c:pt idx="898">
                  <c:v>-8.6002391479231797</c:v>
                </c:pt>
                <c:pt idx="899">
                  <c:v>-8.600267452094041</c:v>
                </c:pt>
                <c:pt idx="900">
                  <c:v>-8.6002957558916826</c:v>
                </c:pt>
                <c:pt idx="901">
                  <c:v>-8.6003240593160957</c:v>
                </c:pt>
                <c:pt idx="902">
                  <c:v>-8.6003523623672962</c:v>
                </c:pt>
                <c:pt idx="903">
                  <c:v>-8.6003806650452699</c:v>
                </c:pt>
                <c:pt idx="904">
                  <c:v>-8.6004089673500417</c:v>
                </c:pt>
                <c:pt idx="905">
                  <c:v>-8.6004372692815956</c:v>
                </c:pt>
                <c:pt idx="906">
                  <c:v>-8.6004655708399458</c:v>
                </c:pt>
                <c:pt idx="907">
                  <c:v>-8.6004938720250923</c:v>
                </c:pt>
                <c:pt idx="908">
                  <c:v>-8.6005221728370351</c:v>
                </c:pt>
                <c:pt idx="909">
                  <c:v>-8.6005504732757814</c:v>
                </c:pt>
                <c:pt idx="910">
                  <c:v>-8.6005787733413328</c:v>
                </c:pt>
                <c:pt idx="911">
                  <c:v>-8.6006070730336912</c:v>
                </c:pt>
                <c:pt idx="912">
                  <c:v>-8.6006353723528584</c:v>
                </c:pt>
                <c:pt idx="913">
                  <c:v>-8.6006636712988431</c:v>
                </c:pt>
                <c:pt idx="914">
                  <c:v>-8.600691969871642</c:v>
                </c:pt>
                <c:pt idx="915">
                  <c:v>-8.6007202680712656</c:v>
                </c:pt>
                <c:pt idx="916">
                  <c:v>-8.6007485658977068</c:v>
                </c:pt>
                <c:pt idx="917">
                  <c:v>-8.6007768633509762</c:v>
                </c:pt>
                <c:pt idx="918">
                  <c:v>-8.600805160431074</c:v>
                </c:pt>
                <c:pt idx="919">
                  <c:v>-8.6008334571380001</c:v>
                </c:pt>
                <c:pt idx="920">
                  <c:v>-8.6008617534717651</c:v>
                </c:pt>
                <c:pt idx="921">
                  <c:v>-8.6008900494323655</c:v>
                </c:pt>
                <c:pt idx="922">
                  <c:v>-8.6009183450198066</c:v>
                </c:pt>
                <c:pt idx="923">
                  <c:v>-8.6009466402340902</c:v>
                </c:pt>
                <c:pt idx="924">
                  <c:v>-8.600974935075218</c:v>
                </c:pt>
                <c:pt idx="925">
                  <c:v>-8.6010032295432008</c:v>
                </c:pt>
                <c:pt idx="926">
                  <c:v>-8.601031523638035</c:v>
                </c:pt>
                <c:pt idx="927">
                  <c:v>-8.6010598173597206</c:v>
                </c:pt>
                <c:pt idx="928">
                  <c:v>-8.6010881107082682</c:v>
                </c:pt>
                <c:pt idx="929">
                  <c:v>-8.6011164036836796</c:v>
                </c:pt>
                <c:pt idx="930">
                  <c:v>-8.6011446962859495</c:v>
                </c:pt>
                <c:pt idx="931">
                  <c:v>-8.6011729885150885</c:v>
                </c:pt>
                <c:pt idx="932">
                  <c:v>-8.6012012803710949</c:v>
                </c:pt>
                <c:pt idx="933">
                  <c:v>-8.6012295718539811</c:v>
                </c:pt>
                <c:pt idx="934">
                  <c:v>-8.6012578629637435</c:v>
                </c:pt>
                <c:pt idx="935">
                  <c:v>-8.601286153700384</c:v>
                </c:pt>
                <c:pt idx="936">
                  <c:v>-8.601314444063906</c:v>
                </c:pt>
                <c:pt idx="937">
                  <c:v>-8.6013427340543149</c:v>
                </c:pt>
                <c:pt idx="938">
                  <c:v>-8.6013710236716072</c:v>
                </c:pt>
                <c:pt idx="939">
                  <c:v>-8.6013993129157917</c:v>
                </c:pt>
                <c:pt idx="940">
                  <c:v>-8.6014276017868738</c:v>
                </c:pt>
                <c:pt idx="941">
                  <c:v>-8.6014558902848499</c:v>
                </c:pt>
                <c:pt idx="942">
                  <c:v>-8.6014841784097253</c:v>
                </c:pt>
                <c:pt idx="943">
                  <c:v>-8.601512466161509</c:v>
                </c:pt>
                <c:pt idx="944">
                  <c:v>-8.6015407535401955</c:v>
                </c:pt>
                <c:pt idx="945">
                  <c:v>-8.6015690405457921</c:v>
                </c:pt>
                <c:pt idx="946">
                  <c:v>-8.6015973271783022</c:v>
                </c:pt>
                <c:pt idx="947">
                  <c:v>-8.6016256134377223</c:v>
                </c:pt>
                <c:pt idx="948">
                  <c:v>-8.601653899324063</c:v>
                </c:pt>
                <c:pt idx="949">
                  <c:v>-8.6016821848373244</c:v>
                </c:pt>
                <c:pt idx="950">
                  <c:v>-8.6017104699775118</c:v>
                </c:pt>
                <c:pt idx="951">
                  <c:v>-8.6017387547446251</c:v>
                </c:pt>
                <c:pt idx="952">
                  <c:v>-8.601767039138668</c:v>
                </c:pt>
                <c:pt idx="953">
                  <c:v>-8.6017953231596422</c:v>
                </c:pt>
                <c:pt idx="954">
                  <c:v>-8.6018236068075549</c:v>
                </c:pt>
                <c:pt idx="955">
                  <c:v>-8.6018518900824059</c:v>
                </c:pt>
                <c:pt idx="956">
                  <c:v>-8.6018801729841954</c:v>
                </c:pt>
                <c:pt idx="957">
                  <c:v>-8.6019084555129322</c:v>
                </c:pt>
                <c:pt idx="958">
                  <c:v>-8.601936737668618</c:v>
                </c:pt>
                <c:pt idx="959">
                  <c:v>-8.6019650194512511</c:v>
                </c:pt>
                <c:pt idx="960">
                  <c:v>-8.601993300860844</c:v>
                </c:pt>
                <c:pt idx="961">
                  <c:v>-8.6020215818973877</c:v>
                </c:pt>
                <c:pt idx="962">
                  <c:v>-8.602049862560893</c:v>
                </c:pt>
                <c:pt idx="963">
                  <c:v>-8.6020781428513633</c:v>
                </c:pt>
                <c:pt idx="964">
                  <c:v>-8.6021064227687933</c:v>
                </c:pt>
                <c:pt idx="965">
                  <c:v>-8.6021347023131991</c:v>
                </c:pt>
                <c:pt idx="966">
                  <c:v>-8.6021629814845753</c:v>
                </c:pt>
                <c:pt idx="967">
                  <c:v>-8.6021912602829218</c:v>
                </c:pt>
                <c:pt idx="968">
                  <c:v>-8.6022195387082476</c:v>
                </c:pt>
                <c:pt idx="969">
                  <c:v>-8.6022478167605563</c:v>
                </c:pt>
                <c:pt idx="970">
                  <c:v>-8.602276094439846</c:v>
                </c:pt>
                <c:pt idx="971">
                  <c:v>-8.6023043717461203</c:v>
                </c:pt>
                <c:pt idx="972">
                  <c:v>-8.6023326486793934</c:v>
                </c:pt>
                <c:pt idx="973">
                  <c:v>-8.6023609252396529</c:v>
                </c:pt>
                <c:pt idx="974">
                  <c:v>-8.6023892014269059</c:v>
                </c:pt>
                <c:pt idx="975">
                  <c:v>-8.6024174772411595</c:v>
                </c:pt>
                <c:pt idx="976">
                  <c:v>-8.6024457526824136</c:v>
                </c:pt>
                <c:pt idx="977">
                  <c:v>-8.6024740277506719</c:v>
                </c:pt>
                <c:pt idx="978">
                  <c:v>-8.6025023024459362</c:v>
                </c:pt>
                <c:pt idx="979">
                  <c:v>-8.6025305767682188</c:v>
                </c:pt>
                <c:pt idx="980">
                  <c:v>-8.602558850717509</c:v>
                </c:pt>
                <c:pt idx="981">
                  <c:v>-8.6025871242938141</c:v>
                </c:pt>
                <c:pt idx="982">
                  <c:v>-8.6026153974971411</c:v>
                </c:pt>
                <c:pt idx="983">
                  <c:v>-8.6026436703274882</c:v>
                </c:pt>
                <c:pt idx="984">
                  <c:v>-8.6026719427848644</c:v>
                </c:pt>
                <c:pt idx="985">
                  <c:v>-8.6027002148692642</c:v>
                </c:pt>
                <c:pt idx="986">
                  <c:v>-8.6027284865806983</c:v>
                </c:pt>
                <c:pt idx="987">
                  <c:v>-8.6027567579191668</c:v>
                </c:pt>
                <c:pt idx="988">
                  <c:v>-8.6027850288846697</c:v>
                </c:pt>
                <c:pt idx="989">
                  <c:v>-8.6028132994772157</c:v>
                </c:pt>
                <c:pt idx="990">
                  <c:v>-8.6028415696968015</c:v>
                </c:pt>
                <c:pt idx="991">
                  <c:v>-8.6028698395434393</c:v>
                </c:pt>
                <c:pt idx="992">
                  <c:v>-8.6028981090171186</c:v>
                </c:pt>
                <c:pt idx="993">
                  <c:v>-8.6029263781178553</c:v>
                </c:pt>
                <c:pt idx="994">
                  <c:v>-8.6029546468456495</c:v>
                </c:pt>
                <c:pt idx="995">
                  <c:v>-8.6029829152004957</c:v>
                </c:pt>
                <c:pt idx="996">
                  <c:v>-8.6030111831824083</c:v>
                </c:pt>
                <c:pt idx="997">
                  <c:v>-8.6030394507913819</c:v>
                </c:pt>
                <c:pt idx="998">
                  <c:v>-8.6030677180274182</c:v>
                </c:pt>
                <c:pt idx="999">
                  <c:v>-8.6030959848905297</c:v>
                </c:pt>
                <c:pt idx="1000">
                  <c:v>-8.6031242513807147</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Calculs!$J$4:$J$1004</c:f>
              <c:numCache>
                <c:formatCode>0.00</c:formatCode>
                <c:ptCount val="1001"/>
                <c:pt idx="0">
                  <c:v>131.0988212175593</c:v>
                </c:pt>
                <c:pt idx="1">
                  <c:v>131.48496810203568</c:v>
                </c:pt>
                <c:pt idx="2">
                  <c:v>131.8706750349416</c:v>
                </c:pt>
                <c:pt idx="3">
                  <c:v>132.25594336313171</c:v>
                </c:pt>
                <c:pt idx="4">
                  <c:v>132.6407744276882</c:v>
                </c:pt>
                <c:pt idx="5">
                  <c:v>133.02516956395473</c:v>
                </c:pt>
                <c:pt idx="6">
                  <c:v>133.40913010157024</c:v>
                </c:pt>
                <c:pt idx="7">
                  <c:v>133.79265736450236</c:v>
                </c:pt>
                <c:pt idx="8">
                  <c:v>134.17575267108074</c:v>
                </c:pt>
                <c:pt idx="9">
                  <c:v>134.55841733403005</c:v>
                </c:pt>
                <c:pt idx="10">
                  <c:v>134.94065266050274</c:v>
                </c:pt>
                <c:pt idx="11">
                  <c:v>135.32245994819169</c:v>
                </c:pt>
                <c:pt idx="12">
                  <c:v>135.70384048151041</c:v>
                </c:pt>
                <c:pt idx="13">
                  <c:v>136.08479553568446</c:v>
                </c:pt>
                <c:pt idx="14">
                  <c:v>136.46532638077352</c:v>
                </c:pt>
                <c:pt idx="15">
                  <c:v>136.84543428169977</c:v>
                </c:pt>
                <c:pt idx="16">
                  <c:v>137.22512049827603</c:v>
                </c:pt>
                <c:pt idx="17">
                  <c:v>137.60438628523369</c:v>
                </c:pt>
                <c:pt idx="18">
                  <c:v>137.98323289225053</c:v>
                </c:pt>
                <c:pt idx="19">
                  <c:v>138.36166156397823</c:v>
                </c:pt>
                <c:pt idx="20">
                  <c:v>138.73967354006982</c:v>
                </c:pt>
                <c:pt idx="21">
                  <c:v>139.11727005718046</c:v>
                </c:pt>
                <c:pt idx="22">
                  <c:v>139.49445235093538</c:v>
                </c:pt>
                <c:pt idx="23">
                  <c:v>139.87122165391534</c:v>
                </c:pt>
                <c:pt idx="24">
                  <c:v>140.24757919367559</c:v>
                </c:pt>
                <c:pt idx="25">
                  <c:v>140.62352619277368</c:v>
                </c:pt>
                <c:pt idx="26">
                  <c:v>140.99906386879746</c:v>
                </c:pt>
                <c:pt idx="27">
                  <c:v>141.37419343439265</c:v>
                </c:pt>
                <c:pt idx="28">
                  <c:v>141.74891609729019</c:v>
                </c:pt>
                <c:pt idx="29">
                  <c:v>142.12323306033366</c:v>
                </c:pt>
                <c:pt idx="30">
                  <c:v>142.49714552150624</c:v>
                </c:pt>
                <c:pt idx="31">
                  <c:v>142.87065467395755</c:v>
                </c:pt>
                <c:pt idx="32">
                  <c:v>143.2437617060304</c:v>
                </c:pt>
                <c:pt idx="33">
                  <c:v>143.61646780128731</c:v>
                </c:pt>
                <c:pt idx="34">
                  <c:v>143.98877413853677</c:v>
                </c:pt>
                <c:pt idx="35">
                  <c:v>144.36068189185943</c:v>
                </c:pt>
                <c:pt idx="36">
                  <c:v>144.73219223063401</c:v>
                </c:pt>
                <c:pt idx="37">
                  <c:v>145.10330631956313</c:v>
                </c:pt>
                <c:pt idx="38">
                  <c:v>145.47402531869889</c:v>
                </c:pt>
                <c:pt idx="39">
                  <c:v>145.84435038346831</c:v>
                </c:pt>
                <c:pt idx="40">
                  <c:v>146.2142826646986</c:v>
                </c:pt>
                <c:pt idx="41">
                  <c:v>146.5838233086422</c:v>
                </c:pt>
                <c:pt idx="42">
                  <c:v>146.95297345700175</c:v>
                </c:pt>
                <c:pt idx="43">
                  <c:v>147.3217342469548</c:v>
                </c:pt>
                <c:pt idx="44">
                  <c:v>147.6901068111784</c:v>
                </c:pt>
                <c:pt idx="45">
                  <c:v>148.05809227787347</c:v>
                </c:pt>
                <c:pt idx="46">
                  <c:v>148.42569177078914</c:v>
                </c:pt>
                <c:pt idx="47">
                  <c:v>148.79290640924671</c:v>
                </c:pt>
                <c:pt idx="48">
                  <c:v>149.15973730816367</c:v>
                </c:pt>
                <c:pt idx="49">
                  <c:v>149.52618557807739</c:v>
                </c:pt>
                <c:pt idx="50">
                  <c:v>149.89225232516873</c:v>
                </c:pt>
                <c:pt idx="51">
                  <c:v>150.25793865128551</c:v>
                </c:pt>
                <c:pt idx="52">
                  <c:v>150.6232456539658</c:v>
                </c:pt>
                <c:pt idx="53">
                  <c:v>150.98817442646092</c:v>
                </c:pt>
                <c:pt idx="54">
                  <c:v>151.35272605775856</c:v>
                </c:pt>
                <c:pt idx="55">
                  <c:v>151.71690163260556</c:v>
                </c:pt>
                <c:pt idx="56">
                  <c:v>152.08070223153047</c:v>
                </c:pt>
                <c:pt idx="57">
                  <c:v>152.44412893086621</c:v>
                </c:pt>
                <c:pt idx="58">
                  <c:v>152.80718280277236</c:v>
                </c:pt>
                <c:pt idx="59">
                  <c:v>153.16986491525731</c:v>
                </c:pt>
                <c:pt idx="60">
                  <c:v>153.53217633220046</c:v>
                </c:pt>
                <c:pt idx="61">
                  <c:v>153.89411811337405</c:v>
                </c:pt>
                <c:pt idx="62">
                  <c:v>154.25569131446494</c:v>
                </c:pt>
                <c:pt idx="63">
                  <c:v>154.61689698709625</c:v>
                </c:pt>
                <c:pt idx="64">
                  <c:v>154.97773617884886</c:v>
                </c:pt>
                <c:pt idx="65">
                  <c:v>155.33820993328274</c:v>
                </c:pt>
                <c:pt idx="66">
                  <c:v>155.69831928995819</c:v>
                </c:pt>
                <c:pt idx="67">
                  <c:v>156.05806528445683</c:v>
                </c:pt>
                <c:pt idx="68">
                  <c:v>156.41744894840258</c:v>
                </c:pt>
                <c:pt idx="69">
                  <c:v>156.77647130948245</c:v>
                </c:pt>
                <c:pt idx="70">
                  <c:v>157.13513339146715</c:v>
                </c:pt>
                <c:pt idx="71">
                  <c:v>157.49343621423168</c:v>
                </c:pt>
                <c:pt idx="72">
                  <c:v>157.85138079377566</c:v>
                </c:pt>
                <c:pt idx="73">
                  <c:v>158.20896814224358</c:v>
                </c:pt>
                <c:pt idx="74">
                  <c:v>158.56619926794488</c:v>
                </c:pt>
                <c:pt idx="75">
                  <c:v>158.92307517537409</c:v>
                </c:pt>
                <c:pt idx="76">
                  <c:v>159.2795968652305</c:v>
                </c:pt>
                <c:pt idx="77">
                  <c:v>159.63576533443799</c:v>
                </c:pt>
                <c:pt idx="78">
                  <c:v>159.99158157616463</c:v>
                </c:pt>
                <c:pt idx="79">
                  <c:v>160.3470465798421</c:v>
                </c:pt>
                <c:pt idx="80">
                  <c:v>160.7021613311851</c:v>
                </c:pt>
                <c:pt idx="81">
                  <c:v>161.05692681221052</c:v>
                </c:pt>
                <c:pt idx="82">
                  <c:v>161.41134400125657</c:v>
                </c:pt>
                <c:pt idx="83">
                  <c:v>161.76541387300173</c:v>
                </c:pt>
                <c:pt idx="84">
                  <c:v>162.11913739848364</c:v>
                </c:pt>
                <c:pt idx="85">
                  <c:v>162.4725155451178</c:v>
                </c:pt>
                <c:pt idx="86">
                  <c:v>162.8255492767162</c:v>
                </c:pt>
                <c:pt idx="87">
                  <c:v>163.17823955350576</c:v>
                </c:pt>
                <c:pt idx="88">
                  <c:v>163.53058733214678</c:v>
                </c:pt>
                <c:pt idx="89">
                  <c:v>163.88259356575114</c:v>
                </c:pt>
                <c:pt idx="90">
                  <c:v>164.23425920390051</c:v>
                </c:pt>
                <c:pt idx="91">
                  <c:v>164.58558519266424</c:v>
                </c:pt>
                <c:pt idx="92">
                  <c:v>164.93657247461744</c:v>
                </c:pt>
                <c:pt idx="93">
                  <c:v>165.28722198885865</c:v>
                </c:pt>
                <c:pt idx="94">
                  <c:v>165.63753467102754</c:v>
                </c:pt>
                <c:pt idx="95">
                  <c:v>165.98751145332255</c:v>
                </c:pt>
                <c:pt idx="96">
                  <c:v>166.33715326451826</c:v>
                </c:pt>
                <c:pt idx="97">
                  <c:v>166.68646102998278</c:v>
                </c:pt>
                <c:pt idx="98">
                  <c:v>167.03543567169501</c:v>
                </c:pt>
                <c:pt idx="99">
                  <c:v>167.38407810826172</c:v>
                </c:pt>
                <c:pt idx="100">
                  <c:v>167.73238925493462</c:v>
                </c:pt>
                <c:pt idx="101">
                  <c:v>171.19735041334283</c:v>
                </c:pt>
                <c:pt idx="102">
                  <c:v>174.6297697117036</c:v>
                </c:pt>
                <c:pt idx="103">
                  <c:v>178.03053188387111</c:v>
                </c:pt>
                <c:pt idx="104">
                  <c:v>181.4004902189848</c:v>
                </c:pt>
                <c:pt idx="105">
                  <c:v>184.74046809318824</c:v>
                </c:pt>
                <c:pt idx="106">
                  <c:v>188.0512604091528</c:v>
                </c:pt>
                <c:pt idx="107">
                  <c:v>191.33363495000825</c:v>
                </c:pt>
                <c:pt idx="108">
                  <c:v>194.5883336537334</c:v>
                </c:pt>
                <c:pt idx="109">
                  <c:v>197.81607381356361</c:v>
                </c:pt>
                <c:pt idx="110">
                  <c:v>201.01754920952084</c:v>
                </c:pt>
                <c:pt idx="111">
                  <c:v>204.19343117576284</c:v>
                </c:pt>
                <c:pt idx="112">
                  <c:v>207.34436960807528</c:v>
                </c:pt>
                <c:pt idx="113">
                  <c:v>210.47099391549202</c:v>
                </c:pt>
                <c:pt idx="114">
                  <c:v>213.57391391971893</c:v>
                </c:pt>
                <c:pt idx="115">
                  <c:v>216.65372070575535</c:v>
                </c:pt>
                <c:pt idx="116">
                  <c:v>219.71098742684893</c:v>
                </c:pt>
                <c:pt idx="117">
                  <c:v>222.74627006668422</c:v>
                </c:pt>
                <c:pt idx="118">
                  <c:v>225.76010816148928</c:v>
                </c:pt>
                <c:pt idx="119">
                  <c:v>228.75302548454701</c:v>
                </c:pt>
                <c:pt idx="120">
                  <c:v>231.72553069541587</c:v>
                </c:pt>
                <c:pt idx="121">
                  <c:v>234.67811795599874</c:v>
                </c:pt>
                <c:pt idx="122">
                  <c:v>237.6112675154443</c:v>
                </c:pt>
                <c:pt idx="123">
                  <c:v>240.52544626572495</c:v>
                </c:pt>
                <c:pt idx="124">
                  <c:v>243.42110826960504</c:v>
                </c:pt>
                <c:pt idx="125">
                  <c:v>246.29869526259282</c:v>
                </c:pt>
                <c:pt idx="126">
                  <c:v>249.1586371303593</c:v>
                </c:pt>
                <c:pt idx="127">
                  <c:v>252.0013523630044</c:v>
                </c:pt>
                <c:pt idx="128">
                  <c:v>254.82724848745622</c:v>
                </c:pt>
                <c:pt idx="129">
                  <c:v>257.63672247920096</c:v>
                </c:pt>
                <c:pt idx="130">
                  <c:v>260.43016115446039</c:v>
                </c:pt>
                <c:pt idx="131">
                  <c:v>263.20794154385698</c:v>
                </c:pt>
                <c:pt idx="132">
                  <c:v>265.97043124853752</c:v>
                </c:pt>
                <c:pt idx="133">
                  <c:v>268.71798877965955</c:v>
                </c:pt>
                <c:pt idx="134">
                  <c:v>271.45096388208424</c:v>
                </c:pt>
                <c:pt idx="135">
                  <c:v>274.16969784306212</c:v>
                </c:pt>
                <c:pt idx="136">
                  <c:v>276.87452378664483</c:v>
                </c:pt>
                <c:pt idx="137">
                  <c:v>279.56576695450514</c:v>
                </c:pt>
                <c:pt idx="138">
                  <c:v>282.24374497380148</c:v>
                </c:pt>
                <c:pt idx="139">
                  <c:v>284.90876811267765</c:v>
                </c:pt>
                <c:pt idx="140">
                  <c:v>287.56113952394787</c:v>
                </c:pt>
                <c:pt idx="141">
                  <c:v>290.20115547747645</c:v>
                </c:pt>
                <c:pt idx="142">
                  <c:v>292.82910558172478</c:v>
                </c:pt>
                <c:pt idx="143">
                  <c:v>295.44527299490176</c:v>
                </c:pt>
                <c:pt idx="144">
                  <c:v>298.04993462612049</c:v>
                </c:pt>
                <c:pt idx="145">
                  <c:v>300.64336132693074</c:v>
                </c:pt>
                <c:pt idx="146">
                  <c:v>303.22581807356534</c:v>
                </c:pt>
                <c:pt idx="147">
                  <c:v>305.79756414020829</c:v>
                </c:pt>
                <c:pt idx="148">
                  <c:v>308.35885326356356</c:v>
                </c:pt>
                <c:pt idx="149">
                  <c:v>310.90993379897333</c:v>
                </c:pt>
                <c:pt idx="150">
                  <c:v>313.45104886830802</c:v>
                </c:pt>
                <c:pt idx="151">
                  <c:v>315.9824364998218</c:v>
                </c:pt>
                <c:pt idx="152">
                  <c:v>318.50432976014008</c:v>
                </c:pt>
                <c:pt idx="153">
                  <c:v>321.01695687851867</c:v>
                </c:pt>
                <c:pt idx="154">
                  <c:v>323.52054136348727</c:v>
                </c:pt>
                <c:pt idx="155">
                  <c:v>326.01530211196189</c:v>
                </c:pt>
                <c:pt idx="156">
                  <c:v>328.50145351088537</c:v>
                </c:pt>
                <c:pt idx="157">
                  <c:v>330.97920553142552</c:v>
                </c:pt>
                <c:pt idx="158">
                  <c:v>333.44876381573448</c:v>
                </c:pt>
                <c:pt idx="159">
                  <c:v>335.91032975624302</c:v>
                </c:pt>
                <c:pt idx="160">
                  <c:v>338.36410056743603</c:v>
                </c:pt>
                <c:pt idx="161">
                  <c:v>340.81026935002575</c:v>
                </c:pt>
                <c:pt idx="162">
                  <c:v>343.24902514741001</c:v>
                </c:pt>
                <c:pt idx="163">
                  <c:v>345.68055299427266</c:v>
                </c:pt>
                <c:pt idx="164">
                  <c:v>348.10503395715421</c:v>
                </c:pt>
                <c:pt idx="165">
                  <c:v>350.52264516679054</c:v>
                </c:pt>
                <c:pt idx="166">
                  <c:v>352.93355984198831</c:v>
                </c:pt>
                <c:pt idx="167">
                  <c:v>355.33794730477825</c:v>
                </c:pt>
                <c:pt idx="168">
                  <c:v>357.73597298656074</c:v>
                </c:pt>
                <c:pt idx="169">
                  <c:v>360.12779842493495</c:v>
                </c:pt>
                <c:pt idx="170">
                  <c:v>362.51358125088245</c:v>
                </c:pt>
                <c:pt idx="171">
                  <c:v>364.89347516596291</c:v>
                </c:pt>
                <c:pt idx="172">
                  <c:v>367.26762990917086</c:v>
                </c:pt>
                <c:pt idx="173">
                  <c:v>369.63619121310609</c:v>
                </c:pt>
                <c:pt idx="174">
                  <c:v>371.99930074912248</c:v>
                </c:pt>
                <c:pt idx="175">
                  <c:v>374.35709606115086</c:v>
                </c:pt>
                <c:pt idx="176">
                  <c:v>376.70971048793837</c:v>
                </c:pt>
                <c:pt idx="177">
                  <c:v>379.05727307351714</c:v>
                </c:pt>
                <c:pt idx="178">
                  <c:v>381.3999084658135</c:v>
                </c:pt>
                <c:pt idx="179">
                  <c:v>383.73773680343828</c:v>
                </c:pt>
                <c:pt idx="180">
                  <c:v>386.07087359086495</c:v>
                </c:pt>
                <c:pt idx="181">
                  <c:v>388.39942956240941</c:v>
                </c:pt>
                <c:pt idx="182">
                  <c:v>390.72351053567758</c:v>
                </c:pt>
                <c:pt idx="183">
                  <c:v>393.04321725544429</c:v>
                </c:pt>
                <c:pt idx="184">
                  <c:v>395.35864522927199</c:v>
                </c:pt>
                <c:pt idx="185">
                  <c:v>397.66988455656372</c:v>
                </c:pt>
                <c:pt idx="186">
                  <c:v>399.97701975316744</c:v>
                </c:pt>
                <c:pt idx="187">
                  <c:v>402.28012957409112</c:v>
                </c:pt>
                <c:pt idx="188">
                  <c:v>404.57928683733456</c:v>
                </c:pt>
                <c:pt idx="189">
                  <c:v>406.87455825226863</c:v>
                </c:pt>
                <c:pt idx="190">
                  <c:v>409.166004256365</c:v>
                </c:pt>
                <c:pt idx="191">
                  <c:v>411.45367886436571</c:v>
                </c:pt>
                <c:pt idx="192">
                  <c:v>413.73762953414712</c:v>
                </c:pt>
                <c:pt idx="193">
                  <c:v>416.01789705354236</c:v>
                </c:pt>
                <c:pt idx="194">
                  <c:v>418.29451545221468</c:v>
                </c:pt>
                <c:pt idx="195">
                  <c:v>420.56751194230418</c:v>
                </c:pt>
                <c:pt idx="196">
                  <c:v>422.8369068910032</c:v>
                </c:pt>
                <c:pt idx="197">
                  <c:v>425.10271382746504</c:v>
                </c:pt>
                <c:pt idx="198">
                  <c:v>427.36493948555551</c:v>
                </c:pt>
                <c:pt idx="199">
                  <c:v>429.62358388296173</c:v>
                </c:pt>
                <c:pt idx="200">
                  <c:v>431.87864043614553</c:v>
                </c:pt>
                <c:pt idx="201">
                  <c:v>434.13009610962735</c:v>
                </c:pt>
                <c:pt idx="202">
                  <c:v>436.37793159718115</c:v>
                </c:pt>
                <c:pt idx="203">
                  <c:v>438.62212153175619</c:v>
                </c:pt>
                <c:pt idx="204">
                  <c:v>440.86263472036131</c:v>
                </c:pt>
                <c:pt idx="205">
                  <c:v>443.0994343997653</c:v>
                </c:pt>
                <c:pt idx="206">
                  <c:v>445.33247850868958</c:v>
                </c:pt>
                <c:pt idx="207">
                  <c:v>447.56171997217757</c:v>
                </c:pt>
                <c:pt idx="208">
                  <c:v>449.78710699399562</c:v>
                </c:pt>
                <c:pt idx="209">
                  <c:v>452.00858335321806</c:v>
                </c:pt>
                <c:pt idx="210">
                  <c:v>454.22608870153692</c:v>
                </c:pt>
                <c:pt idx="211">
                  <c:v>456.43955885828109</c:v>
                </c:pt>
                <c:pt idx="212">
                  <c:v>458.64892610059633</c:v>
                </c:pt>
                <c:pt idx="213">
                  <c:v>460.8541194467029</c:v>
                </c:pt>
                <c:pt idx="214">
                  <c:v>463.05506493058812</c:v>
                </c:pt>
                <c:pt idx="215">
                  <c:v>465.2516858668983</c:v>
                </c:pt>
                <c:pt idx="216">
                  <c:v>467.44390310515377</c:v>
                </c:pt>
                <c:pt idx="217">
                  <c:v>469.63163527272314</c:v>
                </c:pt>
                <c:pt idx="218">
                  <c:v>471.81479900625629</c:v>
                </c:pt>
                <c:pt idx="219">
                  <c:v>473.99330917149081</c:v>
                </c:pt>
                <c:pt idx="220">
                  <c:v>476.16707907151988</c:v>
                </c:pt>
                <c:pt idx="221">
                  <c:v>478.3360206437448</c:v>
                </c:pt>
                <c:pt idx="222">
                  <c:v>480.5000446458352</c:v>
                </c:pt>
                <c:pt idx="223">
                  <c:v>482.65906083109491</c:v>
                </c:pt>
                <c:pt idx="224">
                  <c:v>484.81297811367915</c:v>
                </c:pt>
                <c:pt idx="225">
                  <c:v>486.9617047241407</c:v>
                </c:pt>
                <c:pt idx="226">
                  <c:v>489.10514835579744</c:v>
                </c:pt>
                <c:pt idx="227">
                  <c:v>491.24321630241673</c:v>
                </c:pt>
                <c:pt idx="228">
                  <c:v>493.37581558770728</c:v>
                </c:pt>
                <c:pt idx="229">
                  <c:v>495.50285308709624</c:v>
                </c:pt>
                <c:pt idx="230">
                  <c:v>497.62423564225185</c:v>
                </c:pt>
                <c:pt idx="231">
                  <c:v>499.73987016879192</c:v>
                </c:pt>
                <c:pt idx="232">
                  <c:v>501.84966375759598</c:v>
                </c:pt>
                <c:pt idx="233">
                  <c:v>503.95352377011409</c:v>
                </c:pt>
                <c:pt idx="234">
                  <c:v>506.05135792804288</c:v>
                </c:pt>
                <c:pt idx="235">
                  <c:v>508.14307439771409</c:v>
                </c:pt>
                <c:pt idx="236">
                  <c:v>510.22858186951845</c:v>
                </c:pt>
                <c:pt idx="237">
                  <c:v>512.30778963266414</c:v>
                </c:pt>
                <c:pt idx="238">
                  <c:v>514.38060764554882</c:v>
                </c:pt>
                <c:pt idx="239">
                  <c:v>516.44694660200287</c:v>
                </c:pt>
                <c:pt idx="240">
                  <c:v>518.50671799364329</c:v>
                </c:pt>
                <c:pt idx="241">
                  <c:v>520.55983416855838</c:v>
                </c:pt>
                <c:pt idx="242">
                  <c:v>522.60620838652869</c:v>
                </c:pt>
                <c:pt idx="243">
                  <c:v>524.64575487097272</c:v>
                </c:pt>
                <c:pt idx="244">
                  <c:v>526.67838885779213</c:v>
                </c:pt>
                <c:pt idx="245">
                  <c:v>528.70402664127892</c:v>
                </c:pt>
                <c:pt idx="246">
                  <c:v>530.72258561723277</c:v>
                </c:pt>
                <c:pt idx="247">
                  <c:v>532.73398432342935</c:v>
                </c:pt>
                <c:pt idx="248">
                  <c:v>534.73814247756582</c:v>
                </c:pt>
                <c:pt idx="249">
                  <c:v>536.73498101280461</c:v>
                </c:pt>
                <c:pt idx="250">
                  <c:v>538.72442211102521</c:v>
                </c:pt>
                <c:pt idx="251">
                  <c:v>540.70638923388753</c:v>
                </c:pt>
                <c:pt idx="252">
                  <c:v>542.68080715180281</c:v>
                </c:pt>
                <c:pt idx="253">
                  <c:v>544.64760197090152</c:v>
                </c:pt>
                <c:pt idx="254">
                  <c:v>546.60670115808261</c:v>
                </c:pt>
                <c:pt idx="255">
                  <c:v>548.55803356422166</c:v>
                </c:pt>
                <c:pt idx="256">
                  <c:v>550.50152944561228</c:v>
                </c:pt>
                <c:pt idx="257">
                  <c:v>552.43712048371003</c:v>
                </c:pt>
                <c:pt idx="258">
                  <c:v>554.36473980324342</c:v>
                </c:pt>
                <c:pt idx="259">
                  <c:v>556.28432198875396</c:v>
                </c:pt>
                <c:pt idx="260">
                  <c:v>558.1958030996235</c:v>
                </c:pt>
                <c:pt idx="261">
                  <c:v>560.09912068364383</c:v>
                </c:pt>
                <c:pt idx="262">
                  <c:v>561.99421378918078</c:v>
                </c:pt>
                <c:pt idx="263">
                  <c:v>563.88102297598323</c:v>
                </c:pt>
                <c:pt idx="264">
                  <c:v>565.75949032468441</c:v>
                </c:pt>
                <c:pt idx="265">
                  <c:v>567.62955944504029</c:v>
                </c:pt>
                <c:pt idx="266">
                  <c:v>569.49117548294953</c:v>
                </c:pt>
                <c:pt idx="267">
                  <c:v>571.34428512629643</c:v>
                </c:pt>
                <c:pt idx="268">
                  <c:v>573.18883660965696</c:v>
                </c:pt>
                <c:pt idx="269">
                  <c:v>575.02477971790643</c:v>
                </c:pt>
                <c:pt idx="270">
                  <c:v>576.85206578876659</c:v>
                </c:pt>
                <c:pt idx="271">
                  <c:v>578.67064771432808</c:v>
                </c:pt>
                <c:pt idx="272">
                  <c:v>580.48047994158264</c:v>
                </c:pt>
                <c:pt idx="273">
                  <c:v>582.28151847199979</c:v>
                </c:pt>
                <c:pt idx="274">
                  <c:v>584.07372086018063</c:v>
                </c:pt>
                <c:pt idx="275">
                  <c:v>585.85704621161972</c:v>
                </c:pt>
                <c:pt idx="276">
                  <c:v>587.63145517960788</c:v>
                </c:pt>
                <c:pt idx="277">
                  <c:v>589.3969099613048</c:v>
                </c:pt>
                <c:pt idx="278">
                  <c:v>591.15337429301121</c:v>
                </c:pt>
                <c:pt idx="279">
                  <c:v>592.90081344467069</c:v>
                </c:pt>
                <c:pt idx="280">
                  <c:v>594.63919421362709</c:v>
                </c:pt>
                <c:pt idx="281">
                  <c:v>596.36848491766727</c:v>
                </c:pt>
                <c:pt idx="282">
                  <c:v>598.08865538737473</c:v>
                </c:pt>
                <c:pt idx="283">
                  <c:v>599.79967695782102</c:v>
                </c:pt>
                <c:pt idx="284">
                  <c:v>601.50152245962045</c:v>
                </c:pt>
                <c:pt idx="285">
                  <c:v>603.19416620937375</c:v>
                </c:pt>
                <c:pt idx="286">
                  <c:v>604.87758399952554</c:v>
                </c:pt>
                <c:pt idx="287">
                  <c:v>606.55175308765877</c:v>
                </c:pt>
                <c:pt idx="288">
                  <c:v>608.21665218525163</c:v>
                </c:pt>
                <c:pt idx="289">
                  <c:v>609.87226144591909</c:v>
                </c:pt>
                <c:pt idx="290">
                  <c:v>611.51856245316219</c:v>
                </c:pt>
                <c:pt idx="291">
                  <c:v>613.1555382076474</c:v>
                </c:pt>
                <c:pt idx="292">
                  <c:v>614.78317311403896</c:v>
                </c:pt>
                <c:pt idx="293">
                  <c:v>616.40145296740411</c:v>
                </c:pt>
                <c:pt idx="294">
                  <c:v>618.0103649392139</c:v>
                </c:pt>
                <c:pt idx="295">
                  <c:v>619.60989756295942</c:v>
                </c:pt>
                <c:pt idx="296">
                  <c:v>621.200040719404</c:v>
                </c:pt>
                <c:pt idx="297">
                  <c:v>622.7807856214913</c:v>
                </c:pt>
                <c:pt idx="298">
                  <c:v>624.35212479892868</c:v>
                </c:pt>
                <c:pt idx="299">
                  <c:v>625.91405208246499</c:v>
                </c:pt>
                <c:pt idx="300">
                  <c:v>627.46656258788153</c:v>
                </c:pt>
                <c:pt idx="301">
                  <c:v>629.00965269971414</c:v>
                </c:pt>
                <c:pt idx="302">
                  <c:v>630.54332005472475</c:v>
                </c:pt>
                <c:pt idx="303">
                  <c:v>632.06756352513935</c:v>
                </c:pt>
                <c:pt idx="304">
                  <c:v>633.58238320167004</c:v>
                </c:pt>
                <c:pt idx="305">
                  <c:v>635.08778037633704</c:v>
                </c:pt>
                <c:pt idx="306">
                  <c:v>636.58375752510801</c:v>
                </c:pt>
                <c:pt idx="307">
                  <c:v>638.07031829036964</c:v>
                </c:pt>
                <c:pt idx="308">
                  <c:v>639.54746746324747</c:v>
                </c:pt>
                <c:pt idx="309">
                  <c:v>641.0152109657887</c:v>
                </c:pt>
                <c:pt idx="310">
                  <c:v>642.47355583302362</c:v>
                </c:pt>
                <c:pt idx="311">
                  <c:v>643.9225101949188</c:v>
                </c:pt>
                <c:pt idx="312">
                  <c:v>645.36208325823691</c:v>
                </c:pt>
                <c:pt idx="313">
                  <c:v>646.79228528831618</c:v>
                </c:pt>
                <c:pt idx="314">
                  <c:v>648.21312759078319</c:v>
                </c:pt>
                <c:pt idx="315">
                  <c:v>649.62462249321152</c:v>
                </c:pt>
                <c:pt idx="316">
                  <c:v>651.02678332673895</c:v>
                </c:pt>
                <c:pt idx="317">
                  <c:v>652.41962440765462</c:v>
                </c:pt>
                <c:pt idx="318">
                  <c:v>653.80316101896915</c:v>
                </c:pt>
                <c:pt idx="319">
                  <c:v>655.17740939197768</c:v>
                </c:pt>
                <c:pt idx="320">
                  <c:v>656.54238668782773</c:v>
                </c:pt>
                <c:pt idx="321">
                  <c:v>657.89811097910251</c:v>
                </c:pt>
                <c:pt idx="322">
                  <c:v>659.24460123142899</c:v>
                </c:pt>
                <c:pt idx="323">
                  <c:v>660.58187728512223</c:v>
                </c:pt>
                <c:pt idx="324">
                  <c:v>661.9099598368739</c:v>
                </c:pt>
                <c:pt idx="325">
                  <c:v>663.22887042149569</c:v>
                </c:pt>
                <c:pt idx="326">
                  <c:v>664.53863139372515</c:v>
                </c:pt>
                <c:pt idx="327">
                  <c:v>665.83926591010402</c:v>
                </c:pt>
                <c:pt idx="328">
                  <c:v>667.13079791093571</c:v>
                </c:pt>
                <c:pt idx="329">
                  <c:v>668.41325210233117</c:v>
                </c:pt>
                <c:pt idx="330">
                  <c:v>669.68665393834988</c:v>
                </c:pt>
                <c:pt idx="331">
                  <c:v>670.95102960324334</c:v>
                </c:pt>
                <c:pt idx="332">
                  <c:v>672.20640599380897</c:v>
                </c:pt>
                <c:pt idx="333">
                  <c:v>673.45281070185945</c:v>
                </c:pt>
                <c:pt idx="334">
                  <c:v>674.69027199681534</c:v>
                </c:pt>
                <c:pt idx="335">
                  <c:v>675.91881880842595</c:v>
                </c:pt>
                <c:pt idx="336">
                  <c:v>677.13848070962524</c:v>
                </c:pt>
                <c:pt idx="337">
                  <c:v>678.34928789952733</c:v>
                </c:pt>
                <c:pt idx="338">
                  <c:v>679.55127118656708</c:v>
                </c:pt>
                <c:pt idx="339">
                  <c:v>680.74446197179134</c:v>
                </c:pt>
                <c:pt idx="340">
                  <c:v>681.92889223230463</c:v>
                </c:pt>
                <c:pt idx="341">
                  <c:v>683.10459450487406</c:v>
                </c:pt>
                <c:pt idx="342">
                  <c:v>684.27160186969763</c:v>
                </c:pt>
                <c:pt idx="343">
                  <c:v>685.42994793434002</c:v>
                </c:pt>
                <c:pt idx="344">
                  <c:v>686.57966681783898</c:v>
                </c:pt>
                <c:pt idx="345">
                  <c:v>687.72079313498625</c:v>
                </c:pt>
                <c:pt idx="346">
                  <c:v>688.85336198078596</c:v>
                </c:pt>
                <c:pt idx="347">
                  <c:v>689.97740891509375</c:v>
                </c:pt>
                <c:pt idx="348">
                  <c:v>691.09296994743875</c:v>
                </c:pt>
                <c:pt idx="349">
                  <c:v>692.2000815220315</c:v>
                </c:pt>
                <c:pt idx="350">
                  <c:v>693.29878050296008</c:v>
                </c:pt>
                <c:pt idx="351">
                  <c:v>694.3891041595765</c:v>
                </c:pt>
                <c:pt idx="352">
                  <c:v>695.47109015207479</c:v>
                </c:pt>
                <c:pt idx="353">
                  <c:v>696.54477651726336</c:v>
                </c:pt>
                <c:pt idx="354">
                  <c:v>697.61020165453237</c:v>
                </c:pt>
                <c:pt idx="355">
                  <c:v>698.66740431201833</c:v>
                </c:pt>
                <c:pt idx="356">
                  <c:v>699.71642357296639</c:v>
                </c:pt>
                <c:pt idx="357">
                  <c:v>700.75729884229122</c:v>
                </c:pt>
                <c:pt idx="358">
                  <c:v>701.79006983333818</c:v>
                </c:pt>
                <c:pt idx="359">
                  <c:v>702.81477655484503</c:v>
                </c:pt>
                <c:pt idx="360">
                  <c:v>703.83145929810416</c:v>
                </c:pt>
                <c:pt idx="361">
                  <c:v>704.8401586243267</c:v>
                </c:pt>
                <c:pt idx="362">
                  <c:v>705.84091535220807</c:v>
                </c:pt>
                <c:pt idx="363">
                  <c:v>706.83377054569553</c:v>
                </c:pt>
                <c:pt idx="364">
                  <c:v>707.81876550195727</c:v>
                </c:pt>
                <c:pt idx="365">
                  <c:v>708.79594173955343</c:v>
                </c:pt>
                <c:pt idx="366">
                  <c:v>709.76534098680816</c:v>
                </c:pt>
                <c:pt idx="367">
                  <c:v>710.72700517038288</c:v>
                </c:pt>
                <c:pt idx="368">
                  <c:v>711.68097640405006</c:v>
                </c:pt>
                <c:pt idx="369">
                  <c:v>712.62729697766667</c:v>
                </c:pt>
                <c:pt idx="370">
                  <c:v>713.56600934634696</c:v>
                </c:pt>
                <c:pt idx="371">
                  <c:v>714.49715611983379</c:v>
                </c:pt>
                <c:pt idx="372">
                  <c:v>715.42078005206713</c:v>
                </c:pt>
                <c:pt idx="373">
                  <c:v>716.33692403094915</c:v>
                </c:pt>
                <c:pt idx="374">
                  <c:v>717.24563106830476</c:v>
                </c:pt>
                <c:pt idx="375">
                  <c:v>718.14694429003657</c:v>
                </c:pt>
                <c:pt idx="376">
                  <c:v>719.04090692647253</c:v>
                </c:pt>
                <c:pt idx="377">
                  <c:v>719.92756230290547</c:v>
                </c:pt>
                <c:pt idx="378">
                  <c:v>720.8069538303231</c:v>
                </c:pt>
                <c:pt idx="379">
                  <c:v>720.8069538303231</c:v>
                </c:pt>
                <c:pt idx="380">
                  <c:v>720.8069538303231</c:v>
                </c:pt>
                <c:pt idx="381">
                  <c:v>720.8069538303231</c:v>
                </c:pt>
                <c:pt idx="382">
                  <c:v>720.8069538303231</c:v>
                </c:pt>
                <c:pt idx="383">
                  <c:v>720.8069538303231</c:v>
                </c:pt>
                <c:pt idx="384">
                  <c:v>720.8069538303231</c:v>
                </c:pt>
                <c:pt idx="385">
                  <c:v>720.8069538303231</c:v>
                </c:pt>
                <c:pt idx="386">
                  <c:v>720.8069538303231</c:v>
                </c:pt>
                <c:pt idx="387">
                  <c:v>720.8069538303231</c:v>
                </c:pt>
                <c:pt idx="388">
                  <c:v>720.8069538303231</c:v>
                </c:pt>
                <c:pt idx="389">
                  <c:v>720.8069538303231</c:v>
                </c:pt>
                <c:pt idx="390">
                  <c:v>720.8069538303231</c:v>
                </c:pt>
                <c:pt idx="391">
                  <c:v>720.8069538303231</c:v>
                </c:pt>
                <c:pt idx="392">
                  <c:v>720.8069538303231</c:v>
                </c:pt>
                <c:pt idx="393">
                  <c:v>720.8069538303231</c:v>
                </c:pt>
                <c:pt idx="394">
                  <c:v>720.8069538303231</c:v>
                </c:pt>
                <c:pt idx="395">
                  <c:v>720.8069538303231</c:v>
                </c:pt>
                <c:pt idx="396">
                  <c:v>720.8069538303231</c:v>
                </c:pt>
                <c:pt idx="397">
                  <c:v>720.8069538303231</c:v>
                </c:pt>
                <c:pt idx="398">
                  <c:v>720.8069538303231</c:v>
                </c:pt>
                <c:pt idx="399">
                  <c:v>720.8069538303231</c:v>
                </c:pt>
                <c:pt idx="400">
                  <c:v>720.8069538303231</c:v>
                </c:pt>
                <c:pt idx="401">
                  <c:v>720.8069538303231</c:v>
                </c:pt>
                <c:pt idx="402">
                  <c:v>720.8069538303231</c:v>
                </c:pt>
                <c:pt idx="403">
                  <c:v>720.8069538303231</c:v>
                </c:pt>
                <c:pt idx="404">
                  <c:v>720.8069538303231</c:v>
                </c:pt>
                <c:pt idx="405">
                  <c:v>720.8069538303231</c:v>
                </c:pt>
                <c:pt idx="406">
                  <c:v>720.8069538303231</c:v>
                </c:pt>
                <c:pt idx="407">
                  <c:v>720.8069538303231</c:v>
                </c:pt>
                <c:pt idx="408">
                  <c:v>720.8069538303231</c:v>
                </c:pt>
                <c:pt idx="409">
                  <c:v>720.8069538303231</c:v>
                </c:pt>
                <c:pt idx="410">
                  <c:v>720.8069538303231</c:v>
                </c:pt>
                <c:pt idx="411">
                  <c:v>720.8069538303231</c:v>
                </c:pt>
                <c:pt idx="412">
                  <c:v>720.8069538303231</c:v>
                </c:pt>
                <c:pt idx="413">
                  <c:v>720.8069538303231</c:v>
                </c:pt>
                <c:pt idx="414">
                  <c:v>720.8069538303231</c:v>
                </c:pt>
                <c:pt idx="415">
                  <c:v>720.8069538303231</c:v>
                </c:pt>
                <c:pt idx="416">
                  <c:v>720.8069538303231</c:v>
                </c:pt>
                <c:pt idx="417">
                  <c:v>720.8069538303231</c:v>
                </c:pt>
                <c:pt idx="418">
                  <c:v>720.8069538303231</c:v>
                </c:pt>
                <c:pt idx="419">
                  <c:v>720.8069538303231</c:v>
                </c:pt>
                <c:pt idx="420">
                  <c:v>720.8069538303231</c:v>
                </c:pt>
                <c:pt idx="421">
                  <c:v>720.8069538303231</c:v>
                </c:pt>
                <c:pt idx="422">
                  <c:v>720.8069538303231</c:v>
                </c:pt>
                <c:pt idx="423">
                  <c:v>720.8069538303231</c:v>
                </c:pt>
                <c:pt idx="424">
                  <c:v>720.8069538303231</c:v>
                </c:pt>
                <c:pt idx="425">
                  <c:v>720.8069538303231</c:v>
                </c:pt>
                <c:pt idx="426">
                  <c:v>720.8069538303231</c:v>
                </c:pt>
                <c:pt idx="427">
                  <c:v>720.8069538303231</c:v>
                </c:pt>
                <c:pt idx="428">
                  <c:v>720.8069538303231</c:v>
                </c:pt>
                <c:pt idx="429">
                  <c:v>720.8069538303231</c:v>
                </c:pt>
                <c:pt idx="430">
                  <c:v>720.8069538303231</c:v>
                </c:pt>
                <c:pt idx="431">
                  <c:v>720.8069538303231</c:v>
                </c:pt>
                <c:pt idx="432">
                  <c:v>720.8069538303231</c:v>
                </c:pt>
                <c:pt idx="433">
                  <c:v>720.8069538303231</c:v>
                </c:pt>
                <c:pt idx="434">
                  <c:v>720.8069538303231</c:v>
                </c:pt>
                <c:pt idx="435">
                  <c:v>720.8069538303231</c:v>
                </c:pt>
                <c:pt idx="436">
                  <c:v>720.8069538303231</c:v>
                </c:pt>
                <c:pt idx="437">
                  <c:v>720.8069538303231</c:v>
                </c:pt>
                <c:pt idx="438">
                  <c:v>720.8069538303231</c:v>
                </c:pt>
                <c:pt idx="439">
                  <c:v>720.8069538303231</c:v>
                </c:pt>
                <c:pt idx="440">
                  <c:v>720.8069538303231</c:v>
                </c:pt>
                <c:pt idx="441">
                  <c:v>720.8069538303231</c:v>
                </c:pt>
                <c:pt idx="442">
                  <c:v>720.8069538303231</c:v>
                </c:pt>
                <c:pt idx="443">
                  <c:v>720.8069538303231</c:v>
                </c:pt>
                <c:pt idx="444">
                  <c:v>720.8069538303231</c:v>
                </c:pt>
                <c:pt idx="445">
                  <c:v>720.8069538303231</c:v>
                </c:pt>
                <c:pt idx="446">
                  <c:v>720.8069538303231</c:v>
                </c:pt>
                <c:pt idx="447">
                  <c:v>720.8069538303231</c:v>
                </c:pt>
                <c:pt idx="448">
                  <c:v>720.8069538303231</c:v>
                </c:pt>
                <c:pt idx="449">
                  <c:v>720.8069538303231</c:v>
                </c:pt>
                <c:pt idx="450">
                  <c:v>720.8069538303231</c:v>
                </c:pt>
                <c:pt idx="451">
                  <c:v>720.8069538303231</c:v>
                </c:pt>
                <c:pt idx="452">
                  <c:v>720.8069538303231</c:v>
                </c:pt>
                <c:pt idx="453">
                  <c:v>720.8069538303231</c:v>
                </c:pt>
                <c:pt idx="454">
                  <c:v>720.8069538303231</c:v>
                </c:pt>
                <c:pt idx="455">
                  <c:v>720.8069538303231</c:v>
                </c:pt>
                <c:pt idx="456">
                  <c:v>720.8069538303231</c:v>
                </c:pt>
                <c:pt idx="457">
                  <c:v>720.8069538303231</c:v>
                </c:pt>
                <c:pt idx="458">
                  <c:v>720.8069538303231</c:v>
                </c:pt>
                <c:pt idx="459">
                  <c:v>720.8069538303231</c:v>
                </c:pt>
                <c:pt idx="460">
                  <c:v>720.8069538303231</c:v>
                </c:pt>
                <c:pt idx="461">
                  <c:v>720.8069538303231</c:v>
                </c:pt>
                <c:pt idx="462">
                  <c:v>720.8069538303231</c:v>
                </c:pt>
                <c:pt idx="463">
                  <c:v>720.8069538303231</c:v>
                </c:pt>
                <c:pt idx="464">
                  <c:v>720.8069538303231</c:v>
                </c:pt>
                <c:pt idx="465">
                  <c:v>720.8069538303231</c:v>
                </c:pt>
                <c:pt idx="466">
                  <c:v>720.8069538303231</c:v>
                </c:pt>
                <c:pt idx="467">
                  <c:v>720.8069538303231</c:v>
                </c:pt>
                <c:pt idx="468">
                  <c:v>720.8069538303231</c:v>
                </c:pt>
                <c:pt idx="469">
                  <c:v>720.8069538303231</c:v>
                </c:pt>
                <c:pt idx="470">
                  <c:v>720.8069538303231</c:v>
                </c:pt>
                <c:pt idx="471">
                  <c:v>720.8069538303231</c:v>
                </c:pt>
                <c:pt idx="472">
                  <c:v>720.8069538303231</c:v>
                </c:pt>
                <c:pt idx="473">
                  <c:v>720.8069538303231</c:v>
                </c:pt>
                <c:pt idx="474">
                  <c:v>720.8069538303231</c:v>
                </c:pt>
                <c:pt idx="475">
                  <c:v>720.8069538303231</c:v>
                </c:pt>
                <c:pt idx="476">
                  <c:v>720.8069538303231</c:v>
                </c:pt>
                <c:pt idx="477">
                  <c:v>720.8069538303231</c:v>
                </c:pt>
                <c:pt idx="478">
                  <c:v>720.8069538303231</c:v>
                </c:pt>
                <c:pt idx="479">
                  <c:v>720.8069538303231</c:v>
                </c:pt>
                <c:pt idx="480">
                  <c:v>720.8069538303231</c:v>
                </c:pt>
                <c:pt idx="481">
                  <c:v>720.8069538303231</c:v>
                </c:pt>
                <c:pt idx="482">
                  <c:v>720.8069538303231</c:v>
                </c:pt>
                <c:pt idx="483">
                  <c:v>720.8069538303231</c:v>
                </c:pt>
                <c:pt idx="484">
                  <c:v>720.8069538303231</c:v>
                </c:pt>
                <c:pt idx="485">
                  <c:v>720.8069538303231</c:v>
                </c:pt>
                <c:pt idx="486">
                  <c:v>720.8069538303231</c:v>
                </c:pt>
                <c:pt idx="487">
                  <c:v>720.8069538303231</c:v>
                </c:pt>
                <c:pt idx="488">
                  <c:v>720.8069538303231</c:v>
                </c:pt>
                <c:pt idx="489">
                  <c:v>720.8069538303231</c:v>
                </c:pt>
                <c:pt idx="490">
                  <c:v>720.8069538303231</c:v>
                </c:pt>
                <c:pt idx="491">
                  <c:v>720.8069538303231</c:v>
                </c:pt>
                <c:pt idx="492">
                  <c:v>720.8069538303231</c:v>
                </c:pt>
                <c:pt idx="493">
                  <c:v>720.8069538303231</c:v>
                </c:pt>
                <c:pt idx="494">
                  <c:v>720.8069538303231</c:v>
                </c:pt>
                <c:pt idx="495">
                  <c:v>720.8069538303231</c:v>
                </c:pt>
                <c:pt idx="496">
                  <c:v>720.8069538303231</c:v>
                </c:pt>
                <c:pt idx="497">
                  <c:v>720.8069538303231</c:v>
                </c:pt>
                <c:pt idx="498">
                  <c:v>720.8069538303231</c:v>
                </c:pt>
                <c:pt idx="499">
                  <c:v>720.8069538303231</c:v>
                </c:pt>
                <c:pt idx="500">
                  <c:v>720.8069538303231</c:v>
                </c:pt>
                <c:pt idx="501">
                  <c:v>720.8069538303231</c:v>
                </c:pt>
                <c:pt idx="502">
                  <c:v>720.8069538303231</c:v>
                </c:pt>
                <c:pt idx="503">
                  <c:v>720.8069538303231</c:v>
                </c:pt>
                <c:pt idx="504">
                  <c:v>720.8069538303231</c:v>
                </c:pt>
                <c:pt idx="505">
                  <c:v>720.8069538303231</c:v>
                </c:pt>
                <c:pt idx="506">
                  <c:v>720.8069538303231</c:v>
                </c:pt>
                <c:pt idx="507">
                  <c:v>720.8069538303231</c:v>
                </c:pt>
                <c:pt idx="508">
                  <c:v>720.8069538303231</c:v>
                </c:pt>
                <c:pt idx="509">
                  <c:v>720.8069538303231</c:v>
                </c:pt>
                <c:pt idx="510">
                  <c:v>720.8069538303231</c:v>
                </c:pt>
                <c:pt idx="511">
                  <c:v>720.8069538303231</c:v>
                </c:pt>
                <c:pt idx="512">
                  <c:v>720.8069538303231</c:v>
                </c:pt>
                <c:pt idx="513">
                  <c:v>720.8069538303231</c:v>
                </c:pt>
                <c:pt idx="514">
                  <c:v>720.8069538303231</c:v>
                </c:pt>
                <c:pt idx="515">
                  <c:v>720.8069538303231</c:v>
                </c:pt>
                <c:pt idx="516">
                  <c:v>720.8069538303231</c:v>
                </c:pt>
                <c:pt idx="517">
                  <c:v>720.8069538303231</c:v>
                </c:pt>
                <c:pt idx="518">
                  <c:v>720.8069538303231</c:v>
                </c:pt>
                <c:pt idx="519">
                  <c:v>720.8069538303231</c:v>
                </c:pt>
                <c:pt idx="520">
                  <c:v>720.8069538303231</c:v>
                </c:pt>
                <c:pt idx="521">
                  <c:v>720.8069538303231</c:v>
                </c:pt>
                <c:pt idx="522">
                  <c:v>720.8069538303231</c:v>
                </c:pt>
                <c:pt idx="523">
                  <c:v>720.8069538303231</c:v>
                </c:pt>
                <c:pt idx="524">
                  <c:v>720.8069538303231</c:v>
                </c:pt>
                <c:pt idx="525">
                  <c:v>720.8069538303231</c:v>
                </c:pt>
                <c:pt idx="526">
                  <c:v>720.8069538303231</c:v>
                </c:pt>
                <c:pt idx="527">
                  <c:v>720.8069538303231</c:v>
                </c:pt>
                <c:pt idx="528">
                  <c:v>720.8069538303231</c:v>
                </c:pt>
                <c:pt idx="529">
                  <c:v>720.8069538303231</c:v>
                </c:pt>
                <c:pt idx="530">
                  <c:v>720.8069538303231</c:v>
                </c:pt>
                <c:pt idx="531">
                  <c:v>720.8069538303231</c:v>
                </c:pt>
                <c:pt idx="532">
                  <c:v>720.8069538303231</c:v>
                </c:pt>
                <c:pt idx="533">
                  <c:v>720.8069538303231</c:v>
                </c:pt>
                <c:pt idx="534">
                  <c:v>720.8069538303231</c:v>
                </c:pt>
                <c:pt idx="535">
                  <c:v>720.8069538303231</c:v>
                </c:pt>
                <c:pt idx="536">
                  <c:v>720.8069538303231</c:v>
                </c:pt>
                <c:pt idx="537">
                  <c:v>720.8069538303231</c:v>
                </c:pt>
                <c:pt idx="538">
                  <c:v>720.8069538303231</c:v>
                </c:pt>
                <c:pt idx="539">
                  <c:v>720.8069538303231</c:v>
                </c:pt>
                <c:pt idx="540">
                  <c:v>720.8069538303231</c:v>
                </c:pt>
                <c:pt idx="541">
                  <c:v>720.8069538303231</c:v>
                </c:pt>
                <c:pt idx="542">
                  <c:v>720.8069538303231</c:v>
                </c:pt>
                <c:pt idx="543">
                  <c:v>720.8069538303231</c:v>
                </c:pt>
                <c:pt idx="544">
                  <c:v>720.8069538303231</c:v>
                </c:pt>
                <c:pt idx="545">
                  <c:v>720.8069538303231</c:v>
                </c:pt>
                <c:pt idx="546">
                  <c:v>720.8069538303231</c:v>
                </c:pt>
                <c:pt idx="547">
                  <c:v>720.8069538303231</c:v>
                </c:pt>
                <c:pt idx="548">
                  <c:v>720.8069538303231</c:v>
                </c:pt>
                <c:pt idx="549">
                  <c:v>720.8069538303231</c:v>
                </c:pt>
                <c:pt idx="550">
                  <c:v>720.8069538303231</c:v>
                </c:pt>
                <c:pt idx="551">
                  <c:v>720.8069538303231</c:v>
                </c:pt>
                <c:pt idx="552">
                  <c:v>720.8069538303231</c:v>
                </c:pt>
                <c:pt idx="553">
                  <c:v>720.8069538303231</c:v>
                </c:pt>
                <c:pt idx="554">
                  <c:v>720.8069538303231</c:v>
                </c:pt>
                <c:pt idx="555">
                  <c:v>720.8069538303231</c:v>
                </c:pt>
                <c:pt idx="556">
                  <c:v>720.8069538303231</c:v>
                </c:pt>
                <c:pt idx="557">
                  <c:v>720.8069538303231</c:v>
                </c:pt>
                <c:pt idx="558">
                  <c:v>720.8069538303231</c:v>
                </c:pt>
                <c:pt idx="559">
                  <c:v>720.8069538303231</c:v>
                </c:pt>
                <c:pt idx="560">
                  <c:v>720.8069538303231</c:v>
                </c:pt>
                <c:pt idx="561">
                  <c:v>720.8069538303231</c:v>
                </c:pt>
                <c:pt idx="562">
                  <c:v>720.8069538303231</c:v>
                </c:pt>
                <c:pt idx="563">
                  <c:v>720.8069538303231</c:v>
                </c:pt>
                <c:pt idx="564">
                  <c:v>720.8069538303231</c:v>
                </c:pt>
                <c:pt idx="565">
                  <c:v>720.8069538303231</c:v>
                </c:pt>
                <c:pt idx="566">
                  <c:v>720.8069538303231</c:v>
                </c:pt>
                <c:pt idx="567">
                  <c:v>720.8069538303231</c:v>
                </c:pt>
                <c:pt idx="568">
                  <c:v>720.8069538303231</c:v>
                </c:pt>
                <c:pt idx="569">
                  <c:v>720.8069538303231</c:v>
                </c:pt>
                <c:pt idx="570">
                  <c:v>720.8069538303231</c:v>
                </c:pt>
                <c:pt idx="571">
                  <c:v>720.8069538303231</c:v>
                </c:pt>
                <c:pt idx="572">
                  <c:v>720.8069538303231</c:v>
                </c:pt>
                <c:pt idx="573">
                  <c:v>720.8069538303231</c:v>
                </c:pt>
                <c:pt idx="574">
                  <c:v>720.8069538303231</c:v>
                </c:pt>
                <c:pt idx="575">
                  <c:v>720.8069538303231</c:v>
                </c:pt>
                <c:pt idx="576">
                  <c:v>720.8069538303231</c:v>
                </c:pt>
                <c:pt idx="577">
                  <c:v>720.8069538303231</c:v>
                </c:pt>
                <c:pt idx="578">
                  <c:v>720.8069538303231</c:v>
                </c:pt>
                <c:pt idx="579">
                  <c:v>720.8069538303231</c:v>
                </c:pt>
                <c:pt idx="580">
                  <c:v>720.8069538303231</c:v>
                </c:pt>
                <c:pt idx="581">
                  <c:v>720.8069538303231</c:v>
                </c:pt>
                <c:pt idx="582">
                  <c:v>720.8069538303231</c:v>
                </c:pt>
                <c:pt idx="583">
                  <c:v>720.8069538303231</c:v>
                </c:pt>
                <c:pt idx="584">
                  <c:v>720.8069538303231</c:v>
                </c:pt>
                <c:pt idx="585">
                  <c:v>720.8069538303231</c:v>
                </c:pt>
                <c:pt idx="586">
                  <c:v>720.8069538303231</c:v>
                </c:pt>
                <c:pt idx="587">
                  <c:v>720.8069538303231</c:v>
                </c:pt>
                <c:pt idx="588">
                  <c:v>720.8069538303231</c:v>
                </c:pt>
                <c:pt idx="589">
                  <c:v>720.8069538303231</c:v>
                </c:pt>
                <c:pt idx="590">
                  <c:v>720.8069538303231</c:v>
                </c:pt>
                <c:pt idx="591">
                  <c:v>720.8069538303231</c:v>
                </c:pt>
                <c:pt idx="592">
                  <c:v>720.8069538303231</c:v>
                </c:pt>
                <c:pt idx="593">
                  <c:v>720.8069538303231</c:v>
                </c:pt>
                <c:pt idx="594">
                  <c:v>720.8069538303231</c:v>
                </c:pt>
                <c:pt idx="595">
                  <c:v>720.8069538303231</c:v>
                </c:pt>
                <c:pt idx="596">
                  <c:v>720.8069538303231</c:v>
                </c:pt>
                <c:pt idx="597">
                  <c:v>720.8069538303231</c:v>
                </c:pt>
                <c:pt idx="598">
                  <c:v>720.8069538303231</c:v>
                </c:pt>
                <c:pt idx="599">
                  <c:v>720.8069538303231</c:v>
                </c:pt>
                <c:pt idx="600">
                  <c:v>720.8069538303231</c:v>
                </c:pt>
                <c:pt idx="601">
                  <c:v>720.8069538303231</c:v>
                </c:pt>
                <c:pt idx="602">
                  <c:v>720.8069538303231</c:v>
                </c:pt>
                <c:pt idx="603">
                  <c:v>720.8069538303231</c:v>
                </c:pt>
                <c:pt idx="604">
                  <c:v>720.8069538303231</c:v>
                </c:pt>
                <c:pt idx="605">
                  <c:v>720.8069538303231</c:v>
                </c:pt>
                <c:pt idx="606">
                  <c:v>720.8069538303231</c:v>
                </c:pt>
                <c:pt idx="607">
                  <c:v>720.8069538303231</c:v>
                </c:pt>
                <c:pt idx="608">
                  <c:v>720.8069538303231</c:v>
                </c:pt>
                <c:pt idx="609">
                  <c:v>720.8069538303231</c:v>
                </c:pt>
                <c:pt idx="610">
                  <c:v>720.8069538303231</c:v>
                </c:pt>
                <c:pt idx="611">
                  <c:v>720.8069538303231</c:v>
                </c:pt>
                <c:pt idx="612">
                  <c:v>720.8069538303231</c:v>
                </c:pt>
                <c:pt idx="613">
                  <c:v>720.8069538303231</c:v>
                </c:pt>
                <c:pt idx="614">
                  <c:v>720.8069538303231</c:v>
                </c:pt>
                <c:pt idx="615">
                  <c:v>720.8069538303231</c:v>
                </c:pt>
                <c:pt idx="616">
                  <c:v>720.8069538303231</c:v>
                </c:pt>
                <c:pt idx="617">
                  <c:v>720.8069538303231</c:v>
                </c:pt>
                <c:pt idx="618">
                  <c:v>720.8069538303231</c:v>
                </c:pt>
                <c:pt idx="619">
                  <c:v>720.8069538303231</c:v>
                </c:pt>
                <c:pt idx="620">
                  <c:v>720.8069538303231</c:v>
                </c:pt>
                <c:pt idx="621">
                  <c:v>720.8069538303231</c:v>
                </c:pt>
                <c:pt idx="622">
                  <c:v>720.8069538303231</c:v>
                </c:pt>
                <c:pt idx="623">
                  <c:v>720.8069538303231</c:v>
                </c:pt>
                <c:pt idx="624">
                  <c:v>720.8069538303231</c:v>
                </c:pt>
                <c:pt idx="625">
                  <c:v>720.8069538303231</c:v>
                </c:pt>
                <c:pt idx="626">
                  <c:v>720.8069538303231</c:v>
                </c:pt>
                <c:pt idx="627">
                  <c:v>720.8069538303231</c:v>
                </c:pt>
                <c:pt idx="628">
                  <c:v>720.8069538303231</c:v>
                </c:pt>
                <c:pt idx="629">
                  <c:v>720.8069538303231</c:v>
                </c:pt>
                <c:pt idx="630">
                  <c:v>720.8069538303231</c:v>
                </c:pt>
                <c:pt idx="631">
                  <c:v>720.8069538303231</c:v>
                </c:pt>
                <c:pt idx="632">
                  <c:v>720.8069538303231</c:v>
                </c:pt>
                <c:pt idx="633">
                  <c:v>720.8069538303231</c:v>
                </c:pt>
                <c:pt idx="634">
                  <c:v>720.8069538303231</c:v>
                </c:pt>
                <c:pt idx="635">
                  <c:v>720.8069538303231</c:v>
                </c:pt>
                <c:pt idx="636">
                  <c:v>720.8069538303231</c:v>
                </c:pt>
                <c:pt idx="637">
                  <c:v>720.8069538303231</c:v>
                </c:pt>
                <c:pt idx="638">
                  <c:v>720.8069538303231</c:v>
                </c:pt>
                <c:pt idx="639">
                  <c:v>720.8069538303231</c:v>
                </c:pt>
                <c:pt idx="640">
                  <c:v>720.8069538303231</c:v>
                </c:pt>
                <c:pt idx="641">
                  <c:v>720.8069538303231</c:v>
                </c:pt>
                <c:pt idx="642">
                  <c:v>720.8069538303231</c:v>
                </c:pt>
                <c:pt idx="643">
                  <c:v>720.8069538303231</c:v>
                </c:pt>
                <c:pt idx="644">
                  <c:v>720.8069538303231</c:v>
                </c:pt>
                <c:pt idx="645">
                  <c:v>720.8069538303231</c:v>
                </c:pt>
                <c:pt idx="646">
                  <c:v>720.8069538303231</c:v>
                </c:pt>
                <c:pt idx="647">
                  <c:v>720.8069538303231</c:v>
                </c:pt>
                <c:pt idx="648">
                  <c:v>720.8069538303231</c:v>
                </c:pt>
                <c:pt idx="649">
                  <c:v>720.8069538303231</c:v>
                </c:pt>
                <c:pt idx="650">
                  <c:v>720.8069538303231</c:v>
                </c:pt>
                <c:pt idx="651">
                  <c:v>720.8069538303231</c:v>
                </c:pt>
                <c:pt idx="652">
                  <c:v>720.8069538303231</c:v>
                </c:pt>
                <c:pt idx="653">
                  <c:v>720.8069538303231</c:v>
                </c:pt>
                <c:pt idx="654">
                  <c:v>720.8069538303231</c:v>
                </c:pt>
                <c:pt idx="655">
                  <c:v>720.8069538303231</c:v>
                </c:pt>
                <c:pt idx="656">
                  <c:v>720.8069538303231</c:v>
                </c:pt>
                <c:pt idx="657">
                  <c:v>720.8069538303231</c:v>
                </c:pt>
                <c:pt idx="658">
                  <c:v>720.8069538303231</c:v>
                </c:pt>
                <c:pt idx="659">
                  <c:v>720.8069538303231</c:v>
                </c:pt>
                <c:pt idx="660">
                  <c:v>720.8069538303231</c:v>
                </c:pt>
                <c:pt idx="661">
                  <c:v>720.8069538303231</c:v>
                </c:pt>
                <c:pt idx="662">
                  <c:v>720.8069538303231</c:v>
                </c:pt>
                <c:pt idx="663">
                  <c:v>720.8069538303231</c:v>
                </c:pt>
                <c:pt idx="664">
                  <c:v>720.8069538303231</c:v>
                </c:pt>
                <c:pt idx="665">
                  <c:v>720.8069538303231</c:v>
                </c:pt>
                <c:pt idx="666">
                  <c:v>720.8069538303231</c:v>
                </c:pt>
                <c:pt idx="667">
                  <c:v>720.8069538303231</c:v>
                </c:pt>
                <c:pt idx="668">
                  <c:v>720.8069538303231</c:v>
                </c:pt>
                <c:pt idx="669">
                  <c:v>720.8069538303231</c:v>
                </c:pt>
                <c:pt idx="670">
                  <c:v>720.8069538303231</c:v>
                </c:pt>
                <c:pt idx="671">
                  <c:v>720.8069538303231</c:v>
                </c:pt>
                <c:pt idx="672">
                  <c:v>720.8069538303231</c:v>
                </c:pt>
                <c:pt idx="673">
                  <c:v>720.8069538303231</c:v>
                </c:pt>
                <c:pt idx="674">
                  <c:v>720.8069538303231</c:v>
                </c:pt>
                <c:pt idx="675">
                  <c:v>720.8069538303231</c:v>
                </c:pt>
                <c:pt idx="676">
                  <c:v>720.8069538303231</c:v>
                </c:pt>
                <c:pt idx="677">
                  <c:v>720.8069538303231</c:v>
                </c:pt>
                <c:pt idx="678">
                  <c:v>720.8069538303231</c:v>
                </c:pt>
                <c:pt idx="679">
                  <c:v>720.8069538303231</c:v>
                </c:pt>
                <c:pt idx="680">
                  <c:v>720.8069538303231</c:v>
                </c:pt>
                <c:pt idx="681">
                  <c:v>720.8069538303231</c:v>
                </c:pt>
                <c:pt idx="682">
                  <c:v>720.8069538303231</c:v>
                </c:pt>
                <c:pt idx="683">
                  <c:v>720.8069538303231</c:v>
                </c:pt>
                <c:pt idx="684">
                  <c:v>720.8069538303231</c:v>
                </c:pt>
                <c:pt idx="685">
                  <c:v>720.8069538303231</c:v>
                </c:pt>
                <c:pt idx="686">
                  <c:v>720.8069538303231</c:v>
                </c:pt>
                <c:pt idx="687">
                  <c:v>720.8069538303231</c:v>
                </c:pt>
                <c:pt idx="688">
                  <c:v>720.8069538303231</c:v>
                </c:pt>
                <c:pt idx="689">
                  <c:v>720.8069538303231</c:v>
                </c:pt>
                <c:pt idx="690">
                  <c:v>720.8069538303231</c:v>
                </c:pt>
                <c:pt idx="691">
                  <c:v>720.8069538303231</c:v>
                </c:pt>
                <c:pt idx="692">
                  <c:v>720.8069538303231</c:v>
                </c:pt>
                <c:pt idx="693">
                  <c:v>720.8069538303231</c:v>
                </c:pt>
                <c:pt idx="694">
                  <c:v>720.8069538303231</c:v>
                </c:pt>
                <c:pt idx="695">
                  <c:v>720.8069538303231</c:v>
                </c:pt>
                <c:pt idx="696">
                  <c:v>720.8069538303231</c:v>
                </c:pt>
                <c:pt idx="697">
                  <c:v>720.8069538303231</c:v>
                </c:pt>
                <c:pt idx="698">
                  <c:v>720.8069538303231</c:v>
                </c:pt>
                <c:pt idx="699">
                  <c:v>720.8069538303231</c:v>
                </c:pt>
                <c:pt idx="700">
                  <c:v>720.8069538303231</c:v>
                </c:pt>
                <c:pt idx="701">
                  <c:v>720.8069538303231</c:v>
                </c:pt>
                <c:pt idx="702">
                  <c:v>720.8069538303231</c:v>
                </c:pt>
                <c:pt idx="703">
                  <c:v>720.8069538303231</c:v>
                </c:pt>
                <c:pt idx="704">
                  <c:v>720.8069538303231</c:v>
                </c:pt>
                <c:pt idx="705">
                  <c:v>720.8069538303231</c:v>
                </c:pt>
                <c:pt idx="706">
                  <c:v>720.8069538303231</c:v>
                </c:pt>
                <c:pt idx="707">
                  <c:v>720.8069538303231</c:v>
                </c:pt>
                <c:pt idx="708">
                  <c:v>720.8069538303231</c:v>
                </c:pt>
                <c:pt idx="709">
                  <c:v>720.8069538303231</c:v>
                </c:pt>
                <c:pt idx="710">
                  <c:v>720.8069538303231</c:v>
                </c:pt>
                <c:pt idx="711">
                  <c:v>720.8069538303231</c:v>
                </c:pt>
                <c:pt idx="712">
                  <c:v>720.8069538303231</c:v>
                </c:pt>
                <c:pt idx="713">
                  <c:v>720.8069538303231</c:v>
                </c:pt>
                <c:pt idx="714">
                  <c:v>720.8069538303231</c:v>
                </c:pt>
                <c:pt idx="715">
                  <c:v>720.8069538303231</c:v>
                </c:pt>
                <c:pt idx="716">
                  <c:v>720.8069538303231</c:v>
                </c:pt>
                <c:pt idx="717">
                  <c:v>720.8069538303231</c:v>
                </c:pt>
                <c:pt idx="718">
                  <c:v>720.8069538303231</c:v>
                </c:pt>
                <c:pt idx="719">
                  <c:v>720.8069538303231</c:v>
                </c:pt>
                <c:pt idx="720">
                  <c:v>720.8069538303231</c:v>
                </c:pt>
                <c:pt idx="721">
                  <c:v>720.8069538303231</c:v>
                </c:pt>
                <c:pt idx="722">
                  <c:v>720.8069538303231</c:v>
                </c:pt>
                <c:pt idx="723">
                  <c:v>720.8069538303231</c:v>
                </c:pt>
                <c:pt idx="724">
                  <c:v>720.8069538303231</c:v>
                </c:pt>
                <c:pt idx="725">
                  <c:v>720.8069538303231</c:v>
                </c:pt>
                <c:pt idx="726">
                  <c:v>720.8069538303231</c:v>
                </c:pt>
                <c:pt idx="727">
                  <c:v>720.8069538303231</c:v>
                </c:pt>
                <c:pt idx="728">
                  <c:v>720.8069538303231</c:v>
                </c:pt>
                <c:pt idx="729">
                  <c:v>720.8069538303231</c:v>
                </c:pt>
                <c:pt idx="730">
                  <c:v>720.8069538303231</c:v>
                </c:pt>
                <c:pt idx="731">
                  <c:v>720.8069538303231</c:v>
                </c:pt>
                <c:pt idx="732">
                  <c:v>720.8069538303231</c:v>
                </c:pt>
                <c:pt idx="733">
                  <c:v>720.8069538303231</c:v>
                </c:pt>
                <c:pt idx="734">
                  <c:v>720.8069538303231</c:v>
                </c:pt>
                <c:pt idx="735">
                  <c:v>720.8069538303231</c:v>
                </c:pt>
                <c:pt idx="736">
                  <c:v>720.8069538303231</c:v>
                </c:pt>
                <c:pt idx="737">
                  <c:v>720.8069538303231</c:v>
                </c:pt>
                <c:pt idx="738">
                  <c:v>720.8069538303231</c:v>
                </c:pt>
                <c:pt idx="739">
                  <c:v>720.8069538303231</c:v>
                </c:pt>
                <c:pt idx="740">
                  <c:v>720.8069538303231</c:v>
                </c:pt>
                <c:pt idx="741">
                  <c:v>720.8069538303231</c:v>
                </c:pt>
                <c:pt idx="742">
                  <c:v>720.8069538303231</c:v>
                </c:pt>
                <c:pt idx="743">
                  <c:v>720.8069538303231</c:v>
                </c:pt>
                <c:pt idx="744">
                  <c:v>720.8069538303231</c:v>
                </c:pt>
                <c:pt idx="745">
                  <c:v>720.8069538303231</c:v>
                </c:pt>
                <c:pt idx="746">
                  <c:v>720.8069538303231</c:v>
                </c:pt>
                <c:pt idx="747">
                  <c:v>720.8069538303231</c:v>
                </c:pt>
                <c:pt idx="748">
                  <c:v>720.8069538303231</c:v>
                </c:pt>
                <c:pt idx="749">
                  <c:v>720.8069538303231</c:v>
                </c:pt>
                <c:pt idx="750">
                  <c:v>720.8069538303231</c:v>
                </c:pt>
                <c:pt idx="751">
                  <c:v>720.8069538303231</c:v>
                </c:pt>
                <c:pt idx="752">
                  <c:v>720.8069538303231</c:v>
                </c:pt>
                <c:pt idx="753">
                  <c:v>720.8069538303231</c:v>
                </c:pt>
                <c:pt idx="754">
                  <c:v>720.8069538303231</c:v>
                </c:pt>
                <c:pt idx="755">
                  <c:v>720.8069538303231</c:v>
                </c:pt>
                <c:pt idx="756">
                  <c:v>720.8069538303231</c:v>
                </c:pt>
                <c:pt idx="757">
                  <c:v>720.8069538303231</c:v>
                </c:pt>
                <c:pt idx="758">
                  <c:v>720.8069538303231</c:v>
                </c:pt>
                <c:pt idx="759">
                  <c:v>720.8069538303231</c:v>
                </c:pt>
                <c:pt idx="760">
                  <c:v>720.8069538303231</c:v>
                </c:pt>
                <c:pt idx="761">
                  <c:v>720.8069538303231</c:v>
                </c:pt>
                <c:pt idx="762">
                  <c:v>720.8069538303231</c:v>
                </c:pt>
                <c:pt idx="763">
                  <c:v>720.8069538303231</c:v>
                </c:pt>
                <c:pt idx="764">
                  <c:v>720.8069538303231</c:v>
                </c:pt>
                <c:pt idx="765">
                  <c:v>720.8069538303231</c:v>
                </c:pt>
                <c:pt idx="766">
                  <c:v>720.8069538303231</c:v>
                </c:pt>
                <c:pt idx="767">
                  <c:v>720.8069538303231</c:v>
                </c:pt>
                <c:pt idx="768">
                  <c:v>720.8069538303231</c:v>
                </c:pt>
                <c:pt idx="769">
                  <c:v>720.8069538303231</c:v>
                </c:pt>
                <c:pt idx="770">
                  <c:v>720.8069538303231</c:v>
                </c:pt>
                <c:pt idx="771">
                  <c:v>720.8069538303231</c:v>
                </c:pt>
                <c:pt idx="772">
                  <c:v>720.8069538303231</c:v>
                </c:pt>
                <c:pt idx="773">
                  <c:v>720.8069538303231</c:v>
                </c:pt>
                <c:pt idx="774">
                  <c:v>720.8069538303231</c:v>
                </c:pt>
                <c:pt idx="775">
                  <c:v>720.8069538303231</c:v>
                </c:pt>
                <c:pt idx="776">
                  <c:v>720.8069538303231</c:v>
                </c:pt>
                <c:pt idx="777">
                  <c:v>720.8069538303231</c:v>
                </c:pt>
                <c:pt idx="778">
                  <c:v>720.8069538303231</c:v>
                </c:pt>
                <c:pt idx="779">
                  <c:v>720.8069538303231</c:v>
                </c:pt>
                <c:pt idx="780">
                  <c:v>720.8069538303231</c:v>
                </c:pt>
                <c:pt idx="781">
                  <c:v>720.8069538303231</c:v>
                </c:pt>
                <c:pt idx="782">
                  <c:v>720.8069538303231</c:v>
                </c:pt>
                <c:pt idx="783">
                  <c:v>720.8069538303231</c:v>
                </c:pt>
                <c:pt idx="784">
                  <c:v>720.8069538303231</c:v>
                </c:pt>
                <c:pt idx="785">
                  <c:v>720.8069538303231</c:v>
                </c:pt>
                <c:pt idx="786">
                  <c:v>720.8069538303231</c:v>
                </c:pt>
                <c:pt idx="787">
                  <c:v>720.8069538303231</c:v>
                </c:pt>
                <c:pt idx="788">
                  <c:v>720.8069538303231</c:v>
                </c:pt>
                <c:pt idx="789">
                  <c:v>720.8069538303231</c:v>
                </c:pt>
                <c:pt idx="790">
                  <c:v>720.8069538303231</c:v>
                </c:pt>
                <c:pt idx="791">
                  <c:v>720.8069538303231</c:v>
                </c:pt>
                <c:pt idx="792">
                  <c:v>720.8069538303231</c:v>
                </c:pt>
                <c:pt idx="793">
                  <c:v>720.8069538303231</c:v>
                </c:pt>
                <c:pt idx="794">
                  <c:v>720.8069538303231</c:v>
                </c:pt>
                <c:pt idx="795">
                  <c:v>720.8069538303231</c:v>
                </c:pt>
                <c:pt idx="796">
                  <c:v>720.8069538303231</c:v>
                </c:pt>
                <c:pt idx="797">
                  <c:v>720.8069538303231</c:v>
                </c:pt>
                <c:pt idx="798">
                  <c:v>720.8069538303231</c:v>
                </c:pt>
                <c:pt idx="799">
                  <c:v>720.8069538303231</c:v>
                </c:pt>
                <c:pt idx="800">
                  <c:v>720.8069538303231</c:v>
                </c:pt>
                <c:pt idx="801">
                  <c:v>720.8069538303231</c:v>
                </c:pt>
                <c:pt idx="802">
                  <c:v>720.8069538303231</c:v>
                </c:pt>
                <c:pt idx="803">
                  <c:v>720.8069538303231</c:v>
                </c:pt>
                <c:pt idx="804">
                  <c:v>720.8069538303231</c:v>
                </c:pt>
                <c:pt idx="805">
                  <c:v>720.8069538303231</c:v>
                </c:pt>
                <c:pt idx="806">
                  <c:v>720.8069538303231</c:v>
                </c:pt>
                <c:pt idx="807">
                  <c:v>720.8069538303231</c:v>
                </c:pt>
                <c:pt idx="808">
                  <c:v>720.8069538303231</c:v>
                </c:pt>
                <c:pt idx="809">
                  <c:v>720.8069538303231</c:v>
                </c:pt>
                <c:pt idx="810">
                  <c:v>720.8069538303231</c:v>
                </c:pt>
                <c:pt idx="811">
                  <c:v>720.8069538303231</c:v>
                </c:pt>
                <c:pt idx="812">
                  <c:v>720.8069538303231</c:v>
                </c:pt>
                <c:pt idx="813">
                  <c:v>720.8069538303231</c:v>
                </c:pt>
                <c:pt idx="814">
                  <c:v>720.8069538303231</c:v>
                </c:pt>
                <c:pt idx="815">
                  <c:v>720.8069538303231</c:v>
                </c:pt>
                <c:pt idx="816">
                  <c:v>720.8069538303231</c:v>
                </c:pt>
                <c:pt idx="817">
                  <c:v>720.8069538303231</c:v>
                </c:pt>
                <c:pt idx="818">
                  <c:v>720.8069538303231</c:v>
                </c:pt>
                <c:pt idx="819">
                  <c:v>720.8069538303231</c:v>
                </c:pt>
                <c:pt idx="820">
                  <c:v>720.8069538303231</c:v>
                </c:pt>
                <c:pt idx="821">
                  <c:v>720.8069538303231</c:v>
                </c:pt>
                <c:pt idx="822">
                  <c:v>720.8069538303231</c:v>
                </c:pt>
                <c:pt idx="823">
                  <c:v>720.8069538303231</c:v>
                </c:pt>
                <c:pt idx="824">
                  <c:v>720.8069538303231</c:v>
                </c:pt>
                <c:pt idx="825">
                  <c:v>720.8069538303231</c:v>
                </c:pt>
                <c:pt idx="826">
                  <c:v>720.8069538303231</c:v>
                </c:pt>
                <c:pt idx="827">
                  <c:v>720.8069538303231</c:v>
                </c:pt>
                <c:pt idx="828">
                  <c:v>720.8069538303231</c:v>
                </c:pt>
                <c:pt idx="829">
                  <c:v>720.8069538303231</c:v>
                </c:pt>
                <c:pt idx="830">
                  <c:v>720.8069538303231</c:v>
                </c:pt>
                <c:pt idx="831">
                  <c:v>720.8069538303231</c:v>
                </c:pt>
                <c:pt idx="832">
                  <c:v>720.8069538303231</c:v>
                </c:pt>
                <c:pt idx="833">
                  <c:v>720.8069538303231</c:v>
                </c:pt>
                <c:pt idx="834">
                  <c:v>720.8069538303231</c:v>
                </c:pt>
                <c:pt idx="835">
                  <c:v>720.8069538303231</c:v>
                </c:pt>
                <c:pt idx="836">
                  <c:v>720.8069538303231</c:v>
                </c:pt>
                <c:pt idx="837">
                  <c:v>720.8069538303231</c:v>
                </c:pt>
                <c:pt idx="838">
                  <c:v>720.8069538303231</c:v>
                </c:pt>
                <c:pt idx="839">
                  <c:v>720.8069538303231</c:v>
                </c:pt>
                <c:pt idx="840">
                  <c:v>720.8069538303231</c:v>
                </c:pt>
                <c:pt idx="841">
                  <c:v>720.8069538303231</c:v>
                </c:pt>
                <c:pt idx="842">
                  <c:v>720.8069538303231</c:v>
                </c:pt>
                <c:pt idx="843">
                  <c:v>720.8069538303231</c:v>
                </c:pt>
                <c:pt idx="844">
                  <c:v>720.8069538303231</c:v>
                </c:pt>
                <c:pt idx="845">
                  <c:v>720.8069538303231</c:v>
                </c:pt>
                <c:pt idx="846">
                  <c:v>720.8069538303231</c:v>
                </c:pt>
                <c:pt idx="847">
                  <c:v>720.8069538303231</c:v>
                </c:pt>
                <c:pt idx="848">
                  <c:v>720.8069538303231</c:v>
                </c:pt>
                <c:pt idx="849">
                  <c:v>720.8069538303231</c:v>
                </c:pt>
                <c:pt idx="850">
                  <c:v>720.8069538303231</c:v>
                </c:pt>
                <c:pt idx="851">
                  <c:v>720.8069538303231</c:v>
                </c:pt>
                <c:pt idx="852">
                  <c:v>720.8069538303231</c:v>
                </c:pt>
                <c:pt idx="853">
                  <c:v>720.8069538303231</c:v>
                </c:pt>
                <c:pt idx="854">
                  <c:v>720.8069538303231</c:v>
                </c:pt>
                <c:pt idx="855">
                  <c:v>720.8069538303231</c:v>
                </c:pt>
                <c:pt idx="856">
                  <c:v>720.8069538303231</c:v>
                </c:pt>
                <c:pt idx="857">
                  <c:v>720.8069538303231</c:v>
                </c:pt>
                <c:pt idx="858">
                  <c:v>720.8069538303231</c:v>
                </c:pt>
                <c:pt idx="859">
                  <c:v>720.8069538303231</c:v>
                </c:pt>
                <c:pt idx="860">
                  <c:v>720.8069538303231</c:v>
                </c:pt>
                <c:pt idx="861">
                  <c:v>720.8069538303231</c:v>
                </c:pt>
                <c:pt idx="862">
                  <c:v>720.8069538303231</c:v>
                </c:pt>
                <c:pt idx="863">
                  <c:v>720.8069538303231</c:v>
                </c:pt>
                <c:pt idx="864">
                  <c:v>720.8069538303231</c:v>
                </c:pt>
                <c:pt idx="865">
                  <c:v>720.8069538303231</c:v>
                </c:pt>
                <c:pt idx="866">
                  <c:v>720.8069538303231</c:v>
                </c:pt>
                <c:pt idx="867">
                  <c:v>720.8069538303231</c:v>
                </c:pt>
                <c:pt idx="868">
                  <c:v>720.8069538303231</c:v>
                </c:pt>
                <c:pt idx="869">
                  <c:v>720.8069538303231</c:v>
                </c:pt>
                <c:pt idx="870">
                  <c:v>720.8069538303231</c:v>
                </c:pt>
                <c:pt idx="871">
                  <c:v>720.8069538303231</c:v>
                </c:pt>
                <c:pt idx="872">
                  <c:v>720.8069538303231</c:v>
                </c:pt>
                <c:pt idx="873">
                  <c:v>720.8069538303231</c:v>
                </c:pt>
                <c:pt idx="874">
                  <c:v>720.8069538303231</c:v>
                </c:pt>
                <c:pt idx="875">
                  <c:v>720.8069538303231</c:v>
                </c:pt>
                <c:pt idx="876">
                  <c:v>720.8069538303231</c:v>
                </c:pt>
                <c:pt idx="877">
                  <c:v>720.8069538303231</c:v>
                </c:pt>
                <c:pt idx="878">
                  <c:v>720.8069538303231</c:v>
                </c:pt>
                <c:pt idx="879">
                  <c:v>720.8069538303231</c:v>
                </c:pt>
                <c:pt idx="880">
                  <c:v>720.8069538303231</c:v>
                </c:pt>
                <c:pt idx="881">
                  <c:v>720.8069538303231</c:v>
                </c:pt>
                <c:pt idx="882">
                  <c:v>720.8069538303231</c:v>
                </c:pt>
                <c:pt idx="883">
                  <c:v>720.8069538303231</c:v>
                </c:pt>
                <c:pt idx="884">
                  <c:v>720.8069538303231</c:v>
                </c:pt>
                <c:pt idx="885">
                  <c:v>720.8069538303231</c:v>
                </c:pt>
                <c:pt idx="886">
                  <c:v>720.8069538303231</c:v>
                </c:pt>
                <c:pt idx="887">
                  <c:v>720.8069538303231</c:v>
                </c:pt>
                <c:pt idx="888">
                  <c:v>720.8069538303231</c:v>
                </c:pt>
                <c:pt idx="889">
                  <c:v>720.8069538303231</c:v>
                </c:pt>
                <c:pt idx="890">
                  <c:v>720.8069538303231</c:v>
                </c:pt>
                <c:pt idx="891">
                  <c:v>720.8069538303231</c:v>
                </c:pt>
                <c:pt idx="892">
                  <c:v>720.8069538303231</c:v>
                </c:pt>
                <c:pt idx="893">
                  <c:v>720.8069538303231</c:v>
                </c:pt>
                <c:pt idx="894">
                  <c:v>720.8069538303231</c:v>
                </c:pt>
                <c:pt idx="895">
                  <c:v>720.8069538303231</c:v>
                </c:pt>
                <c:pt idx="896">
                  <c:v>720.8069538303231</c:v>
                </c:pt>
                <c:pt idx="897">
                  <c:v>720.8069538303231</c:v>
                </c:pt>
                <c:pt idx="898">
                  <c:v>720.8069538303231</c:v>
                </c:pt>
                <c:pt idx="899">
                  <c:v>720.8069538303231</c:v>
                </c:pt>
                <c:pt idx="900">
                  <c:v>720.8069538303231</c:v>
                </c:pt>
                <c:pt idx="901">
                  <c:v>720.8069538303231</c:v>
                </c:pt>
                <c:pt idx="902">
                  <c:v>720.8069538303231</c:v>
                </c:pt>
                <c:pt idx="903">
                  <c:v>720.8069538303231</c:v>
                </c:pt>
                <c:pt idx="904">
                  <c:v>720.8069538303231</c:v>
                </c:pt>
                <c:pt idx="905">
                  <c:v>720.8069538303231</c:v>
                </c:pt>
                <c:pt idx="906">
                  <c:v>720.8069538303231</c:v>
                </c:pt>
                <c:pt idx="907">
                  <c:v>720.8069538303231</c:v>
                </c:pt>
                <c:pt idx="908">
                  <c:v>720.8069538303231</c:v>
                </c:pt>
                <c:pt idx="909">
                  <c:v>720.8069538303231</c:v>
                </c:pt>
                <c:pt idx="910">
                  <c:v>720.8069538303231</c:v>
                </c:pt>
                <c:pt idx="911">
                  <c:v>720.8069538303231</c:v>
                </c:pt>
                <c:pt idx="912">
                  <c:v>720.8069538303231</c:v>
                </c:pt>
                <c:pt idx="913">
                  <c:v>720.8069538303231</c:v>
                </c:pt>
                <c:pt idx="914">
                  <c:v>720.8069538303231</c:v>
                </c:pt>
                <c:pt idx="915">
                  <c:v>720.8069538303231</c:v>
                </c:pt>
                <c:pt idx="916">
                  <c:v>720.8069538303231</c:v>
                </c:pt>
                <c:pt idx="917">
                  <c:v>720.8069538303231</c:v>
                </c:pt>
                <c:pt idx="918">
                  <c:v>720.8069538303231</c:v>
                </c:pt>
                <c:pt idx="919">
                  <c:v>720.8069538303231</c:v>
                </c:pt>
                <c:pt idx="920">
                  <c:v>720.8069538303231</c:v>
                </c:pt>
                <c:pt idx="921">
                  <c:v>720.8069538303231</c:v>
                </c:pt>
                <c:pt idx="922">
                  <c:v>720.8069538303231</c:v>
                </c:pt>
                <c:pt idx="923">
                  <c:v>720.8069538303231</c:v>
                </c:pt>
                <c:pt idx="924">
                  <c:v>720.8069538303231</c:v>
                </c:pt>
                <c:pt idx="925">
                  <c:v>720.8069538303231</c:v>
                </c:pt>
                <c:pt idx="926">
                  <c:v>720.8069538303231</c:v>
                </c:pt>
                <c:pt idx="927">
                  <c:v>720.8069538303231</c:v>
                </c:pt>
                <c:pt idx="928">
                  <c:v>720.8069538303231</c:v>
                </c:pt>
                <c:pt idx="929">
                  <c:v>720.8069538303231</c:v>
                </c:pt>
                <c:pt idx="930">
                  <c:v>720.8069538303231</c:v>
                </c:pt>
                <c:pt idx="931">
                  <c:v>720.8069538303231</c:v>
                </c:pt>
                <c:pt idx="932">
                  <c:v>720.8069538303231</c:v>
                </c:pt>
                <c:pt idx="933">
                  <c:v>720.8069538303231</c:v>
                </c:pt>
                <c:pt idx="934">
                  <c:v>720.8069538303231</c:v>
                </c:pt>
                <c:pt idx="935">
                  <c:v>720.8069538303231</c:v>
                </c:pt>
                <c:pt idx="936">
                  <c:v>720.8069538303231</c:v>
                </c:pt>
                <c:pt idx="937">
                  <c:v>720.8069538303231</c:v>
                </c:pt>
                <c:pt idx="938">
                  <c:v>720.8069538303231</c:v>
                </c:pt>
                <c:pt idx="939">
                  <c:v>720.8069538303231</c:v>
                </c:pt>
                <c:pt idx="940">
                  <c:v>720.8069538303231</c:v>
                </c:pt>
                <c:pt idx="941">
                  <c:v>720.8069538303231</c:v>
                </c:pt>
                <c:pt idx="942">
                  <c:v>720.8069538303231</c:v>
                </c:pt>
                <c:pt idx="943">
                  <c:v>720.8069538303231</c:v>
                </c:pt>
                <c:pt idx="944">
                  <c:v>720.8069538303231</c:v>
                </c:pt>
                <c:pt idx="945">
                  <c:v>720.8069538303231</c:v>
                </c:pt>
                <c:pt idx="946">
                  <c:v>720.8069538303231</c:v>
                </c:pt>
                <c:pt idx="947">
                  <c:v>720.8069538303231</c:v>
                </c:pt>
                <c:pt idx="948">
                  <c:v>720.8069538303231</c:v>
                </c:pt>
                <c:pt idx="949">
                  <c:v>720.8069538303231</c:v>
                </c:pt>
                <c:pt idx="950">
                  <c:v>720.8069538303231</c:v>
                </c:pt>
                <c:pt idx="951">
                  <c:v>720.8069538303231</c:v>
                </c:pt>
                <c:pt idx="952">
                  <c:v>720.8069538303231</c:v>
                </c:pt>
                <c:pt idx="953">
                  <c:v>720.8069538303231</c:v>
                </c:pt>
                <c:pt idx="954">
                  <c:v>720.8069538303231</c:v>
                </c:pt>
                <c:pt idx="955">
                  <c:v>720.8069538303231</c:v>
                </c:pt>
                <c:pt idx="956">
                  <c:v>720.8069538303231</c:v>
                </c:pt>
                <c:pt idx="957">
                  <c:v>720.8069538303231</c:v>
                </c:pt>
                <c:pt idx="958">
                  <c:v>720.8069538303231</c:v>
                </c:pt>
                <c:pt idx="959">
                  <c:v>720.8069538303231</c:v>
                </c:pt>
                <c:pt idx="960">
                  <c:v>720.8069538303231</c:v>
                </c:pt>
                <c:pt idx="961">
                  <c:v>720.8069538303231</c:v>
                </c:pt>
                <c:pt idx="962">
                  <c:v>720.8069538303231</c:v>
                </c:pt>
                <c:pt idx="963">
                  <c:v>720.8069538303231</c:v>
                </c:pt>
                <c:pt idx="964">
                  <c:v>720.8069538303231</c:v>
                </c:pt>
                <c:pt idx="965">
                  <c:v>720.8069538303231</c:v>
                </c:pt>
                <c:pt idx="966">
                  <c:v>720.8069538303231</c:v>
                </c:pt>
                <c:pt idx="967">
                  <c:v>720.8069538303231</c:v>
                </c:pt>
                <c:pt idx="968">
                  <c:v>720.8069538303231</c:v>
                </c:pt>
                <c:pt idx="969">
                  <c:v>720.8069538303231</c:v>
                </c:pt>
                <c:pt idx="970">
                  <c:v>720.8069538303231</c:v>
                </c:pt>
                <c:pt idx="971">
                  <c:v>720.8069538303231</c:v>
                </c:pt>
                <c:pt idx="972">
                  <c:v>720.8069538303231</c:v>
                </c:pt>
                <c:pt idx="973">
                  <c:v>720.8069538303231</c:v>
                </c:pt>
                <c:pt idx="974">
                  <c:v>720.8069538303231</c:v>
                </c:pt>
                <c:pt idx="975">
                  <c:v>720.8069538303231</c:v>
                </c:pt>
                <c:pt idx="976">
                  <c:v>720.8069538303231</c:v>
                </c:pt>
                <c:pt idx="977">
                  <c:v>720.8069538303231</c:v>
                </c:pt>
                <c:pt idx="978">
                  <c:v>720.8069538303231</c:v>
                </c:pt>
                <c:pt idx="979">
                  <c:v>720.8069538303231</c:v>
                </c:pt>
                <c:pt idx="980">
                  <c:v>720.8069538303231</c:v>
                </c:pt>
                <c:pt idx="981">
                  <c:v>720.8069538303231</c:v>
                </c:pt>
                <c:pt idx="982">
                  <c:v>720.8069538303231</c:v>
                </c:pt>
                <c:pt idx="983">
                  <c:v>720.8069538303231</c:v>
                </c:pt>
                <c:pt idx="984">
                  <c:v>720.8069538303231</c:v>
                </c:pt>
                <c:pt idx="985">
                  <c:v>720.8069538303231</c:v>
                </c:pt>
                <c:pt idx="986">
                  <c:v>720.8069538303231</c:v>
                </c:pt>
                <c:pt idx="987">
                  <c:v>720.8069538303231</c:v>
                </c:pt>
                <c:pt idx="988">
                  <c:v>720.8069538303231</c:v>
                </c:pt>
                <c:pt idx="989">
                  <c:v>720.8069538303231</c:v>
                </c:pt>
                <c:pt idx="990">
                  <c:v>720.8069538303231</c:v>
                </c:pt>
                <c:pt idx="991">
                  <c:v>720.8069538303231</c:v>
                </c:pt>
                <c:pt idx="992">
                  <c:v>720.8069538303231</c:v>
                </c:pt>
                <c:pt idx="993">
                  <c:v>720.8069538303231</c:v>
                </c:pt>
                <c:pt idx="994">
                  <c:v>720.8069538303231</c:v>
                </c:pt>
                <c:pt idx="995">
                  <c:v>720.8069538303231</c:v>
                </c:pt>
                <c:pt idx="996">
                  <c:v>720.8069538303231</c:v>
                </c:pt>
                <c:pt idx="997">
                  <c:v>720.8069538303231</c:v>
                </c:pt>
                <c:pt idx="998">
                  <c:v>720.8069538303231</c:v>
                </c:pt>
                <c:pt idx="999">
                  <c:v>720.8069538303231</c:v>
                </c:pt>
                <c:pt idx="1000">
                  <c:v>720.8069538303231</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33.400000000000183</c:v>
                </c:pt>
                <c:pt idx="379">
                  <c:v>33.400100000000187</c:v>
                </c:pt>
                <c:pt idx="380">
                  <c:v>33.40020000000019</c:v>
                </c:pt>
                <c:pt idx="381">
                  <c:v>33.400300000000193</c:v>
                </c:pt>
                <c:pt idx="382">
                  <c:v>33.400400000000197</c:v>
                </c:pt>
                <c:pt idx="383">
                  <c:v>33.4005000000002</c:v>
                </c:pt>
                <c:pt idx="384">
                  <c:v>33.400600000000203</c:v>
                </c:pt>
                <c:pt idx="385">
                  <c:v>33.400700000000207</c:v>
                </c:pt>
                <c:pt idx="386">
                  <c:v>33.40080000000021</c:v>
                </c:pt>
                <c:pt idx="387">
                  <c:v>33.400900000000213</c:v>
                </c:pt>
                <c:pt idx="388">
                  <c:v>33.401000000000217</c:v>
                </c:pt>
                <c:pt idx="389">
                  <c:v>33.40110000000022</c:v>
                </c:pt>
                <c:pt idx="390">
                  <c:v>33.401200000000223</c:v>
                </c:pt>
                <c:pt idx="391">
                  <c:v>33.401300000000226</c:v>
                </c:pt>
                <c:pt idx="392">
                  <c:v>33.40140000000023</c:v>
                </c:pt>
                <c:pt idx="393">
                  <c:v>33.401500000000233</c:v>
                </c:pt>
                <c:pt idx="394">
                  <c:v>33.401600000000236</c:v>
                </c:pt>
                <c:pt idx="395">
                  <c:v>33.40170000000024</c:v>
                </c:pt>
                <c:pt idx="396">
                  <c:v>33.401800000000243</c:v>
                </c:pt>
                <c:pt idx="397">
                  <c:v>33.401900000000246</c:v>
                </c:pt>
                <c:pt idx="398">
                  <c:v>33.40200000000025</c:v>
                </c:pt>
                <c:pt idx="399">
                  <c:v>33.402100000000253</c:v>
                </c:pt>
                <c:pt idx="400">
                  <c:v>33.402200000000256</c:v>
                </c:pt>
                <c:pt idx="401">
                  <c:v>33.40230000000026</c:v>
                </c:pt>
                <c:pt idx="402">
                  <c:v>33.402400000000263</c:v>
                </c:pt>
                <c:pt idx="403">
                  <c:v>33.402500000000266</c:v>
                </c:pt>
                <c:pt idx="404">
                  <c:v>33.40260000000027</c:v>
                </c:pt>
                <c:pt idx="405">
                  <c:v>33.402700000000273</c:v>
                </c:pt>
                <c:pt idx="406">
                  <c:v>33.402800000000276</c:v>
                </c:pt>
                <c:pt idx="407">
                  <c:v>33.40290000000028</c:v>
                </c:pt>
                <c:pt idx="408">
                  <c:v>33.403000000000283</c:v>
                </c:pt>
                <c:pt idx="409">
                  <c:v>33.403100000000286</c:v>
                </c:pt>
                <c:pt idx="410">
                  <c:v>33.40320000000029</c:v>
                </c:pt>
                <c:pt idx="411">
                  <c:v>33.403300000000293</c:v>
                </c:pt>
                <c:pt idx="412">
                  <c:v>33.403400000000296</c:v>
                </c:pt>
                <c:pt idx="413">
                  <c:v>33.4035000000003</c:v>
                </c:pt>
                <c:pt idx="414">
                  <c:v>33.403600000000303</c:v>
                </c:pt>
                <c:pt idx="415">
                  <c:v>33.403700000000306</c:v>
                </c:pt>
                <c:pt idx="416">
                  <c:v>33.403800000000309</c:v>
                </c:pt>
                <c:pt idx="417">
                  <c:v>33.403900000000313</c:v>
                </c:pt>
                <c:pt idx="418">
                  <c:v>33.404000000000316</c:v>
                </c:pt>
                <c:pt idx="419">
                  <c:v>33.404100000000319</c:v>
                </c:pt>
                <c:pt idx="420">
                  <c:v>33.404200000000323</c:v>
                </c:pt>
                <c:pt idx="421">
                  <c:v>33.404300000000326</c:v>
                </c:pt>
                <c:pt idx="422">
                  <c:v>33.404400000000329</c:v>
                </c:pt>
                <c:pt idx="423">
                  <c:v>33.404500000000333</c:v>
                </c:pt>
                <c:pt idx="424">
                  <c:v>33.404600000000336</c:v>
                </c:pt>
                <c:pt idx="425">
                  <c:v>33.404700000000339</c:v>
                </c:pt>
                <c:pt idx="426">
                  <c:v>33.404800000000343</c:v>
                </c:pt>
                <c:pt idx="427">
                  <c:v>33.404900000000346</c:v>
                </c:pt>
                <c:pt idx="428">
                  <c:v>33.405000000000349</c:v>
                </c:pt>
                <c:pt idx="429">
                  <c:v>33.405100000000353</c:v>
                </c:pt>
                <c:pt idx="430">
                  <c:v>33.405200000000356</c:v>
                </c:pt>
                <c:pt idx="431">
                  <c:v>33.405300000000359</c:v>
                </c:pt>
                <c:pt idx="432">
                  <c:v>33.405400000000363</c:v>
                </c:pt>
                <c:pt idx="433">
                  <c:v>33.405500000000366</c:v>
                </c:pt>
                <c:pt idx="434">
                  <c:v>33.405600000000369</c:v>
                </c:pt>
                <c:pt idx="435">
                  <c:v>33.405700000000373</c:v>
                </c:pt>
                <c:pt idx="436">
                  <c:v>33.405800000000376</c:v>
                </c:pt>
                <c:pt idx="437">
                  <c:v>33.405900000000379</c:v>
                </c:pt>
                <c:pt idx="438">
                  <c:v>33.406000000000382</c:v>
                </c:pt>
                <c:pt idx="439">
                  <c:v>33.406100000000386</c:v>
                </c:pt>
                <c:pt idx="440">
                  <c:v>33.406200000000389</c:v>
                </c:pt>
                <c:pt idx="441">
                  <c:v>33.406300000000392</c:v>
                </c:pt>
                <c:pt idx="442">
                  <c:v>33.406400000000396</c:v>
                </c:pt>
                <c:pt idx="443">
                  <c:v>33.406500000000399</c:v>
                </c:pt>
                <c:pt idx="444">
                  <c:v>33.406600000000402</c:v>
                </c:pt>
                <c:pt idx="445">
                  <c:v>33.406700000000406</c:v>
                </c:pt>
                <c:pt idx="446">
                  <c:v>33.406800000000409</c:v>
                </c:pt>
                <c:pt idx="447">
                  <c:v>33.406900000000412</c:v>
                </c:pt>
                <c:pt idx="448">
                  <c:v>33.407000000000416</c:v>
                </c:pt>
                <c:pt idx="449">
                  <c:v>33.407100000000419</c:v>
                </c:pt>
                <c:pt idx="450">
                  <c:v>33.407200000000422</c:v>
                </c:pt>
                <c:pt idx="451">
                  <c:v>33.407300000000426</c:v>
                </c:pt>
                <c:pt idx="452">
                  <c:v>33.407400000000429</c:v>
                </c:pt>
                <c:pt idx="453">
                  <c:v>33.407500000000432</c:v>
                </c:pt>
                <c:pt idx="454">
                  <c:v>33.407600000000436</c:v>
                </c:pt>
                <c:pt idx="455">
                  <c:v>33.407700000000439</c:v>
                </c:pt>
                <c:pt idx="456">
                  <c:v>33.407800000000442</c:v>
                </c:pt>
                <c:pt idx="457">
                  <c:v>33.407900000000446</c:v>
                </c:pt>
                <c:pt idx="458">
                  <c:v>33.408000000000449</c:v>
                </c:pt>
                <c:pt idx="459">
                  <c:v>33.408100000000452</c:v>
                </c:pt>
                <c:pt idx="460">
                  <c:v>33.408200000000456</c:v>
                </c:pt>
                <c:pt idx="461">
                  <c:v>33.408300000000459</c:v>
                </c:pt>
                <c:pt idx="462">
                  <c:v>33.408400000000462</c:v>
                </c:pt>
                <c:pt idx="463">
                  <c:v>33.408500000000465</c:v>
                </c:pt>
                <c:pt idx="464">
                  <c:v>33.408600000000469</c:v>
                </c:pt>
                <c:pt idx="465">
                  <c:v>33.408700000000472</c:v>
                </c:pt>
                <c:pt idx="466">
                  <c:v>33.408800000000475</c:v>
                </c:pt>
                <c:pt idx="467">
                  <c:v>33.408900000000479</c:v>
                </c:pt>
                <c:pt idx="468">
                  <c:v>33.409000000000482</c:v>
                </c:pt>
                <c:pt idx="469">
                  <c:v>33.409100000000485</c:v>
                </c:pt>
                <c:pt idx="470">
                  <c:v>33.409200000000489</c:v>
                </c:pt>
                <c:pt idx="471">
                  <c:v>33.409300000000492</c:v>
                </c:pt>
                <c:pt idx="472">
                  <c:v>33.409400000000495</c:v>
                </c:pt>
                <c:pt idx="473">
                  <c:v>33.409500000000499</c:v>
                </c:pt>
                <c:pt idx="474">
                  <c:v>33.409600000000502</c:v>
                </c:pt>
                <c:pt idx="475">
                  <c:v>33.409700000000505</c:v>
                </c:pt>
                <c:pt idx="476">
                  <c:v>33.409800000000509</c:v>
                </c:pt>
                <c:pt idx="477">
                  <c:v>33.409900000000512</c:v>
                </c:pt>
                <c:pt idx="478">
                  <c:v>33.410000000000515</c:v>
                </c:pt>
                <c:pt idx="479">
                  <c:v>33.410100000000519</c:v>
                </c:pt>
                <c:pt idx="480">
                  <c:v>33.410200000000522</c:v>
                </c:pt>
                <c:pt idx="481">
                  <c:v>33.410300000000525</c:v>
                </c:pt>
                <c:pt idx="482">
                  <c:v>33.410400000000529</c:v>
                </c:pt>
                <c:pt idx="483">
                  <c:v>33.410500000000532</c:v>
                </c:pt>
                <c:pt idx="484">
                  <c:v>33.410600000000535</c:v>
                </c:pt>
                <c:pt idx="485">
                  <c:v>33.410700000000539</c:v>
                </c:pt>
                <c:pt idx="486">
                  <c:v>33.410800000000542</c:v>
                </c:pt>
                <c:pt idx="487">
                  <c:v>33.410900000000545</c:v>
                </c:pt>
                <c:pt idx="488">
                  <c:v>33.411000000000548</c:v>
                </c:pt>
                <c:pt idx="489">
                  <c:v>33.411100000000552</c:v>
                </c:pt>
                <c:pt idx="490">
                  <c:v>33.411200000000555</c:v>
                </c:pt>
                <c:pt idx="491">
                  <c:v>33.411300000000558</c:v>
                </c:pt>
                <c:pt idx="492">
                  <c:v>33.411400000000562</c:v>
                </c:pt>
                <c:pt idx="493">
                  <c:v>33.411500000000565</c:v>
                </c:pt>
                <c:pt idx="494">
                  <c:v>33.411600000000568</c:v>
                </c:pt>
                <c:pt idx="495">
                  <c:v>33.411700000000572</c:v>
                </c:pt>
                <c:pt idx="496">
                  <c:v>33.411800000000575</c:v>
                </c:pt>
                <c:pt idx="497">
                  <c:v>33.411900000000578</c:v>
                </c:pt>
                <c:pt idx="498">
                  <c:v>33.412000000000582</c:v>
                </c:pt>
                <c:pt idx="499">
                  <c:v>33.412100000000585</c:v>
                </c:pt>
                <c:pt idx="500">
                  <c:v>33.412200000000588</c:v>
                </c:pt>
                <c:pt idx="501">
                  <c:v>33.412300000000592</c:v>
                </c:pt>
                <c:pt idx="502">
                  <c:v>33.412400000000595</c:v>
                </c:pt>
                <c:pt idx="503">
                  <c:v>33.412500000000598</c:v>
                </c:pt>
                <c:pt idx="504">
                  <c:v>33.412600000000602</c:v>
                </c:pt>
                <c:pt idx="505">
                  <c:v>33.412700000000605</c:v>
                </c:pt>
                <c:pt idx="506">
                  <c:v>33.412800000000608</c:v>
                </c:pt>
                <c:pt idx="507">
                  <c:v>33.412900000000612</c:v>
                </c:pt>
                <c:pt idx="508">
                  <c:v>33.413000000000615</c:v>
                </c:pt>
                <c:pt idx="509">
                  <c:v>33.413100000000618</c:v>
                </c:pt>
                <c:pt idx="510">
                  <c:v>33.413200000000622</c:v>
                </c:pt>
                <c:pt idx="511">
                  <c:v>33.413300000000625</c:v>
                </c:pt>
                <c:pt idx="512">
                  <c:v>33.413400000000628</c:v>
                </c:pt>
                <c:pt idx="513">
                  <c:v>33.413500000000631</c:v>
                </c:pt>
                <c:pt idx="514">
                  <c:v>33.413600000000635</c:v>
                </c:pt>
                <c:pt idx="515">
                  <c:v>33.413700000000638</c:v>
                </c:pt>
                <c:pt idx="516">
                  <c:v>33.413800000000641</c:v>
                </c:pt>
                <c:pt idx="517">
                  <c:v>33.413900000000645</c:v>
                </c:pt>
                <c:pt idx="518">
                  <c:v>33.414000000000648</c:v>
                </c:pt>
                <c:pt idx="519">
                  <c:v>33.414100000000651</c:v>
                </c:pt>
                <c:pt idx="520">
                  <c:v>33.414200000000655</c:v>
                </c:pt>
                <c:pt idx="521">
                  <c:v>33.414300000000658</c:v>
                </c:pt>
                <c:pt idx="522">
                  <c:v>33.414400000000661</c:v>
                </c:pt>
                <c:pt idx="523">
                  <c:v>33.414500000000665</c:v>
                </c:pt>
                <c:pt idx="524">
                  <c:v>33.414600000000668</c:v>
                </c:pt>
                <c:pt idx="525">
                  <c:v>33.414700000000671</c:v>
                </c:pt>
                <c:pt idx="526">
                  <c:v>33.414800000000675</c:v>
                </c:pt>
                <c:pt idx="527">
                  <c:v>33.414900000000678</c:v>
                </c:pt>
                <c:pt idx="528">
                  <c:v>33.415000000000681</c:v>
                </c:pt>
                <c:pt idx="529">
                  <c:v>33.415100000000685</c:v>
                </c:pt>
                <c:pt idx="530">
                  <c:v>33.415200000000688</c:v>
                </c:pt>
                <c:pt idx="531">
                  <c:v>33.415300000000691</c:v>
                </c:pt>
                <c:pt idx="532">
                  <c:v>33.415400000000695</c:v>
                </c:pt>
                <c:pt idx="533">
                  <c:v>33.415500000000698</c:v>
                </c:pt>
                <c:pt idx="534">
                  <c:v>33.415600000000701</c:v>
                </c:pt>
                <c:pt idx="535">
                  <c:v>33.415700000000705</c:v>
                </c:pt>
                <c:pt idx="536">
                  <c:v>33.415800000000708</c:v>
                </c:pt>
                <c:pt idx="537">
                  <c:v>33.415900000000711</c:v>
                </c:pt>
                <c:pt idx="538">
                  <c:v>33.416000000000714</c:v>
                </c:pt>
                <c:pt idx="539">
                  <c:v>33.416100000000718</c:v>
                </c:pt>
                <c:pt idx="540">
                  <c:v>33.416200000000721</c:v>
                </c:pt>
                <c:pt idx="541">
                  <c:v>33.416300000000724</c:v>
                </c:pt>
                <c:pt idx="542">
                  <c:v>33.416400000000728</c:v>
                </c:pt>
                <c:pt idx="543">
                  <c:v>33.416500000000731</c:v>
                </c:pt>
                <c:pt idx="544">
                  <c:v>33.416600000000734</c:v>
                </c:pt>
                <c:pt idx="545">
                  <c:v>33.416700000000738</c:v>
                </c:pt>
                <c:pt idx="546">
                  <c:v>33.416800000000741</c:v>
                </c:pt>
                <c:pt idx="547">
                  <c:v>33.416900000000744</c:v>
                </c:pt>
                <c:pt idx="548">
                  <c:v>33.417000000000748</c:v>
                </c:pt>
                <c:pt idx="549">
                  <c:v>33.417100000000751</c:v>
                </c:pt>
                <c:pt idx="550">
                  <c:v>33.417200000000754</c:v>
                </c:pt>
                <c:pt idx="551">
                  <c:v>33.417300000000758</c:v>
                </c:pt>
                <c:pt idx="552">
                  <c:v>33.417400000000761</c:v>
                </c:pt>
                <c:pt idx="553">
                  <c:v>33.417500000000764</c:v>
                </c:pt>
                <c:pt idx="554">
                  <c:v>33.417600000000768</c:v>
                </c:pt>
                <c:pt idx="555">
                  <c:v>33.417700000000771</c:v>
                </c:pt>
                <c:pt idx="556">
                  <c:v>33.417800000000774</c:v>
                </c:pt>
                <c:pt idx="557">
                  <c:v>33.417900000000778</c:v>
                </c:pt>
                <c:pt idx="558">
                  <c:v>33.418000000000781</c:v>
                </c:pt>
                <c:pt idx="559">
                  <c:v>33.418100000000784</c:v>
                </c:pt>
                <c:pt idx="560">
                  <c:v>33.418200000000787</c:v>
                </c:pt>
                <c:pt idx="561">
                  <c:v>33.418300000000791</c:v>
                </c:pt>
                <c:pt idx="562">
                  <c:v>33.418400000000794</c:v>
                </c:pt>
                <c:pt idx="563">
                  <c:v>33.418500000000797</c:v>
                </c:pt>
                <c:pt idx="564">
                  <c:v>33.418600000000801</c:v>
                </c:pt>
                <c:pt idx="565">
                  <c:v>33.418700000000804</c:v>
                </c:pt>
                <c:pt idx="566">
                  <c:v>33.418800000000807</c:v>
                </c:pt>
                <c:pt idx="567">
                  <c:v>33.418900000000811</c:v>
                </c:pt>
                <c:pt idx="568">
                  <c:v>33.419000000000814</c:v>
                </c:pt>
                <c:pt idx="569">
                  <c:v>33.419100000000817</c:v>
                </c:pt>
                <c:pt idx="570">
                  <c:v>33.419200000000821</c:v>
                </c:pt>
                <c:pt idx="571">
                  <c:v>33.419300000000824</c:v>
                </c:pt>
                <c:pt idx="572">
                  <c:v>33.419400000000827</c:v>
                </c:pt>
                <c:pt idx="573">
                  <c:v>33.419500000000831</c:v>
                </c:pt>
                <c:pt idx="574">
                  <c:v>33.419600000000834</c:v>
                </c:pt>
                <c:pt idx="575">
                  <c:v>33.419700000000837</c:v>
                </c:pt>
                <c:pt idx="576">
                  <c:v>33.419800000000841</c:v>
                </c:pt>
                <c:pt idx="577">
                  <c:v>33.419900000000844</c:v>
                </c:pt>
                <c:pt idx="578">
                  <c:v>33.420000000000847</c:v>
                </c:pt>
                <c:pt idx="579">
                  <c:v>33.420100000000851</c:v>
                </c:pt>
                <c:pt idx="580">
                  <c:v>33.420200000000854</c:v>
                </c:pt>
                <c:pt idx="581">
                  <c:v>33.420300000000857</c:v>
                </c:pt>
                <c:pt idx="582">
                  <c:v>33.420400000000861</c:v>
                </c:pt>
                <c:pt idx="583">
                  <c:v>33.420500000000864</c:v>
                </c:pt>
                <c:pt idx="584">
                  <c:v>33.420600000000867</c:v>
                </c:pt>
                <c:pt idx="585">
                  <c:v>33.42070000000087</c:v>
                </c:pt>
                <c:pt idx="586">
                  <c:v>33.420800000000874</c:v>
                </c:pt>
                <c:pt idx="587">
                  <c:v>33.420900000000877</c:v>
                </c:pt>
                <c:pt idx="588">
                  <c:v>33.42100000000088</c:v>
                </c:pt>
                <c:pt idx="589">
                  <c:v>33.421100000000884</c:v>
                </c:pt>
                <c:pt idx="590">
                  <c:v>33.421200000000887</c:v>
                </c:pt>
                <c:pt idx="591">
                  <c:v>33.42130000000089</c:v>
                </c:pt>
                <c:pt idx="592">
                  <c:v>33.421400000000894</c:v>
                </c:pt>
                <c:pt idx="593">
                  <c:v>33.421500000000897</c:v>
                </c:pt>
                <c:pt idx="594">
                  <c:v>33.4216000000009</c:v>
                </c:pt>
                <c:pt idx="595">
                  <c:v>33.421700000000904</c:v>
                </c:pt>
                <c:pt idx="596">
                  <c:v>33.421800000000907</c:v>
                </c:pt>
                <c:pt idx="597">
                  <c:v>33.42190000000091</c:v>
                </c:pt>
                <c:pt idx="598">
                  <c:v>33.422000000000914</c:v>
                </c:pt>
                <c:pt idx="599">
                  <c:v>33.422100000000917</c:v>
                </c:pt>
                <c:pt idx="600">
                  <c:v>33.42220000000092</c:v>
                </c:pt>
                <c:pt idx="601">
                  <c:v>33.422300000000924</c:v>
                </c:pt>
                <c:pt idx="602">
                  <c:v>33.422400000000927</c:v>
                </c:pt>
                <c:pt idx="603">
                  <c:v>33.42250000000093</c:v>
                </c:pt>
                <c:pt idx="604">
                  <c:v>33.422600000000934</c:v>
                </c:pt>
                <c:pt idx="605">
                  <c:v>33.422700000000937</c:v>
                </c:pt>
                <c:pt idx="606">
                  <c:v>33.42280000000094</c:v>
                </c:pt>
                <c:pt idx="607">
                  <c:v>33.422900000000944</c:v>
                </c:pt>
                <c:pt idx="608">
                  <c:v>33.423000000000947</c:v>
                </c:pt>
                <c:pt idx="609">
                  <c:v>33.42310000000095</c:v>
                </c:pt>
                <c:pt idx="610">
                  <c:v>33.423200000000953</c:v>
                </c:pt>
                <c:pt idx="611">
                  <c:v>33.423300000000957</c:v>
                </c:pt>
                <c:pt idx="612">
                  <c:v>33.42340000000096</c:v>
                </c:pt>
                <c:pt idx="613">
                  <c:v>33.423500000000963</c:v>
                </c:pt>
                <c:pt idx="614">
                  <c:v>33.423600000000967</c:v>
                </c:pt>
                <c:pt idx="615">
                  <c:v>33.42370000000097</c:v>
                </c:pt>
                <c:pt idx="616">
                  <c:v>33.423800000000973</c:v>
                </c:pt>
                <c:pt idx="617">
                  <c:v>33.423900000000977</c:v>
                </c:pt>
                <c:pt idx="618">
                  <c:v>33.42400000000098</c:v>
                </c:pt>
                <c:pt idx="619">
                  <c:v>33.424100000000983</c:v>
                </c:pt>
                <c:pt idx="620">
                  <c:v>33.424200000000987</c:v>
                </c:pt>
                <c:pt idx="621">
                  <c:v>33.42430000000099</c:v>
                </c:pt>
                <c:pt idx="622">
                  <c:v>33.424400000000993</c:v>
                </c:pt>
                <c:pt idx="623">
                  <c:v>33.424500000000997</c:v>
                </c:pt>
                <c:pt idx="624">
                  <c:v>33.424600000001</c:v>
                </c:pt>
                <c:pt idx="625">
                  <c:v>33.424700000001003</c:v>
                </c:pt>
                <c:pt idx="626">
                  <c:v>33.424800000001007</c:v>
                </c:pt>
                <c:pt idx="627">
                  <c:v>33.42490000000101</c:v>
                </c:pt>
                <c:pt idx="628">
                  <c:v>33.425000000001013</c:v>
                </c:pt>
                <c:pt idx="629">
                  <c:v>33.425100000001017</c:v>
                </c:pt>
                <c:pt idx="630">
                  <c:v>33.42520000000102</c:v>
                </c:pt>
                <c:pt idx="631">
                  <c:v>33.425300000001023</c:v>
                </c:pt>
                <c:pt idx="632">
                  <c:v>33.425400000001027</c:v>
                </c:pt>
                <c:pt idx="633">
                  <c:v>33.42550000000103</c:v>
                </c:pt>
                <c:pt idx="634">
                  <c:v>33.425600000001033</c:v>
                </c:pt>
                <c:pt idx="635">
                  <c:v>33.425700000001036</c:v>
                </c:pt>
                <c:pt idx="636">
                  <c:v>33.42580000000104</c:v>
                </c:pt>
                <c:pt idx="637">
                  <c:v>33.425900000001043</c:v>
                </c:pt>
                <c:pt idx="638">
                  <c:v>33.426000000001046</c:v>
                </c:pt>
                <c:pt idx="639">
                  <c:v>33.42610000000105</c:v>
                </c:pt>
                <c:pt idx="640">
                  <c:v>33.426200000001053</c:v>
                </c:pt>
                <c:pt idx="641">
                  <c:v>33.426300000001056</c:v>
                </c:pt>
                <c:pt idx="642">
                  <c:v>33.42640000000106</c:v>
                </c:pt>
                <c:pt idx="643">
                  <c:v>33.426500000001063</c:v>
                </c:pt>
                <c:pt idx="644">
                  <c:v>33.426600000001066</c:v>
                </c:pt>
                <c:pt idx="645">
                  <c:v>33.42670000000107</c:v>
                </c:pt>
                <c:pt idx="646">
                  <c:v>33.426800000001073</c:v>
                </c:pt>
                <c:pt idx="647">
                  <c:v>33.426900000001076</c:v>
                </c:pt>
                <c:pt idx="648">
                  <c:v>33.42700000000108</c:v>
                </c:pt>
                <c:pt idx="649">
                  <c:v>33.427100000001083</c:v>
                </c:pt>
                <c:pt idx="650">
                  <c:v>33.427200000001086</c:v>
                </c:pt>
                <c:pt idx="651">
                  <c:v>33.42730000000109</c:v>
                </c:pt>
                <c:pt idx="652">
                  <c:v>33.427400000001093</c:v>
                </c:pt>
                <c:pt idx="653">
                  <c:v>33.427500000001096</c:v>
                </c:pt>
                <c:pt idx="654">
                  <c:v>33.4276000000011</c:v>
                </c:pt>
                <c:pt idx="655">
                  <c:v>33.427700000001103</c:v>
                </c:pt>
                <c:pt idx="656">
                  <c:v>33.427800000001106</c:v>
                </c:pt>
                <c:pt idx="657">
                  <c:v>33.42790000000111</c:v>
                </c:pt>
                <c:pt idx="658">
                  <c:v>33.428000000001113</c:v>
                </c:pt>
                <c:pt idx="659">
                  <c:v>33.428100000001116</c:v>
                </c:pt>
                <c:pt idx="660">
                  <c:v>33.428200000001119</c:v>
                </c:pt>
                <c:pt idx="661">
                  <c:v>33.428300000001123</c:v>
                </c:pt>
                <c:pt idx="662">
                  <c:v>33.428400000001126</c:v>
                </c:pt>
                <c:pt idx="663">
                  <c:v>33.428500000001129</c:v>
                </c:pt>
                <c:pt idx="664">
                  <c:v>33.428600000001133</c:v>
                </c:pt>
                <c:pt idx="665">
                  <c:v>33.428700000001136</c:v>
                </c:pt>
                <c:pt idx="666">
                  <c:v>33.428800000001139</c:v>
                </c:pt>
                <c:pt idx="667">
                  <c:v>33.428900000001143</c:v>
                </c:pt>
                <c:pt idx="668">
                  <c:v>33.429000000001146</c:v>
                </c:pt>
                <c:pt idx="669">
                  <c:v>33.429100000001149</c:v>
                </c:pt>
                <c:pt idx="670">
                  <c:v>33.429200000001153</c:v>
                </c:pt>
                <c:pt idx="671">
                  <c:v>33.429300000001156</c:v>
                </c:pt>
                <c:pt idx="672">
                  <c:v>33.429400000001159</c:v>
                </c:pt>
                <c:pt idx="673">
                  <c:v>33.429500000001163</c:v>
                </c:pt>
                <c:pt idx="674">
                  <c:v>33.429600000001166</c:v>
                </c:pt>
                <c:pt idx="675">
                  <c:v>33.429700000001169</c:v>
                </c:pt>
                <c:pt idx="676">
                  <c:v>33.429800000001173</c:v>
                </c:pt>
                <c:pt idx="677">
                  <c:v>33.429900000001176</c:v>
                </c:pt>
                <c:pt idx="678">
                  <c:v>33.430000000001179</c:v>
                </c:pt>
                <c:pt idx="679">
                  <c:v>33.430100000001183</c:v>
                </c:pt>
                <c:pt idx="680">
                  <c:v>33.430200000001186</c:v>
                </c:pt>
                <c:pt idx="681">
                  <c:v>33.430300000001189</c:v>
                </c:pt>
                <c:pt idx="682">
                  <c:v>33.430400000001192</c:v>
                </c:pt>
                <c:pt idx="683">
                  <c:v>33.430500000001196</c:v>
                </c:pt>
                <c:pt idx="684">
                  <c:v>33.430600000001199</c:v>
                </c:pt>
                <c:pt idx="685">
                  <c:v>33.430700000001202</c:v>
                </c:pt>
                <c:pt idx="686">
                  <c:v>33.430800000001206</c:v>
                </c:pt>
                <c:pt idx="687">
                  <c:v>33.430900000001209</c:v>
                </c:pt>
                <c:pt idx="688">
                  <c:v>33.431000000001212</c:v>
                </c:pt>
                <c:pt idx="689">
                  <c:v>33.431100000001216</c:v>
                </c:pt>
                <c:pt idx="690">
                  <c:v>33.431200000001219</c:v>
                </c:pt>
                <c:pt idx="691">
                  <c:v>33.431300000001222</c:v>
                </c:pt>
                <c:pt idx="692">
                  <c:v>33.431400000001226</c:v>
                </c:pt>
                <c:pt idx="693">
                  <c:v>33.431500000001229</c:v>
                </c:pt>
                <c:pt idx="694">
                  <c:v>33.431600000001232</c:v>
                </c:pt>
                <c:pt idx="695">
                  <c:v>33.431700000001236</c:v>
                </c:pt>
                <c:pt idx="696">
                  <c:v>33.431800000001239</c:v>
                </c:pt>
                <c:pt idx="697">
                  <c:v>33.431900000001242</c:v>
                </c:pt>
                <c:pt idx="698">
                  <c:v>33.432000000001246</c:v>
                </c:pt>
                <c:pt idx="699">
                  <c:v>33.432100000001249</c:v>
                </c:pt>
                <c:pt idx="700">
                  <c:v>33.432200000001252</c:v>
                </c:pt>
                <c:pt idx="701">
                  <c:v>33.432300000001256</c:v>
                </c:pt>
                <c:pt idx="702">
                  <c:v>33.432400000001259</c:v>
                </c:pt>
                <c:pt idx="703">
                  <c:v>33.432500000001262</c:v>
                </c:pt>
                <c:pt idx="704">
                  <c:v>33.432600000001266</c:v>
                </c:pt>
                <c:pt idx="705">
                  <c:v>33.432700000001269</c:v>
                </c:pt>
                <c:pt idx="706">
                  <c:v>33.432800000001272</c:v>
                </c:pt>
                <c:pt idx="707">
                  <c:v>33.432900000001275</c:v>
                </c:pt>
                <c:pt idx="708">
                  <c:v>33.433000000001279</c:v>
                </c:pt>
                <c:pt idx="709">
                  <c:v>33.433100000001282</c:v>
                </c:pt>
                <c:pt idx="710">
                  <c:v>33.433200000001285</c:v>
                </c:pt>
                <c:pt idx="711">
                  <c:v>33.433300000001289</c:v>
                </c:pt>
                <c:pt idx="712">
                  <c:v>33.433400000001292</c:v>
                </c:pt>
                <c:pt idx="713">
                  <c:v>33.433500000001295</c:v>
                </c:pt>
                <c:pt idx="714">
                  <c:v>33.433600000001299</c:v>
                </c:pt>
                <c:pt idx="715">
                  <c:v>33.433700000001302</c:v>
                </c:pt>
                <c:pt idx="716">
                  <c:v>33.433800000001305</c:v>
                </c:pt>
                <c:pt idx="717">
                  <c:v>33.433900000001309</c:v>
                </c:pt>
                <c:pt idx="718">
                  <c:v>33.434000000001312</c:v>
                </c:pt>
                <c:pt idx="719">
                  <c:v>33.434100000001315</c:v>
                </c:pt>
                <c:pt idx="720">
                  <c:v>33.434200000001319</c:v>
                </c:pt>
                <c:pt idx="721">
                  <c:v>33.434300000001322</c:v>
                </c:pt>
                <c:pt idx="722">
                  <c:v>33.434400000001325</c:v>
                </c:pt>
                <c:pt idx="723">
                  <c:v>33.434500000001329</c:v>
                </c:pt>
                <c:pt idx="724">
                  <c:v>33.434600000001332</c:v>
                </c:pt>
                <c:pt idx="725">
                  <c:v>33.434700000001335</c:v>
                </c:pt>
                <c:pt idx="726">
                  <c:v>33.434800000001339</c:v>
                </c:pt>
                <c:pt idx="727">
                  <c:v>33.434900000001342</c:v>
                </c:pt>
                <c:pt idx="728">
                  <c:v>33.435000000001345</c:v>
                </c:pt>
                <c:pt idx="729">
                  <c:v>33.435100000001349</c:v>
                </c:pt>
                <c:pt idx="730">
                  <c:v>33.435200000001352</c:v>
                </c:pt>
                <c:pt idx="731">
                  <c:v>33.435300000001355</c:v>
                </c:pt>
                <c:pt idx="732">
                  <c:v>33.435400000001358</c:v>
                </c:pt>
                <c:pt idx="733">
                  <c:v>33.435500000001362</c:v>
                </c:pt>
                <c:pt idx="734">
                  <c:v>33.435600000001365</c:v>
                </c:pt>
                <c:pt idx="735">
                  <c:v>33.435700000001368</c:v>
                </c:pt>
                <c:pt idx="736">
                  <c:v>33.435800000001372</c:v>
                </c:pt>
                <c:pt idx="737">
                  <c:v>33.435900000001375</c:v>
                </c:pt>
                <c:pt idx="738">
                  <c:v>33.436000000001378</c:v>
                </c:pt>
                <c:pt idx="739">
                  <c:v>33.436100000001382</c:v>
                </c:pt>
                <c:pt idx="740">
                  <c:v>33.436200000001385</c:v>
                </c:pt>
                <c:pt idx="741">
                  <c:v>33.436300000001388</c:v>
                </c:pt>
                <c:pt idx="742">
                  <c:v>33.436400000001392</c:v>
                </c:pt>
                <c:pt idx="743">
                  <c:v>33.436500000001395</c:v>
                </c:pt>
                <c:pt idx="744">
                  <c:v>33.436600000001398</c:v>
                </c:pt>
                <c:pt idx="745">
                  <c:v>33.436700000001402</c:v>
                </c:pt>
                <c:pt idx="746">
                  <c:v>33.436800000001405</c:v>
                </c:pt>
                <c:pt idx="747">
                  <c:v>33.436900000001408</c:v>
                </c:pt>
                <c:pt idx="748">
                  <c:v>33.437000000001412</c:v>
                </c:pt>
                <c:pt idx="749">
                  <c:v>33.437100000001415</c:v>
                </c:pt>
                <c:pt idx="750">
                  <c:v>33.437200000001418</c:v>
                </c:pt>
                <c:pt idx="751">
                  <c:v>33.437300000001422</c:v>
                </c:pt>
                <c:pt idx="752">
                  <c:v>33.437400000001425</c:v>
                </c:pt>
                <c:pt idx="753">
                  <c:v>33.437500000001428</c:v>
                </c:pt>
                <c:pt idx="754">
                  <c:v>33.437600000001432</c:v>
                </c:pt>
                <c:pt idx="755">
                  <c:v>33.437700000001435</c:v>
                </c:pt>
                <c:pt idx="756">
                  <c:v>33.437800000001438</c:v>
                </c:pt>
                <c:pt idx="757">
                  <c:v>33.437900000001441</c:v>
                </c:pt>
                <c:pt idx="758">
                  <c:v>33.438000000001445</c:v>
                </c:pt>
                <c:pt idx="759">
                  <c:v>33.438100000001448</c:v>
                </c:pt>
                <c:pt idx="760">
                  <c:v>33.438200000001451</c:v>
                </c:pt>
                <c:pt idx="761">
                  <c:v>33.438300000001455</c:v>
                </c:pt>
                <c:pt idx="762">
                  <c:v>33.438400000001458</c:v>
                </c:pt>
                <c:pt idx="763">
                  <c:v>33.438500000001461</c:v>
                </c:pt>
                <c:pt idx="764">
                  <c:v>33.438600000001465</c:v>
                </c:pt>
                <c:pt idx="765">
                  <c:v>33.438700000001468</c:v>
                </c:pt>
                <c:pt idx="766">
                  <c:v>33.438800000001471</c:v>
                </c:pt>
                <c:pt idx="767">
                  <c:v>33.438900000001475</c:v>
                </c:pt>
                <c:pt idx="768">
                  <c:v>33.439000000001478</c:v>
                </c:pt>
                <c:pt idx="769">
                  <c:v>33.439100000001481</c:v>
                </c:pt>
                <c:pt idx="770">
                  <c:v>33.439200000001485</c:v>
                </c:pt>
                <c:pt idx="771">
                  <c:v>33.439300000001488</c:v>
                </c:pt>
                <c:pt idx="772">
                  <c:v>33.439400000001491</c:v>
                </c:pt>
                <c:pt idx="773">
                  <c:v>33.439500000001495</c:v>
                </c:pt>
                <c:pt idx="774">
                  <c:v>33.439600000001498</c:v>
                </c:pt>
                <c:pt idx="775">
                  <c:v>33.439700000001501</c:v>
                </c:pt>
                <c:pt idx="776">
                  <c:v>33.439800000001505</c:v>
                </c:pt>
                <c:pt idx="777">
                  <c:v>33.439900000001508</c:v>
                </c:pt>
                <c:pt idx="778">
                  <c:v>33.440000000001511</c:v>
                </c:pt>
                <c:pt idx="779">
                  <c:v>33.440100000001515</c:v>
                </c:pt>
                <c:pt idx="780">
                  <c:v>33.440200000001518</c:v>
                </c:pt>
                <c:pt idx="781">
                  <c:v>33.440300000001521</c:v>
                </c:pt>
                <c:pt idx="782">
                  <c:v>33.440400000001524</c:v>
                </c:pt>
                <c:pt idx="783">
                  <c:v>33.440500000001528</c:v>
                </c:pt>
                <c:pt idx="784">
                  <c:v>33.440600000001531</c:v>
                </c:pt>
                <c:pt idx="785">
                  <c:v>33.440700000001534</c:v>
                </c:pt>
                <c:pt idx="786">
                  <c:v>33.440800000001538</c:v>
                </c:pt>
                <c:pt idx="787">
                  <c:v>33.440900000001541</c:v>
                </c:pt>
                <c:pt idx="788">
                  <c:v>33.441000000001544</c:v>
                </c:pt>
                <c:pt idx="789">
                  <c:v>33.441100000001548</c:v>
                </c:pt>
                <c:pt idx="790">
                  <c:v>33.441200000001551</c:v>
                </c:pt>
                <c:pt idx="791">
                  <c:v>33.441300000001554</c:v>
                </c:pt>
                <c:pt idx="792">
                  <c:v>33.441400000001558</c:v>
                </c:pt>
                <c:pt idx="793">
                  <c:v>33.441500000001561</c:v>
                </c:pt>
                <c:pt idx="794">
                  <c:v>33.441600000001564</c:v>
                </c:pt>
                <c:pt idx="795">
                  <c:v>33.441700000001568</c:v>
                </c:pt>
                <c:pt idx="796">
                  <c:v>33.441800000001571</c:v>
                </c:pt>
                <c:pt idx="797">
                  <c:v>33.441900000001574</c:v>
                </c:pt>
                <c:pt idx="798">
                  <c:v>33.442000000001578</c:v>
                </c:pt>
                <c:pt idx="799">
                  <c:v>33.442100000001581</c:v>
                </c:pt>
                <c:pt idx="800">
                  <c:v>33.442200000001584</c:v>
                </c:pt>
                <c:pt idx="801">
                  <c:v>33.442300000001588</c:v>
                </c:pt>
                <c:pt idx="802">
                  <c:v>33.442400000001591</c:v>
                </c:pt>
                <c:pt idx="803">
                  <c:v>33.442500000001594</c:v>
                </c:pt>
                <c:pt idx="804">
                  <c:v>33.442600000001597</c:v>
                </c:pt>
                <c:pt idx="805">
                  <c:v>33.442700000001601</c:v>
                </c:pt>
                <c:pt idx="806">
                  <c:v>33.442800000001604</c:v>
                </c:pt>
                <c:pt idx="807">
                  <c:v>33.442900000001607</c:v>
                </c:pt>
                <c:pt idx="808">
                  <c:v>33.443000000001611</c:v>
                </c:pt>
                <c:pt idx="809">
                  <c:v>33.443100000001614</c:v>
                </c:pt>
                <c:pt idx="810">
                  <c:v>33.443200000001617</c:v>
                </c:pt>
                <c:pt idx="811">
                  <c:v>33.443300000001621</c:v>
                </c:pt>
                <c:pt idx="812">
                  <c:v>33.443400000001624</c:v>
                </c:pt>
                <c:pt idx="813">
                  <c:v>33.443500000001627</c:v>
                </c:pt>
                <c:pt idx="814">
                  <c:v>33.443600000001631</c:v>
                </c:pt>
                <c:pt idx="815">
                  <c:v>33.443700000001634</c:v>
                </c:pt>
                <c:pt idx="816">
                  <c:v>33.443800000001637</c:v>
                </c:pt>
                <c:pt idx="817">
                  <c:v>33.443900000001641</c:v>
                </c:pt>
                <c:pt idx="818">
                  <c:v>33.444000000001644</c:v>
                </c:pt>
                <c:pt idx="819">
                  <c:v>33.444100000001647</c:v>
                </c:pt>
                <c:pt idx="820">
                  <c:v>33.444200000001651</c:v>
                </c:pt>
                <c:pt idx="821">
                  <c:v>33.444300000001654</c:v>
                </c:pt>
                <c:pt idx="822">
                  <c:v>33.444400000001657</c:v>
                </c:pt>
                <c:pt idx="823">
                  <c:v>33.444500000001661</c:v>
                </c:pt>
                <c:pt idx="824">
                  <c:v>33.444600000001664</c:v>
                </c:pt>
                <c:pt idx="825">
                  <c:v>33.444700000001667</c:v>
                </c:pt>
                <c:pt idx="826">
                  <c:v>33.444800000001671</c:v>
                </c:pt>
                <c:pt idx="827">
                  <c:v>33.444900000001674</c:v>
                </c:pt>
                <c:pt idx="828">
                  <c:v>33.445000000001677</c:v>
                </c:pt>
                <c:pt idx="829">
                  <c:v>33.44510000000168</c:v>
                </c:pt>
                <c:pt idx="830">
                  <c:v>33.445200000001684</c:v>
                </c:pt>
                <c:pt idx="831">
                  <c:v>33.445300000001687</c:v>
                </c:pt>
                <c:pt idx="832">
                  <c:v>33.44540000000169</c:v>
                </c:pt>
                <c:pt idx="833">
                  <c:v>33.445500000001694</c:v>
                </c:pt>
                <c:pt idx="834">
                  <c:v>33.445600000001697</c:v>
                </c:pt>
                <c:pt idx="835">
                  <c:v>33.4457000000017</c:v>
                </c:pt>
                <c:pt idx="836">
                  <c:v>33.445800000001704</c:v>
                </c:pt>
                <c:pt idx="837">
                  <c:v>33.445900000001707</c:v>
                </c:pt>
                <c:pt idx="838">
                  <c:v>33.44600000000171</c:v>
                </c:pt>
                <c:pt idx="839">
                  <c:v>33.446100000001714</c:v>
                </c:pt>
                <c:pt idx="840">
                  <c:v>33.446200000001717</c:v>
                </c:pt>
                <c:pt idx="841">
                  <c:v>33.44630000000172</c:v>
                </c:pt>
                <c:pt idx="842">
                  <c:v>33.446400000001724</c:v>
                </c:pt>
                <c:pt idx="843">
                  <c:v>33.446500000001727</c:v>
                </c:pt>
                <c:pt idx="844">
                  <c:v>33.44660000000173</c:v>
                </c:pt>
                <c:pt idx="845">
                  <c:v>33.446700000001734</c:v>
                </c:pt>
                <c:pt idx="846">
                  <c:v>33.446800000001737</c:v>
                </c:pt>
                <c:pt idx="847">
                  <c:v>33.44690000000174</c:v>
                </c:pt>
                <c:pt idx="848">
                  <c:v>33.447000000001744</c:v>
                </c:pt>
                <c:pt idx="849">
                  <c:v>33.447100000001747</c:v>
                </c:pt>
                <c:pt idx="850">
                  <c:v>33.44720000000175</c:v>
                </c:pt>
                <c:pt idx="851">
                  <c:v>33.447300000001754</c:v>
                </c:pt>
                <c:pt idx="852">
                  <c:v>33.447400000001757</c:v>
                </c:pt>
                <c:pt idx="853">
                  <c:v>33.44750000000176</c:v>
                </c:pt>
                <c:pt idx="854">
                  <c:v>33.447600000001763</c:v>
                </c:pt>
                <c:pt idx="855">
                  <c:v>33.447700000001767</c:v>
                </c:pt>
                <c:pt idx="856">
                  <c:v>33.44780000000177</c:v>
                </c:pt>
                <c:pt idx="857">
                  <c:v>33.447900000001773</c:v>
                </c:pt>
                <c:pt idx="858">
                  <c:v>33.448000000001777</c:v>
                </c:pt>
                <c:pt idx="859">
                  <c:v>33.44810000000178</c:v>
                </c:pt>
                <c:pt idx="860">
                  <c:v>33.448200000001783</c:v>
                </c:pt>
                <c:pt idx="861">
                  <c:v>33.448300000001787</c:v>
                </c:pt>
                <c:pt idx="862">
                  <c:v>33.44840000000179</c:v>
                </c:pt>
                <c:pt idx="863">
                  <c:v>33.448500000001793</c:v>
                </c:pt>
                <c:pt idx="864">
                  <c:v>33.448600000001797</c:v>
                </c:pt>
                <c:pt idx="865">
                  <c:v>33.4487000000018</c:v>
                </c:pt>
                <c:pt idx="866">
                  <c:v>33.448800000001803</c:v>
                </c:pt>
                <c:pt idx="867">
                  <c:v>33.448900000001807</c:v>
                </c:pt>
                <c:pt idx="868">
                  <c:v>33.44900000000181</c:v>
                </c:pt>
                <c:pt idx="869">
                  <c:v>33.449100000001813</c:v>
                </c:pt>
                <c:pt idx="870">
                  <c:v>33.449200000001817</c:v>
                </c:pt>
                <c:pt idx="871">
                  <c:v>33.44930000000182</c:v>
                </c:pt>
                <c:pt idx="872">
                  <c:v>33.449400000001823</c:v>
                </c:pt>
                <c:pt idx="873">
                  <c:v>33.449500000001827</c:v>
                </c:pt>
                <c:pt idx="874">
                  <c:v>33.44960000000183</c:v>
                </c:pt>
                <c:pt idx="875">
                  <c:v>33.449700000001833</c:v>
                </c:pt>
                <c:pt idx="876">
                  <c:v>33.449800000001837</c:v>
                </c:pt>
                <c:pt idx="877">
                  <c:v>33.44990000000184</c:v>
                </c:pt>
                <c:pt idx="878">
                  <c:v>33.450000000001843</c:v>
                </c:pt>
                <c:pt idx="879">
                  <c:v>33.450100000001846</c:v>
                </c:pt>
                <c:pt idx="880">
                  <c:v>33.45020000000185</c:v>
                </c:pt>
                <c:pt idx="881">
                  <c:v>33.450300000001853</c:v>
                </c:pt>
                <c:pt idx="882">
                  <c:v>33.450400000001856</c:v>
                </c:pt>
                <c:pt idx="883">
                  <c:v>33.45050000000186</c:v>
                </c:pt>
                <c:pt idx="884">
                  <c:v>33.450600000001863</c:v>
                </c:pt>
                <c:pt idx="885">
                  <c:v>33.450700000001866</c:v>
                </c:pt>
                <c:pt idx="886">
                  <c:v>33.45080000000187</c:v>
                </c:pt>
                <c:pt idx="887">
                  <c:v>33.450900000001873</c:v>
                </c:pt>
                <c:pt idx="888">
                  <c:v>33.451000000001876</c:v>
                </c:pt>
                <c:pt idx="889">
                  <c:v>33.45110000000188</c:v>
                </c:pt>
                <c:pt idx="890">
                  <c:v>33.451200000001883</c:v>
                </c:pt>
                <c:pt idx="891">
                  <c:v>33.451300000001886</c:v>
                </c:pt>
                <c:pt idx="892">
                  <c:v>33.45140000000189</c:v>
                </c:pt>
                <c:pt idx="893">
                  <c:v>33.451500000001893</c:v>
                </c:pt>
                <c:pt idx="894">
                  <c:v>33.451600000001896</c:v>
                </c:pt>
                <c:pt idx="895">
                  <c:v>33.4517000000019</c:v>
                </c:pt>
                <c:pt idx="896">
                  <c:v>33.451800000001903</c:v>
                </c:pt>
                <c:pt idx="897">
                  <c:v>33.451900000001906</c:v>
                </c:pt>
                <c:pt idx="898">
                  <c:v>33.45200000000191</c:v>
                </c:pt>
                <c:pt idx="899">
                  <c:v>33.452100000001913</c:v>
                </c:pt>
                <c:pt idx="900">
                  <c:v>33.452200000001916</c:v>
                </c:pt>
                <c:pt idx="901">
                  <c:v>33.452300000001919</c:v>
                </c:pt>
                <c:pt idx="902">
                  <c:v>33.452400000001923</c:v>
                </c:pt>
                <c:pt idx="903">
                  <c:v>33.452500000001926</c:v>
                </c:pt>
                <c:pt idx="904">
                  <c:v>33.452600000001929</c:v>
                </c:pt>
                <c:pt idx="905">
                  <c:v>33.452700000001933</c:v>
                </c:pt>
                <c:pt idx="906">
                  <c:v>33.452800000001936</c:v>
                </c:pt>
                <c:pt idx="907">
                  <c:v>33.452900000001939</c:v>
                </c:pt>
                <c:pt idx="908">
                  <c:v>33.453000000001943</c:v>
                </c:pt>
                <c:pt idx="909">
                  <c:v>33.453100000001946</c:v>
                </c:pt>
                <c:pt idx="910">
                  <c:v>33.453200000001949</c:v>
                </c:pt>
                <c:pt idx="911">
                  <c:v>33.453300000001953</c:v>
                </c:pt>
                <c:pt idx="912">
                  <c:v>33.453400000001956</c:v>
                </c:pt>
                <c:pt idx="913">
                  <c:v>33.453500000001959</c:v>
                </c:pt>
                <c:pt idx="914">
                  <c:v>33.453600000001963</c:v>
                </c:pt>
                <c:pt idx="915">
                  <c:v>33.453700000001966</c:v>
                </c:pt>
                <c:pt idx="916">
                  <c:v>33.453800000001969</c:v>
                </c:pt>
                <c:pt idx="917">
                  <c:v>33.453900000001973</c:v>
                </c:pt>
                <c:pt idx="918">
                  <c:v>33.454000000001976</c:v>
                </c:pt>
                <c:pt idx="919">
                  <c:v>33.454100000001979</c:v>
                </c:pt>
                <c:pt idx="920">
                  <c:v>33.454200000001983</c:v>
                </c:pt>
                <c:pt idx="921">
                  <c:v>33.454300000001986</c:v>
                </c:pt>
                <c:pt idx="922">
                  <c:v>33.454400000001989</c:v>
                </c:pt>
                <c:pt idx="923">
                  <c:v>33.454500000001993</c:v>
                </c:pt>
                <c:pt idx="924">
                  <c:v>33.454600000001996</c:v>
                </c:pt>
                <c:pt idx="925">
                  <c:v>33.454700000001999</c:v>
                </c:pt>
                <c:pt idx="926">
                  <c:v>33.454800000002002</c:v>
                </c:pt>
                <c:pt idx="927">
                  <c:v>33.454900000002006</c:v>
                </c:pt>
                <c:pt idx="928">
                  <c:v>33.455000000002009</c:v>
                </c:pt>
                <c:pt idx="929">
                  <c:v>33.455100000002012</c:v>
                </c:pt>
                <c:pt idx="930">
                  <c:v>33.455200000002016</c:v>
                </c:pt>
                <c:pt idx="931">
                  <c:v>33.455300000002019</c:v>
                </c:pt>
                <c:pt idx="932">
                  <c:v>33.455400000002022</c:v>
                </c:pt>
                <c:pt idx="933">
                  <c:v>33.455500000002026</c:v>
                </c:pt>
                <c:pt idx="934">
                  <c:v>33.455600000002029</c:v>
                </c:pt>
                <c:pt idx="935">
                  <c:v>33.455700000002032</c:v>
                </c:pt>
                <c:pt idx="936">
                  <c:v>33.455800000002036</c:v>
                </c:pt>
                <c:pt idx="937">
                  <c:v>33.455900000002039</c:v>
                </c:pt>
                <c:pt idx="938">
                  <c:v>33.456000000002042</c:v>
                </c:pt>
                <c:pt idx="939">
                  <c:v>33.456100000002046</c:v>
                </c:pt>
                <c:pt idx="940">
                  <c:v>33.456200000002049</c:v>
                </c:pt>
                <c:pt idx="941">
                  <c:v>33.456300000002052</c:v>
                </c:pt>
                <c:pt idx="942">
                  <c:v>33.456400000002056</c:v>
                </c:pt>
                <c:pt idx="943">
                  <c:v>33.456500000002059</c:v>
                </c:pt>
                <c:pt idx="944">
                  <c:v>33.456600000002062</c:v>
                </c:pt>
                <c:pt idx="945">
                  <c:v>33.456700000002066</c:v>
                </c:pt>
                <c:pt idx="946">
                  <c:v>33.456800000002069</c:v>
                </c:pt>
                <c:pt idx="947">
                  <c:v>33.456900000002072</c:v>
                </c:pt>
                <c:pt idx="948">
                  <c:v>33.457000000002076</c:v>
                </c:pt>
                <c:pt idx="949">
                  <c:v>33.457100000002079</c:v>
                </c:pt>
                <c:pt idx="950">
                  <c:v>33.457200000002082</c:v>
                </c:pt>
                <c:pt idx="951">
                  <c:v>33.457300000002085</c:v>
                </c:pt>
                <c:pt idx="952">
                  <c:v>33.457400000002089</c:v>
                </c:pt>
                <c:pt idx="953">
                  <c:v>33.457500000002092</c:v>
                </c:pt>
                <c:pt idx="954">
                  <c:v>33.457600000002095</c:v>
                </c:pt>
                <c:pt idx="955">
                  <c:v>33.457700000002099</c:v>
                </c:pt>
                <c:pt idx="956">
                  <c:v>33.457800000002102</c:v>
                </c:pt>
                <c:pt idx="957">
                  <c:v>33.457900000002105</c:v>
                </c:pt>
                <c:pt idx="958">
                  <c:v>33.458000000002109</c:v>
                </c:pt>
                <c:pt idx="959">
                  <c:v>33.458100000002112</c:v>
                </c:pt>
                <c:pt idx="960">
                  <c:v>33.458200000002115</c:v>
                </c:pt>
                <c:pt idx="961">
                  <c:v>33.458300000002119</c:v>
                </c:pt>
                <c:pt idx="962">
                  <c:v>33.458400000002122</c:v>
                </c:pt>
                <c:pt idx="963">
                  <c:v>33.458500000002125</c:v>
                </c:pt>
                <c:pt idx="964">
                  <c:v>33.458600000002129</c:v>
                </c:pt>
                <c:pt idx="965">
                  <c:v>33.458700000002132</c:v>
                </c:pt>
                <c:pt idx="966">
                  <c:v>33.458800000002135</c:v>
                </c:pt>
                <c:pt idx="967">
                  <c:v>33.458900000002139</c:v>
                </c:pt>
                <c:pt idx="968">
                  <c:v>33.459000000002142</c:v>
                </c:pt>
                <c:pt idx="969">
                  <c:v>33.459100000002145</c:v>
                </c:pt>
                <c:pt idx="970">
                  <c:v>33.459200000002149</c:v>
                </c:pt>
                <c:pt idx="971">
                  <c:v>33.459300000002152</c:v>
                </c:pt>
                <c:pt idx="972">
                  <c:v>33.459400000002155</c:v>
                </c:pt>
                <c:pt idx="973">
                  <c:v>33.459500000002159</c:v>
                </c:pt>
                <c:pt idx="974">
                  <c:v>33.459600000002162</c:v>
                </c:pt>
                <c:pt idx="975">
                  <c:v>33.459700000002165</c:v>
                </c:pt>
                <c:pt idx="976">
                  <c:v>33.459800000002168</c:v>
                </c:pt>
                <c:pt idx="977">
                  <c:v>33.459900000002172</c:v>
                </c:pt>
                <c:pt idx="978">
                  <c:v>33.460000000002175</c:v>
                </c:pt>
                <c:pt idx="979">
                  <c:v>33.460100000002178</c:v>
                </c:pt>
                <c:pt idx="980">
                  <c:v>33.460200000002182</c:v>
                </c:pt>
                <c:pt idx="981">
                  <c:v>33.460300000002185</c:v>
                </c:pt>
                <c:pt idx="982">
                  <c:v>33.460400000002188</c:v>
                </c:pt>
                <c:pt idx="983">
                  <c:v>33.460500000002192</c:v>
                </c:pt>
                <c:pt idx="984">
                  <c:v>33.460600000002195</c:v>
                </c:pt>
                <c:pt idx="985">
                  <c:v>33.460700000002198</c:v>
                </c:pt>
                <c:pt idx="986">
                  <c:v>33.460800000002202</c:v>
                </c:pt>
                <c:pt idx="987">
                  <c:v>33.460900000002205</c:v>
                </c:pt>
                <c:pt idx="988">
                  <c:v>33.461000000002208</c:v>
                </c:pt>
                <c:pt idx="989">
                  <c:v>33.461100000002212</c:v>
                </c:pt>
                <c:pt idx="990">
                  <c:v>33.461200000002215</c:v>
                </c:pt>
                <c:pt idx="991">
                  <c:v>33.461300000002218</c:v>
                </c:pt>
                <c:pt idx="992">
                  <c:v>33.461400000002222</c:v>
                </c:pt>
                <c:pt idx="993">
                  <c:v>33.461500000002225</c:v>
                </c:pt>
                <c:pt idx="994">
                  <c:v>33.461600000002228</c:v>
                </c:pt>
                <c:pt idx="995">
                  <c:v>33.461700000002232</c:v>
                </c:pt>
                <c:pt idx="996">
                  <c:v>33.461800000002235</c:v>
                </c:pt>
                <c:pt idx="997">
                  <c:v>33.461900000002238</c:v>
                </c:pt>
                <c:pt idx="998">
                  <c:v>33.462000000002242</c:v>
                </c:pt>
                <c:pt idx="999">
                  <c:v>33.462100000002245</c:v>
                </c:pt>
                <c:pt idx="1000">
                  <c:v>33.462200000002248</c:v>
                </c:pt>
              </c:numCache>
            </c:numRef>
          </c:xVal>
          <c:yVal>
            <c:numRef>
              <c:f>Calculs!$K$4:$K$1004</c:f>
              <c:numCache>
                <c:formatCode>0.00</c:formatCode>
                <c:ptCount val="1001"/>
                <c:pt idx="0">
                  <c:v>564.13737529499281</c:v>
                </c:pt>
                <c:pt idx="1">
                  <c:v>565.62074381086484</c:v>
                </c:pt>
                <c:pt idx="2">
                  <c:v>567.10144126903492</c:v>
                </c:pt>
                <c:pt idx="3">
                  <c:v>568.5794739589353</c:v>
                </c:pt>
                <c:pt idx="4">
                  <c:v>570.05484814226759</c:v>
                </c:pt>
                <c:pt idx="5">
                  <c:v>571.52757005316471</c:v>
                </c:pt>
                <c:pt idx="6">
                  <c:v>572.99764589835138</c:v>
                </c:pt>
                <c:pt idx="7">
                  <c:v>574.46508185730363</c:v>
                </c:pt>
                <c:pt idx="8">
                  <c:v>575.92988408240706</c:v>
                </c:pt>
                <c:pt idx="9">
                  <c:v>577.3920586991137</c:v>
                </c:pt>
                <c:pt idx="10">
                  <c:v>578.85161180609839</c:v>
                </c:pt>
                <c:pt idx="11">
                  <c:v>580.30854946045031</c:v>
                </c:pt>
                <c:pt idx="12">
                  <c:v>581.76287766315249</c:v>
                </c:pt>
                <c:pt idx="13">
                  <c:v>583.21460237476947</c:v>
                </c:pt>
                <c:pt idx="14">
                  <c:v>584.66372953083805</c:v>
                </c:pt>
                <c:pt idx="15">
                  <c:v>586.11026504200368</c:v>
                </c:pt>
                <c:pt idx="16">
                  <c:v>587.5542147941552</c:v>
                </c:pt>
                <c:pt idx="17">
                  <c:v>588.99558464855932</c:v>
                </c:pt>
                <c:pt idx="18">
                  <c:v>590.43438044199343</c:v>
                </c:pt>
                <c:pt idx="19">
                  <c:v>591.87060798687821</c:v>
                </c:pt>
                <c:pt idx="20">
                  <c:v>593.30427307140872</c:v>
                </c:pt>
                <c:pt idx="21">
                  <c:v>594.73538146716783</c:v>
                </c:pt>
                <c:pt idx="22">
                  <c:v>596.16393893659915</c:v>
                </c:pt>
                <c:pt idx="23">
                  <c:v>597.58995122537613</c:v>
                </c:pt>
                <c:pt idx="24">
                  <c:v>599.01342405491346</c:v>
                </c:pt>
                <c:pt idx="25">
                  <c:v>600.43436312250094</c:v>
                </c:pt>
                <c:pt idx="26">
                  <c:v>601.85277410143601</c:v>
                </c:pt>
                <c:pt idx="27">
                  <c:v>603.26866264115608</c:v>
                </c:pt>
                <c:pt idx="28">
                  <c:v>604.68203436736928</c:v>
                </c:pt>
                <c:pt idx="29">
                  <c:v>606.09289488218496</c:v>
                </c:pt>
                <c:pt idx="30">
                  <c:v>607.50124976424252</c:v>
                </c:pt>
                <c:pt idx="31">
                  <c:v>608.90710456883983</c:v>
                </c:pt>
                <c:pt idx="32">
                  <c:v>610.31046482806084</c:v>
                </c:pt>
                <c:pt idx="33">
                  <c:v>611.7113360509021</c:v>
                </c:pt>
                <c:pt idx="34">
                  <c:v>613.10972372339836</c:v>
                </c:pt>
                <c:pt idx="35">
                  <c:v>614.50563330874718</c:v>
                </c:pt>
                <c:pt idx="36">
                  <c:v>615.89907024743343</c:v>
                </c:pt>
                <c:pt idx="37">
                  <c:v>617.29003995735206</c:v>
                </c:pt>
                <c:pt idx="38">
                  <c:v>618.67854783393022</c:v>
                </c:pt>
                <c:pt idx="39">
                  <c:v>620.0645992502491</c:v>
                </c:pt>
                <c:pt idx="40">
                  <c:v>621.44819955716423</c:v>
                </c:pt>
                <c:pt idx="41">
                  <c:v>622.82935408342519</c:v>
                </c:pt>
                <c:pt idx="42">
                  <c:v>624.20806813579497</c:v>
                </c:pt>
                <c:pt idx="43">
                  <c:v>625.58434699916756</c:v>
                </c:pt>
                <c:pt idx="44">
                  <c:v>626.95819593668591</c:v>
                </c:pt>
                <c:pt idx="45">
                  <c:v>628.32962018985791</c:v>
                </c:pt>
                <c:pt idx="46">
                  <c:v>629.69862497867246</c:v>
                </c:pt>
                <c:pt idx="47">
                  <c:v>631.06521550171442</c:v>
                </c:pt>
                <c:pt idx="48">
                  <c:v>632.42939693627864</c:v>
                </c:pt>
                <c:pt idx="49">
                  <c:v>633.79117443848361</c:v>
                </c:pt>
                <c:pt idx="50">
                  <c:v>635.15055314338406</c:v>
                </c:pt>
                <c:pt idx="51">
                  <c:v>636.50753816508256</c:v>
                </c:pt>
                <c:pt idx="52">
                  <c:v>637.86213459684109</c:v>
                </c:pt>
                <c:pt idx="53">
                  <c:v>639.21434751119114</c:v>
                </c:pt>
                <c:pt idx="54">
                  <c:v>640.56418196004347</c:v>
                </c:pt>
                <c:pt idx="55">
                  <c:v>641.91164297479713</c:v>
                </c:pt>
                <c:pt idx="56">
                  <c:v>643.25673556644756</c:v>
                </c:pt>
                <c:pt idx="57">
                  <c:v>644.59946472569379</c:v>
                </c:pt>
                <c:pt idx="58">
                  <c:v>645.93983542304579</c:v>
                </c:pt>
                <c:pt idx="59">
                  <c:v>647.27785260892995</c:v>
                </c:pt>
                <c:pt idx="60">
                  <c:v>648.6135212137948</c:v>
                </c:pt>
                <c:pt idx="61">
                  <c:v>649.94684614821529</c:v>
                </c:pt>
                <c:pt idx="62">
                  <c:v>651.2778323029969</c:v>
                </c:pt>
                <c:pt idx="63">
                  <c:v>652.60648454927912</c:v>
                </c:pt>
                <c:pt idx="64">
                  <c:v>653.93280773863762</c:v>
                </c:pt>
                <c:pt idx="65">
                  <c:v>655.25680670318627</c:v>
                </c:pt>
                <c:pt idx="66">
                  <c:v>656.57848625567863</c:v>
                </c:pt>
                <c:pt idx="67">
                  <c:v>657.89785118960799</c:v>
                </c:pt>
                <c:pt idx="68">
                  <c:v>659.21490627930768</c:v>
                </c:pt>
                <c:pt idx="69">
                  <c:v>660.52965628005006</c:v>
                </c:pt>
                <c:pt idx="70">
                  <c:v>661.8421059281452</c:v>
                </c:pt>
                <c:pt idx="71">
                  <c:v>663.15225994103878</c:v>
                </c:pt>
                <c:pt idx="72">
                  <c:v>664.46012301740939</c:v>
                </c:pt>
                <c:pt idx="73">
                  <c:v>665.76569983726506</c:v>
                </c:pt>
                <c:pt idx="74">
                  <c:v>667.06899506203956</c:v>
                </c:pt>
                <c:pt idx="75">
                  <c:v>668.37001333468754</c:v>
                </c:pt>
                <c:pt idx="76">
                  <c:v>669.66875927977935</c:v>
                </c:pt>
                <c:pt idx="77">
                  <c:v>670.96523750359529</c:v>
                </c:pt>
                <c:pt idx="78">
                  <c:v>672.25945259421894</c:v>
                </c:pt>
                <c:pt idx="79">
                  <c:v>673.5514091216304</c:v>
                </c:pt>
                <c:pt idx="80">
                  <c:v>674.84111163779824</c:v>
                </c:pt>
                <c:pt idx="81">
                  <c:v>676.12856467677159</c:v>
                </c:pt>
                <c:pt idx="82">
                  <c:v>677.41377275477112</c:v>
                </c:pt>
                <c:pt idx="83">
                  <c:v>678.6967403702796</c:v>
                </c:pt>
                <c:pt idx="84">
                  <c:v>679.97747200413187</c:v>
                </c:pt>
                <c:pt idx="85">
                  <c:v>681.25597211960405</c:v>
                </c:pt>
                <c:pt idx="86">
                  <c:v>682.53224516250282</c:v>
                </c:pt>
                <c:pt idx="87">
                  <c:v>683.80629556125314</c:v>
                </c:pt>
                <c:pt idx="88">
                  <c:v>685.07812772698628</c:v>
                </c:pt>
                <c:pt idx="89">
                  <c:v>686.34774605362668</c:v>
                </c:pt>
                <c:pt idx="90">
                  <c:v>687.61515491797877</c:v>
                </c:pt>
                <c:pt idx="91">
                  <c:v>688.88035867981273</c:v>
                </c:pt>
                <c:pt idx="92">
                  <c:v>690.14336168195007</c:v>
                </c:pt>
                <c:pt idx="93">
                  <c:v>691.40416825034845</c:v>
                </c:pt>
                <c:pt idx="94">
                  <c:v>692.66278269418626</c:v>
                </c:pt>
                <c:pt idx="95">
                  <c:v>693.9192093059462</c:v>
                </c:pt>
                <c:pt idx="96">
                  <c:v>695.17345236149856</c:v>
                </c:pt>
                <c:pt idx="97">
                  <c:v>696.4255161201844</c:v>
                </c:pt>
                <c:pt idx="98">
                  <c:v>697.67540482489721</c:v>
                </c:pt>
                <c:pt idx="99">
                  <c:v>698.92312270216507</c:v>
                </c:pt>
                <c:pt idx="100">
                  <c:v>700.16867396223165</c:v>
                </c:pt>
                <c:pt idx="101">
                  <c:v>712.50534747309234</c:v>
                </c:pt>
                <c:pt idx="102">
                  <c:v>724.62805450001918</c:v>
                </c:pt>
                <c:pt idx="103">
                  <c:v>736.54084996119502</c:v>
                </c:pt>
                <c:pt idx="104">
                  <c:v>748.24763623335616</c:v>
                </c:pt>
                <c:pt idx="105">
                  <c:v>759.75217044213184</c:v>
                </c:pt>
                <c:pt idx="106">
                  <c:v>771.05807131240192</c:v>
                </c:pt>
                <c:pt idx="107">
                  <c:v>782.16882561018042</c:v>
                </c:pt>
                <c:pt idx="108">
                  <c:v>793.08779420492306</c:v>
                </c:pt>
                <c:pt idx="109">
                  <c:v>803.81821777878486</c:v>
                </c:pt>
                <c:pt idx="110">
                  <c:v>814.3632222072074</c:v>
                </c:pt>
                <c:pt idx="111">
                  <c:v>824.7258236332641</c:v>
                </c:pt>
                <c:pt idx="112">
                  <c:v>834.90893325641639</c:v>
                </c:pt>
                <c:pt idx="113">
                  <c:v>844.91536185471909</c:v>
                </c:pt>
                <c:pt idx="114">
                  <c:v>854.7478240580416</c:v>
                </c:pt>
                <c:pt idx="115">
                  <c:v>864.4089423885265</c:v>
                </c:pt>
                <c:pt idx="116">
                  <c:v>873.90125108328277</c:v>
                </c:pt>
                <c:pt idx="117">
                  <c:v>883.22719971318793</c:v>
                </c:pt>
                <c:pt idx="118">
                  <c:v>892.38915661064698</c:v>
                </c:pt>
                <c:pt idx="119">
                  <c:v>901.38941211821577</c:v>
                </c:pt>
                <c:pt idx="120">
                  <c:v>910.23018166913516</c:v>
                </c:pt>
                <c:pt idx="121">
                  <c:v>918.91360871002894</c:v>
                </c:pt>
                <c:pt idx="122">
                  <c:v>927.44176747529366</c:v>
                </c:pt>
                <c:pt idx="123">
                  <c:v>935.8166656220385</c:v>
                </c:pt>
                <c:pt idx="124">
                  <c:v>944.04024673381832</c:v>
                </c:pt>
                <c:pt idx="125">
                  <c:v>952.11439270083758</c:v>
                </c:pt>
                <c:pt idx="126">
                  <c:v>960.04092598377804</c:v>
                </c:pt>
                <c:pt idx="127">
                  <c:v>967.82161176792431</c:v>
                </c:pt>
                <c:pt idx="128">
                  <c:v>975.45816001381377</c:v>
                </c:pt>
                <c:pt idx="129">
                  <c:v>982.95222741022815</c:v>
                </c:pt>
                <c:pt idx="130">
                  <c:v>990.30541923496219</c:v>
                </c:pt>
                <c:pt idx="131">
                  <c:v>997.51929112845551</c:v>
                </c:pt>
                <c:pt idx="132">
                  <c:v>1004.5953507850453</c:v>
                </c:pt>
                <c:pt idx="133">
                  <c:v>1011.5350595662992</c:v>
                </c:pt>
                <c:pt idx="134">
                  <c:v>1018.3398340406044</c:v>
                </c:pt>
                <c:pt idx="135">
                  <c:v>1025.0110474529324</c:v>
                </c:pt>
                <c:pt idx="136">
                  <c:v>1031.5500311284586</c:v>
                </c:pt>
                <c:pt idx="137">
                  <c:v>1037.9580758134884</c:v>
                </c:pt>
                <c:pt idx="138">
                  <c:v>1044.2364329569398</c:v>
                </c:pt>
                <c:pt idx="139">
                  <c:v>1050.3863159354348</c:v>
                </c:pt>
                <c:pt idx="140">
                  <c:v>1056.4089012248776</c:v>
                </c:pt>
                <c:pt idx="141">
                  <c:v>1062.3053295212246</c:v>
                </c:pt>
                <c:pt idx="142">
                  <c:v>1068.0767068130053</c:v>
                </c:pt>
                <c:pt idx="143">
                  <c:v>1073.7241054080005</c:v>
                </c:pt>
                <c:pt idx="144">
                  <c:v>1079.2485649163589</c:v>
                </c:pt>
                <c:pt idx="145">
                  <c:v>1084.651093192304</c:v>
                </c:pt>
                <c:pt idx="146">
                  <c:v>1089.9326672364705</c:v>
                </c:pt>
                <c:pt idx="147">
                  <c:v>1095.0942340608028</c:v>
                </c:pt>
                <c:pt idx="148">
                  <c:v>1100.1367115178505</c:v>
                </c:pt>
                <c:pt idx="149">
                  <c:v>1105.0609890962035</c:v>
                </c:pt>
                <c:pt idx="150">
                  <c:v>1109.8679286837287</c:v>
                </c:pt>
                <c:pt idx="151">
                  <c:v>1114.5583653001902</c:v>
                </c:pt>
                <c:pt idx="152">
                  <c:v>1119.1331078007672</c:v>
                </c:pt>
                <c:pt idx="153">
                  <c:v>1123.5929395519211</c:v>
                </c:pt>
                <c:pt idx="154">
                  <c:v>1127.9386190810042</c:v>
                </c:pt>
                <c:pt idx="155">
                  <c:v>1132.1708807009531</c:v>
                </c:pt>
                <c:pt idx="156">
                  <c:v>1136.2904351113652</c:v>
                </c:pt>
                <c:pt idx="157">
                  <c:v>1140.297969977217</c:v>
                </c:pt>
                <c:pt idx="158">
                  <c:v>1144.1941504864537</c:v>
                </c:pt>
                <c:pt idx="159">
                  <c:v>1147.9796198876511</c:v>
                </c:pt>
                <c:pt idx="160">
                  <c:v>1151.6550000089321</c:v>
                </c:pt>
                <c:pt idx="161">
                  <c:v>1155.2208917593121</c:v>
                </c:pt>
                <c:pt idx="162">
                  <c:v>1158.6778756136332</c:v>
                </c:pt>
                <c:pt idx="163">
                  <c:v>1162.0265120822628</c:v>
                </c:pt>
                <c:pt idx="164">
                  <c:v>1165.2673421667287</c:v>
                </c:pt>
                <c:pt idx="165">
                  <c:v>1168.400887802492</c:v>
                </c:pt>
                <c:pt idx="166">
                  <c:v>1171.4276522900827</c:v>
                </c:pt>
                <c:pt idx="167">
                  <c:v>1174.3481207158597</c:v>
                </c:pt>
                <c:pt idx="168">
                  <c:v>1177.1627603637046</c:v>
                </c:pt>
                <c:pt idx="169">
                  <c:v>1179.8720211190187</c:v>
                </c:pt>
                <c:pt idx="170">
                  <c:v>1182.4763358664597</c:v>
                </c:pt>
                <c:pt idx="171">
                  <c:v>1184.9761208829345</c:v>
                </c:pt>
                <c:pt idx="172">
                  <c:v>1187.3717762274575</c:v>
                </c:pt>
                <c:pt idx="173">
                  <c:v>1189.6636861295908</c:v>
                </c:pt>
                <c:pt idx="174">
                  <c:v>1191.8522193782908</c:v>
                </c:pt>
                <c:pt idx="175">
                  <c:v>1193.9377297131166</c:v>
                </c:pt>
                <c:pt idx="176">
                  <c:v>1195.9205562198854</c:v>
                </c:pt>
                <c:pt idx="177">
                  <c:v>1197.8010237329984</c:v>
                </c:pt>
                <c:pt idx="178">
                  <c:v>1199.579443246801</c:v>
                </c:pt>
                <c:pt idx="179">
                  <c:v>1201.2561123384748</c:v>
                </c:pt>
                <c:pt idx="180">
                  <c:v>1202.8313156050797</c:v>
                </c:pt>
                <c:pt idx="181">
                  <c:v>1204.305325117467</c:v>
                </c:pt>
                <c:pt idx="182">
                  <c:v>1205.6784008938514</c:v>
                </c:pt>
                <c:pt idx="183">
                  <c:v>1206.9507913958473</c:v>
                </c:pt>
                <c:pt idx="184">
                  <c:v>1208.1227340497283</c:v>
                </c:pt>
                <c:pt idx="185">
                  <c:v>1209.1944557955464</c:v>
                </c:pt>
                <c:pt idx="186">
                  <c:v>1210.1661736665149</c:v>
                </c:pt>
                <c:pt idx="187">
                  <c:v>1211.0380954007137</c:v>
                </c:pt>
                <c:pt idx="188">
                  <c:v>1211.8104200866994</c:v>
                </c:pt>
                <c:pt idx="189">
                  <c:v>1212.4833388439715</c:v>
                </c:pt>
                <c:pt idx="190">
                  <c:v>1213.0570355384862</c:v>
                </c:pt>
                <c:pt idx="191">
                  <c:v>1213.5316875324963</c:v>
                </c:pt>
                <c:pt idx="192">
                  <c:v>1213.9074664669788</c:v>
                </c:pt>
                <c:pt idx="193">
                  <c:v>1214.1845390738065</c:v>
                </c:pt>
                <c:pt idx="194">
                  <c:v>1214.3630680136962</c:v>
                </c:pt>
                <c:pt idx="195">
                  <c:v>1214.4432127348607</c:v>
                </c:pt>
                <c:pt idx="196">
                  <c:v>1214.4251303462959</c:v>
                </c:pt>
                <c:pt idx="197">
                  <c:v>1214.3089764988033</c:v>
                </c:pt>
                <c:pt idx="198">
                  <c:v>1214.0949062662487</c:v>
                </c:pt>
                <c:pt idx="199">
                  <c:v>1213.783075019234</c:v>
                </c:pt>
                <c:pt idx="200">
                  <c:v>1213.3736392833412</c:v>
                </c:pt>
                <c:pt idx="201">
                  <c:v>1212.8667575743955</c:v>
                </c:pt>
                <c:pt idx="202">
                  <c:v>1212.2625912037665</c:v>
                </c:pt>
                <c:pt idx="203">
                  <c:v>1211.5613050475342</c:v>
                </c:pt>
                <c:pt idx="204">
                  <c:v>1210.7630682743363</c:v>
                </c:pt>
                <c:pt idx="205">
                  <c:v>1209.8680550278129</c:v>
                </c:pt>
                <c:pt idx="206">
                  <c:v>1208.8764450606998</c:v>
                </c:pt>
                <c:pt idx="207">
                  <c:v>1207.7884243187391</c:v>
                </c:pt>
                <c:pt idx="208">
                  <c:v>1206.6041854736113</c:v>
                </c:pt>
                <c:pt idx="209">
                  <c:v>1205.3239284050192</c:v>
                </c:pt>
                <c:pt idx="210">
                  <c:v>1203.9478606328328</c:v>
                </c:pt>
                <c:pt idx="211">
                  <c:v>1202.4761977008473</c:v>
                </c:pt>
                <c:pt idx="212">
                  <c:v>1200.9091635141822</c:v>
                </c:pt>
                <c:pt idx="213">
                  <c:v>1199.2469906327071</c:v>
                </c:pt>
                <c:pt idx="214">
                  <c:v>1197.4899205230938</c:v>
                </c:pt>
                <c:pt idx="215">
                  <c:v>1195.6382037722199</c:v>
                </c:pt>
                <c:pt idx="216">
                  <c:v>1193.6921002646739</c:v>
                </c:pt>
                <c:pt idx="217">
                  <c:v>1191.6518793270809</c:v>
                </c:pt>
                <c:pt idx="218">
                  <c:v>1189.5178198418776</c:v>
                </c:pt>
                <c:pt idx="219">
                  <c:v>1187.2902103330441</c:v>
                </c:pt>
                <c:pt idx="220">
                  <c:v>1184.9693490261559</c:v>
                </c:pt>
                <c:pt idx="221">
                  <c:v>1182.5555438849567</c:v>
                </c:pt>
                <c:pt idx="222">
                  <c:v>1180.0491126264924</c:v>
                </c:pt>
                <c:pt idx="223">
                  <c:v>1177.4503827166811</c:v>
                </c:pt>
                <c:pt idx="224">
                  <c:v>1174.7596913480349</c:v>
                </c:pt>
                <c:pt idx="225">
                  <c:v>1171.977385401098</c:v>
                </c:pt>
                <c:pt idx="226">
                  <c:v>1169.1038213910244</c:v>
                </c:pt>
                <c:pt idx="227">
                  <c:v>1166.1393654005883</c:v>
                </c:pt>
                <c:pt idx="228">
                  <c:v>1163.0843930007957</c:v>
                </c:pt>
                <c:pt idx="229">
                  <c:v>1159.9392891601633</c:v>
                </c:pt>
                <c:pt idx="230">
                  <c:v>1156.704448143623</c:v>
                </c:pt>
                <c:pt idx="231">
                  <c:v>1153.38027340193</c:v>
                </c:pt>
                <c:pt idx="232">
                  <c:v>1149.9671774523663</c:v>
                </c:pt>
                <c:pt idx="233">
                  <c:v>1146.4655817514624</c:v>
                </c:pt>
                <c:pt idx="234">
                  <c:v>1142.875916560399</c:v>
                </c:pt>
                <c:pt idx="235">
                  <c:v>1139.1986208036881</c:v>
                </c:pt>
                <c:pt idx="236">
                  <c:v>1135.4341419216892</c:v>
                </c:pt>
                <c:pt idx="237">
                  <c:v>1131.5829357174682</c:v>
                </c:pt>
                <c:pt idx="238">
                  <c:v>1127.6454661984669</c:v>
                </c:pt>
                <c:pt idx="239">
                  <c:v>1123.6222054134175</c:v>
                </c:pt>
                <c:pt idx="240">
                  <c:v>1119.5136332849063</c:v>
                </c:pt>
                <c:pt idx="241">
                  <c:v>1115.3202374379589</c:v>
                </c:pt>
                <c:pt idx="242">
                  <c:v>1111.0425130249998</c:v>
                </c:pt>
                <c:pt idx="243">
                  <c:v>1106.6809625475132</c:v>
                </c:pt>
                <c:pt idx="244">
                  <c:v>1102.2360956747152</c:v>
                </c:pt>
                <c:pt idx="245">
                  <c:v>1097.7084290595274</c:v>
                </c:pt>
                <c:pt idx="246">
                  <c:v>1093.0984861521288</c:v>
                </c:pt>
                <c:pt idx="247">
                  <c:v>1088.4067970113456</c:v>
                </c:pt>
                <c:pt idx="248">
                  <c:v>1083.6338981141282</c:v>
                </c:pt>
                <c:pt idx="249">
                  <c:v>1078.7803321633519</c:v>
                </c:pt>
                <c:pt idx="250">
                  <c:v>1073.8466478941664</c:v>
                </c:pt>
                <c:pt idx="251">
                  <c:v>1068.8333998791109</c:v>
                </c:pt>
                <c:pt idx="252">
                  <c:v>1063.7411483322012</c:v>
                </c:pt>
                <c:pt idx="253">
                  <c:v>1058.5704589121881</c:v>
                </c:pt>
                <c:pt idx="254">
                  <c:v>1053.321902525176</c:v>
                </c:pt>
                <c:pt idx="255">
                  <c:v>1047.9960551267882</c:v>
                </c:pt>
                <c:pt idx="256">
                  <c:v>1042.5934975240514</c:v>
                </c:pt>
                <c:pt idx="257">
                  <c:v>1037.1148151771736</c:v>
                </c:pt>
                <c:pt idx="258">
                  <c:v>1031.5605980013765</c:v>
                </c:pt>
                <c:pt idx="259">
                  <c:v>1025.9314401689417</c:v>
                </c:pt>
                <c:pt idx="260">
                  <c:v>1020.2279399116212</c:v>
                </c:pt>
                <c:pt idx="261">
                  <c:v>1014.4506993235633</c:v>
                </c:pt>
                <c:pt idx="262">
                  <c:v>1008.6003241648901</c:v>
                </c:pt>
                <c:pt idx="263">
                  <c:v>1002.6774236660681</c:v>
                </c:pt>
                <c:pt idx="264">
                  <c:v>996.68261033319959</c:v>
                </c:pt>
                <c:pt idx="265">
                  <c:v>990.61649975436546</c:v>
                </c:pt>
                <c:pt idx="266">
                  <c:v>984.47971040713844</c:v>
                </c:pt>
                <c:pt idx="267">
                  <c:v>978.27286346738572</c:v>
                </c:pt>
                <c:pt idx="268">
                  <c:v>971.99658261947445</c:v>
                </c:pt>
                <c:pt idx="269">
                  <c:v>965.65149386798726</c:v>
                </c:pt>
                <c:pt idx="270">
                  <c:v>959.23822535105307</c:v>
                </c:pt>
                <c:pt idx="271">
                  <c:v>952.75740715539325</c:v>
                </c:pt>
                <c:pt idx="272">
                  <c:v>946.20967113317738</c:v>
                </c:pt>
                <c:pt idx="273">
                  <c:v>939.59565072078169</c:v>
                </c:pt>
                <c:pt idx="274">
                  <c:v>932.9159807595363</c:v>
                </c:pt>
                <c:pt idx="275">
                  <c:v>926.17129731854504</c:v>
                </c:pt>
                <c:pt idx="276">
                  <c:v>919.3622375196569</c:v>
                </c:pt>
                <c:pt idx="277">
                  <c:v>912.48943936466435</c:v>
                </c:pt>
                <c:pt idx="278">
                  <c:v>905.55354156479927</c:v>
                </c:pt>
                <c:pt idx="279">
                  <c:v>898.55518337259514</c:v>
                </c:pt>
                <c:pt idx="280">
                  <c:v>891.49500441617727</c:v>
                </c:pt>
                <c:pt idx="281">
                  <c:v>884.37364453604232</c:v>
                </c:pt>
                <c:pt idx="282">
                  <c:v>877.19174362438287</c:v>
                </c:pt>
                <c:pt idx="283">
                  <c:v>869.94994146700856</c:v>
                </c:pt>
                <c:pt idx="284">
                  <c:v>862.64887758791383</c:v>
                </c:pt>
                <c:pt idx="285">
                  <c:v>855.28919109653646</c:v>
                </c:pt>
                <c:pt idx="286">
                  <c:v>847.87152053774935</c:v>
                </c:pt>
                <c:pt idx="287">
                  <c:v>840.39650374462337</c:v>
                </c:pt>
                <c:pt idx="288">
                  <c:v>832.86477769399653</c:v>
                </c:pt>
                <c:pt idx="289">
                  <c:v>825.27697836488119</c:v>
                </c:pt>
                <c:pt idx="290">
                  <c:v>817.63374059973705</c:v>
                </c:pt>
                <c:pt idx="291">
                  <c:v>809.9356979686363</c:v>
                </c:pt>
                <c:pt idx="292">
                  <c:v>802.18348263634152</c:v>
                </c:pt>
                <c:pt idx="293">
                  <c:v>794.37772523231695</c:v>
                </c:pt>
                <c:pt idx="294">
                  <c:v>786.51905472368833</c:v>
                </c:pt>
                <c:pt idx="295">
                  <c:v>778.60809829116499</c:v>
                </c:pt>
                <c:pt idx="296">
                  <c:v>770.64548120793393</c:v>
                </c:pt>
                <c:pt idx="297">
                  <c:v>762.63182672153459</c:v>
                </c:pt>
                <c:pt idx="298">
                  <c:v>754.56775593871839</c:v>
                </c:pt>
                <c:pt idx="299">
                  <c:v>746.45388771329613</c:v>
                </c:pt>
                <c:pt idx="300">
                  <c:v>738.2908385369725</c:v>
                </c:pt>
                <c:pt idx="301">
                  <c:v>730.07922243316614</c:v>
                </c:pt>
                <c:pt idx="302">
                  <c:v>721.81965085380887</c:v>
                </c:pt>
                <c:pt idx="303">
                  <c:v>713.51273257911851</c:v>
                </c:pt>
                <c:pt idx="304">
                  <c:v>705.15907362033465</c:v>
                </c:pt>
                <c:pt idx="305">
                  <c:v>696.75927712540681</c:v>
                </c:pt>
                <c:pt idx="306">
                  <c:v>688.3139432876203</c:v>
                </c:pt>
                <c:pt idx="307">
                  <c:v>679.82366925714553</c:v>
                </c:pt>
                <c:pt idx="308">
                  <c:v>671.28904905549234</c:v>
                </c:pt>
                <c:pt idx="309">
                  <c:v>662.71067349285033</c:v>
                </c:pt>
                <c:pt idx="310">
                  <c:v>654.08913008829461</c:v>
                </c:pt>
                <c:pt idx="311">
                  <c:v>645.42500299283392</c:v>
                </c:pt>
                <c:pt idx="312">
                  <c:v>636.71887291527651</c:v>
                </c:pt>
                <c:pt idx="313">
                  <c:v>627.97131705088907</c:v>
                </c:pt>
                <c:pt idx="314">
                  <c:v>619.18290901282023</c:v>
                </c:pt>
                <c:pt idx="315">
                  <c:v>610.3542187662614</c:v>
                </c:pt>
                <c:pt idx="316">
                  <c:v>601.48581256531361</c:v>
                </c:pt>
                <c:pt idx="317">
                  <c:v>592.57825289253049</c:v>
                </c:pt>
                <c:pt idx="318">
                  <c:v>583.63209840110471</c:v>
                </c:pt>
                <c:pt idx="319">
                  <c:v>574.6479038596641</c:v>
                </c:pt>
                <c:pt idx="320">
                  <c:v>565.62622009964389</c:v>
                </c:pt>
                <c:pt idx="321">
                  <c:v>556.56759396519953</c:v>
                </c:pt>
                <c:pt idx="322">
                  <c:v>547.47256826562329</c:v>
                </c:pt>
                <c:pt idx="323">
                  <c:v>538.34168173022874</c:v>
                </c:pt>
                <c:pt idx="324">
                  <c:v>529.17546896566432</c:v>
                </c:pt>
                <c:pt idx="325">
                  <c:v>519.97446041561841</c:v>
                </c:pt>
                <c:pt idx="326">
                  <c:v>510.73918232287656</c:v>
                </c:pt>
                <c:pt idx="327">
                  <c:v>501.47015669369046</c:v>
                </c:pt>
                <c:pt idx="328">
                  <c:v>492.16790126441992</c:v>
                </c:pt>
                <c:pt idx="329">
                  <c:v>482.83292947040633</c:v>
                </c:pt>
                <c:pt idx="330">
                  <c:v>473.4657504170363</c:v>
                </c:pt>
                <c:pt idx="331">
                  <c:v>464.06686885295522</c:v>
                </c:pt>
                <c:pt idx="332">
                  <c:v>454.63678514538771</c:v>
                </c:pt>
                <c:pt idx="333">
                  <c:v>445.17599525752416</c:v>
                </c:pt>
                <c:pt idx="334">
                  <c:v>435.68499072793054</c:v>
                </c:pt>
                <c:pt idx="335">
                  <c:v>426.16425865193924</c:v>
                </c:pt>
                <c:pt idx="336">
                  <c:v>416.61428166497888</c:v>
                </c:pt>
                <c:pt idx="337">
                  <c:v>407.03553792780014</c:v>
                </c:pt>
                <c:pt idx="338">
                  <c:v>397.42850111355546</c:v>
                </c:pt>
                <c:pt idx="339">
                  <c:v>387.79364039668968</c:v>
                </c:pt>
                <c:pt idx="340">
                  <c:v>378.13142044359967</c:v>
                </c:pt>
                <c:pt idx="341">
                  <c:v>368.44230140501992</c:v>
                </c:pt>
                <c:pt idx="342">
                  <c:v>358.72673891009254</c:v>
                </c:pt>
                <c:pt idx="343">
                  <c:v>348.98518406207887</c:v>
                </c:pt>
                <c:pt idx="344">
                  <c:v>339.21808343567142</c:v>
                </c:pt>
                <c:pt idx="345">
                  <c:v>329.42587907586363</c:v>
                </c:pt>
                <c:pt idx="346">
                  <c:v>319.60900849833689</c:v>
                </c:pt>
                <c:pt idx="347">
                  <c:v>309.76790469132283</c:v>
                </c:pt>
                <c:pt idx="348">
                  <c:v>299.90299611890043</c:v>
                </c:pt>
                <c:pt idx="349">
                  <c:v>290.01470672568746</c:v>
                </c:pt>
                <c:pt idx="350">
                  <c:v>280.10345594288543</c:v>
                </c:pt>
                <c:pt idx="351">
                  <c:v>270.1696586956391</c:v>
                </c:pt>
                <c:pt idx="352">
                  <c:v>260.21372541167005</c:v>
                </c:pt>
                <c:pt idx="353">
                  <c:v>250.2360620311463</c:v>
                </c:pt>
                <c:pt idx="354">
                  <c:v>240.23707001774858</c:v>
                </c:pt>
                <c:pt idx="355">
                  <c:v>230.21714637089551</c:v>
                </c:pt>
                <c:pt idx="356">
                  <c:v>220.17668363908979</c:v>
                </c:pt>
                <c:pt idx="357">
                  <c:v>210.11606993434827</c:v>
                </c:pt>
                <c:pt idx="358">
                  <c:v>200.03568894767923</c:v>
                </c:pt>
                <c:pt idx="359">
                  <c:v>189.93591996557038</c:v>
                </c:pt>
                <c:pt idx="360">
                  <c:v>179.81713788745228</c:v>
                </c:pt>
                <c:pt idx="361">
                  <c:v>169.67971324410166</c:v>
                </c:pt>
                <c:pt idx="362">
                  <c:v>159.52401221695027</c:v>
                </c:pt>
                <c:pt idx="363">
                  <c:v>149.35039665826491</c:v>
                </c:pt>
                <c:pt idx="364">
                  <c:v>139.15922411216536</c:v>
                </c:pt>
                <c:pt idx="365">
                  <c:v>128.95084783644711</c:v>
                </c:pt>
                <c:pt idx="366">
                  <c:v>118.72561682517644</c:v>
                </c:pt>
                <c:pt idx="367">
                  <c:v>108.48387583202633</c:v>
                </c:pt>
                <c:pt idx="368">
                  <c:v>98.225965394321506</c:v>
                </c:pt>
                <c:pt idx="369">
                  <c:v>87.952221857762353</c:v>
                </c:pt>
                <c:pt idx="370">
                  <c:v>77.662977401797392</c:v>
                </c:pt>
                <c:pt idx="371">
                  <c:v>67.358560065614938</c:v>
                </c:pt>
                <c:pt idx="372">
                  <c:v>57.039293774725031</c:v>
                </c:pt>
                <c:pt idx="373">
                  <c:v>46.705498368103299</c:v>
                </c:pt>
                <c:pt idx="374">
                  <c:v>36.357489625869071</c:v>
                </c:pt>
                <c:pt idx="375">
                  <c:v>25.99557929747062</c:v>
                </c:pt>
                <c:pt idx="376">
                  <c:v>15.620075130350973</c:v>
                </c:pt>
                <c:pt idx="377">
                  <c:v>5.2312808990683699</c:v>
                </c:pt>
                <c:pt idx="378">
                  <c:v>-5.1705035651539895</c:v>
                </c:pt>
                <c:pt idx="379">
                  <c:v>-5.1809117765415982</c:v>
                </c:pt>
                <c:pt idx="380">
                  <c:v>-5.1913200004763933</c:v>
                </c:pt>
                <c:pt idx="381">
                  <c:v>-5.2017282369580844</c:v>
                </c:pt>
                <c:pt idx="382">
                  <c:v>-5.2121364859863819</c:v>
                </c:pt>
                <c:pt idx="383">
                  <c:v>-5.2225447475609963</c:v>
                </c:pt>
                <c:pt idx="384">
                  <c:v>-5.232953021681638</c:v>
                </c:pt>
                <c:pt idx="385">
                  <c:v>-5.2433613083480175</c:v>
                </c:pt>
                <c:pt idx="386">
                  <c:v>-5.2537696075598452</c:v>
                </c:pt>
                <c:pt idx="387">
                  <c:v>-5.2641779193168317</c:v>
                </c:pt>
                <c:pt idx="388">
                  <c:v>-5.2745862436186872</c:v>
                </c:pt>
                <c:pt idx="389">
                  <c:v>-5.2849945804651215</c:v>
                </c:pt>
                <c:pt idx="390">
                  <c:v>-5.2954029298558458</c:v>
                </c:pt>
                <c:pt idx="391">
                  <c:v>-5.3058112917905698</c:v>
                </c:pt>
                <c:pt idx="392">
                  <c:v>-5.3162196662690047</c:v>
                </c:pt>
                <c:pt idx="393">
                  <c:v>-5.3266280532908601</c:v>
                </c:pt>
                <c:pt idx="394">
                  <c:v>-5.3370364528558465</c:v>
                </c:pt>
                <c:pt idx="395">
                  <c:v>-5.3474448649636743</c:v>
                </c:pt>
                <c:pt idx="396">
                  <c:v>-5.3578532896140549</c:v>
                </c:pt>
                <c:pt idx="397">
                  <c:v>-5.3682617268066979</c:v>
                </c:pt>
                <c:pt idx="398">
                  <c:v>-5.3786701765413136</c:v>
                </c:pt>
                <c:pt idx="399">
                  <c:v>-5.3890786388176126</c:v>
                </c:pt>
                <c:pt idx="400">
                  <c:v>-5.3994871136353053</c:v>
                </c:pt>
                <c:pt idx="401">
                  <c:v>-5.4098956009941022</c:v>
                </c:pt>
                <c:pt idx="402">
                  <c:v>-5.4203041008937136</c:v>
                </c:pt>
                <c:pt idx="403">
                  <c:v>-5.4307126133338501</c:v>
                </c:pt>
                <c:pt idx="404">
                  <c:v>-5.4411211383142222</c:v>
                </c:pt>
                <c:pt idx="405">
                  <c:v>-5.4515296758345402</c:v>
                </c:pt>
                <c:pt idx="406">
                  <c:v>-5.4619382258945146</c:v>
                </c:pt>
                <c:pt idx="407">
                  <c:v>-5.4723467884938559</c:v>
                </c:pt>
                <c:pt idx="408">
                  <c:v>-5.4827553636322746</c:v>
                </c:pt>
                <c:pt idx="409">
                  <c:v>-5.493163951309481</c:v>
                </c:pt>
                <c:pt idx="410">
                  <c:v>-5.5035725515251857</c:v>
                </c:pt>
                <c:pt idx="411">
                  <c:v>-5.513981164279099</c:v>
                </c:pt>
                <c:pt idx="412">
                  <c:v>-5.5243897895709315</c:v>
                </c:pt>
                <c:pt idx="413">
                  <c:v>-5.5347984274003936</c:v>
                </c:pt>
                <c:pt idx="414">
                  <c:v>-5.5452070777671958</c:v>
                </c:pt>
                <c:pt idx="415">
                  <c:v>-5.5556157406710485</c:v>
                </c:pt>
                <c:pt idx="416">
                  <c:v>-5.5660244161116621</c:v>
                </c:pt>
                <c:pt idx="417">
                  <c:v>-5.5764331040887472</c:v>
                </c:pt>
                <c:pt idx="418">
                  <c:v>-5.5868418046020141</c:v>
                </c:pt>
                <c:pt idx="419">
                  <c:v>-5.5972505176511733</c:v>
                </c:pt>
                <c:pt idx="420">
                  <c:v>-5.6076592432359362</c:v>
                </c:pt>
                <c:pt idx="421">
                  <c:v>-5.6180679813560124</c:v>
                </c:pt>
                <c:pt idx="422">
                  <c:v>-5.6284767320111131</c:v>
                </c:pt>
                <c:pt idx="423">
                  <c:v>-5.638885495200948</c:v>
                </c:pt>
                <c:pt idx="424">
                  <c:v>-5.6492942709252283</c:v>
                </c:pt>
                <c:pt idx="425">
                  <c:v>-5.6597030591836637</c:v>
                </c:pt>
                <c:pt idx="426">
                  <c:v>-5.6701118599759655</c:v>
                </c:pt>
                <c:pt idx="427">
                  <c:v>-5.6805206733018441</c:v>
                </c:pt>
                <c:pt idx="428">
                  <c:v>-5.69092949916101</c:v>
                </c:pt>
                <c:pt idx="429">
                  <c:v>-5.7013383375531737</c:v>
                </c:pt>
                <c:pt idx="430">
                  <c:v>-5.7117471884780455</c:v>
                </c:pt>
                <c:pt idx="431">
                  <c:v>-5.7221560519353361</c:v>
                </c:pt>
                <c:pt idx="432">
                  <c:v>-5.7325649279247557</c:v>
                </c:pt>
                <c:pt idx="433">
                  <c:v>-5.7429738164460158</c:v>
                </c:pt>
                <c:pt idx="434">
                  <c:v>-5.7533827174988259</c:v>
                </c:pt>
                <c:pt idx="435">
                  <c:v>-5.7637916310828974</c:v>
                </c:pt>
                <c:pt idx="436">
                  <c:v>-5.7742005571979407</c:v>
                </c:pt>
                <c:pt idx="437">
                  <c:v>-5.7846094958436662</c:v>
                </c:pt>
                <c:pt idx="438">
                  <c:v>-5.7950184470197845</c:v>
                </c:pt>
                <c:pt idx="439">
                  <c:v>-5.805427410726006</c:v>
                </c:pt>
                <c:pt idx="440">
                  <c:v>-5.8158363869620411</c:v>
                </c:pt>
                <c:pt idx="441">
                  <c:v>-5.8262453757276003</c:v>
                </c:pt>
                <c:pt idx="442">
                  <c:v>-5.8366543770223949</c:v>
                </c:pt>
                <c:pt idx="443">
                  <c:v>-5.8470633908461354</c:v>
                </c:pt>
                <c:pt idx="444">
                  <c:v>-5.8574724171985322</c:v>
                </c:pt>
                <c:pt idx="445">
                  <c:v>-5.8678814560792958</c:v>
                </c:pt>
                <c:pt idx="446">
                  <c:v>-5.8782905074881366</c:v>
                </c:pt>
                <c:pt idx="447">
                  <c:v>-5.8886995714247652</c:v>
                </c:pt>
                <c:pt idx="448">
                  <c:v>-5.8991086478888928</c:v>
                </c:pt>
                <c:pt idx="449">
                  <c:v>-5.9095177368802299</c:v>
                </c:pt>
                <c:pt idx="450">
                  <c:v>-5.9199268383984869</c:v>
                </c:pt>
                <c:pt idx="451">
                  <c:v>-5.9303359524433743</c:v>
                </c:pt>
                <c:pt idx="452">
                  <c:v>-5.9407450790146026</c:v>
                </c:pt>
                <c:pt idx="453">
                  <c:v>-5.9511542181118831</c:v>
                </c:pt>
                <c:pt idx="454">
                  <c:v>-5.9615633697349253</c:v>
                </c:pt>
                <c:pt idx="455">
                  <c:v>-5.9719725338834406</c:v>
                </c:pt>
                <c:pt idx="456">
                  <c:v>-5.9823817105571395</c:v>
                </c:pt>
                <c:pt idx="457">
                  <c:v>-5.9927908997557333</c:v>
                </c:pt>
                <c:pt idx="458">
                  <c:v>-6.0032001014789316</c:v>
                </c:pt>
                <c:pt idx="459">
                  <c:v>-6.0136093157264456</c:v>
                </c:pt>
                <c:pt idx="460">
                  <c:v>-6.024018542497986</c:v>
                </c:pt>
                <c:pt idx="461">
                  <c:v>-6.034427781793263</c:v>
                </c:pt>
                <c:pt idx="462">
                  <c:v>-6.0448370336119881</c:v>
                </c:pt>
                <c:pt idx="463">
                  <c:v>-6.0552462979538717</c:v>
                </c:pt>
                <c:pt idx="464">
                  <c:v>-6.0656555748186243</c:v>
                </c:pt>
                <c:pt idx="465">
                  <c:v>-6.0760648642059563</c:v>
                </c:pt>
                <c:pt idx="466">
                  <c:v>-6.0864741661155781</c:v>
                </c:pt>
                <c:pt idx="467">
                  <c:v>-6.0968834805472012</c:v>
                </c:pt>
                <c:pt idx="468">
                  <c:v>-6.1072928075005359</c:v>
                </c:pt>
                <c:pt idx="469">
                  <c:v>-6.1177021469752928</c:v>
                </c:pt>
                <c:pt idx="470">
                  <c:v>-6.1281114989711831</c:v>
                </c:pt>
                <c:pt idx="471">
                  <c:v>-6.1385208634879165</c:v>
                </c:pt>
                <c:pt idx="472">
                  <c:v>-6.1489302405252051</c:v>
                </c:pt>
                <c:pt idx="473">
                  <c:v>-6.1593396300827585</c:v>
                </c:pt>
                <c:pt idx="474">
                  <c:v>-6.1697490321602881</c:v>
                </c:pt>
                <c:pt idx="475">
                  <c:v>-6.1801584467575035</c:v>
                </c:pt>
                <c:pt idx="476">
                  <c:v>-6.1905678738741168</c:v>
                </c:pt>
                <c:pt idx="477">
                  <c:v>-6.2009773135098376</c:v>
                </c:pt>
                <c:pt idx="478">
                  <c:v>-6.2113867656643773</c:v>
                </c:pt>
                <c:pt idx="479">
                  <c:v>-6.2217962303374463</c:v>
                </c:pt>
                <c:pt idx="480">
                  <c:v>-6.232205707528756</c:v>
                </c:pt>
                <c:pt idx="481">
                  <c:v>-6.2426151972380159</c:v>
                </c:pt>
                <c:pt idx="482">
                  <c:v>-6.2530246994649374</c:v>
                </c:pt>
                <c:pt idx="483">
                  <c:v>-6.2634342142092319</c:v>
                </c:pt>
                <c:pt idx="484">
                  <c:v>-6.2738437414706087</c:v>
                </c:pt>
                <c:pt idx="485">
                  <c:v>-6.2842532812487804</c:v>
                </c:pt>
                <c:pt idx="486">
                  <c:v>-6.2946628335434562</c:v>
                </c:pt>
                <c:pt idx="487">
                  <c:v>-6.3050723983543477</c:v>
                </c:pt>
                <c:pt idx="488">
                  <c:v>-6.3154819756811653</c:v>
                </c:pt>
                <c:pt idx="489">
                  <c:v>-6.3258915655236194</c:v>
                </c:pt>
                <c:pt idx="490">
                  <c:v>-6.3363011678814214</c:v>
                </c:pt>
                <c:pt idx="491">
                  <c:v>-6.3467107827542817</c:v>
                </c:pt>
                <c:pt idx="492">
                  <c:v>-6.3571204101419116</c:v>
                </c:pt>
                <c:pt idx="493">
                  <c:v>-6.3675300500440217</c:v>
                </c:pt>
                <c:pt idx="494">
                  <c:v>-6.3779397024603224</c:v>
                </c:pt>
                <c:pt idx="495">
                  <c:v>-6.3883493673905241</c:v>
                </c:pt>
                <c:pt idx="496">
                  <c:v>-6.3987590448343381</c:v>
                </c:pt>
                <c:pt idx="497">
                  <c:v>-6.4091687347914759</c:v>
                </c:pt>
                <c:pt idx="498">
                  <c:v>-6.4195784372616478</c:v>
                </c:pt>
                <c:pt idx="499">
                  <c:v>-6.4299881522445643</c:v>
                </c:pt>
                <c:pt idx="500">
                  <c:v>-6.4403978797399359</c:v>
                </c:pt>
                <c:pt idx="501">
                  <c:v>-6.450807619747474</c:v>
                </c:pt>
                <c:pt idx="502">
                  <c:v>-6.4612173722668897</c:v>
                </c:pt>
                <c:pt idx="503">
                  <c:v>-6.4716271372978937</c:v>
                </c:pt>
                <c:pt idx="504">
                  <c:v>-6.4820369148401964</c:v>
                </c:pt>
                <c:pt idx="505">
                  <c:v>-6.4924467048935082</c:v>
                </c:pt>
                <c:pt idx="506">
                  <c:v>-6.5028565074575404</c:v>
                </c:pt>
                <c:pt idx="507">
                  <c:v>-6.5132663225320044</c:v>
                </c:pt>
                <c:pt idx="508">
                  <c:v>-6.5236761501166107</c:v>
                </c:pt>
                <c:pt idx="509">
                  <c:v>-6.5340859902110697</c:v>
                </c:pt>
                <c:pt idx="510">
                  <c:v>-6.5444958428150928</c:v>
                </c:pt>
                <c:pt idx="511">
                  <c:v>-6.5549057079283903</c:v>
                </c:pt>
                <c:pt idx="512">
                  <c:v>-6.5653155855506737</c:v>
                </c:pt>
                <c:pt idx="513">
                  <c:v>-6.5757254756816534</c:v>
                </c:pt>
                <c:pt idx="514">
                  <c:v>-6.5861353783210408</c:v>
                </c:pt>
                <c:pt idx="515">
                  <c:v>-6.5965452934685462</c:v>
                </c:pt>
                <c:pt idx="516">
                  <c:v>-6.6069552211238802</c:v>
                </c:pt>
                <c:pt idx="517">
                  <c:v>-6.6173651612867541</c:v>
                </c:pt>
                <c:pt idx="518">
                  <c:v>-6.6277751139568792</c:v>
                </c:pt>
                <c:pt idx="519">
                  <c:v>-6.638185079133966</c:v>
                </c:pt>
                <c:pt idx="520">
                  <c:v>-6.648595056817725</c:v>
                </c:pt>
                <c:pt idx="521">
                  <c:v>-6.6590050470078674</c:v>
                </c:pt>
                <c:pt idx="522">
                  <c:v>-6.6694150497041038</c:v>
                </c:pt>
                <c:pt idx="523">
                  <c:v>-6.6798250649061455</c:v>
                </c:pt>
                <c:pt idx="524">
                  <c:v>-6.6902350926137037</c:v>
                </c:pt>
                <c:pt idx="525">
                  <c:v>-6.7006451328264882</c:v>
                </c:pt>
                <c:pt idx="526">
                  <c:v>-6.7110551855442111</c:v>
                </c:pt>
                <c:pt idx="527">
                  <c:v>-6.7214652507665829</c:v>
                </c:pt>
                <c:pt idx="528">
                  <c:v>-6.7318753284933139</c:v>
                </c:pt>
                <c:pt idx="529">
                  <c:v>-6.7422854187241157</c:v>
                </c:pt>
                <c:pt idx="530">
                  <c:v>-6.7526955214586994</c:v>
                </c:pt>
                <c:pt idx="531">
                  <c:v>-6.7631056366967757</c:v>
                </c:pt>
                <c:pt idx="532">
                  <c:v>-6.7735157644380548</c:v>
                </c:pt>
                <c:pt idx="533">
                  <c:v>-6.7839259046822482</c:v>
                </c:pt>
                <c:pt idx="534">
                  <c:v>-6.7943360574290672</c:v>
                </c:pt>
                <c:pt idx="535">
                  <c:v>-6.8047462226782223</c:v>
                </c:pt>
                <c:pt idx="536">
                  <c:v>-6.8151564004294247</c:v>
                </c:pt>
                <c:pt idx="537">
                  <c:v>-6.825566590682385</c:v>
                </c:pt>
                <c:pt idx="538">
                  <c:v>-6.8359767934368145</c:v>
                </c:pt>
                <c:pt idx="539">
                  <c:v>-6.8463870086924246</c:v>
                </c:pt>
                <c:pt idx="540">
                  <c:v>-6.8567972364489256</c:v>
                </c:pt>
                <c:pt idx="541">
                  <c:v>-6.867207476706028</c:v>
                </c:pt>
                <c:pt idx="542">
                  <c:v>-6.8776177294634433</c:v>
                </c:pt>
                <c:pt idx="543">
                  <c:v>-6.8880279947208827</c:v>
                </c:pt>
                <c:pt idx="544">
                  <c:v>-6.8984382724780566</c:v>
                </c:pt>
                <c:pt idx="545">
                  <c:v>-6.9088485627346765</c:v>
                </c:pt>
                <c:pt idx="546">
                  <c:v>-6.9192588654904537</c:v>
                </c:pt>
                <c:pt idx="547">
                  <c:v>-6.9296691807450985</c:v>
                </c:pt>
                <c:pt idx="548">
                  <c:v>-6.9400795084983216</c:v>
                </c:pt>
                <c:pt idx="549">
                  <c:v>-6.950489848749835</c:v>
                </c:pt>
                <c:pt idx="550">
                  <c:v>-6.9609002014993493</c:v>
                </c:pt>
                <c:pt idx="551">
                  <c:v>-6.9713105667465749</c:v>
                </c:pt>
                <c:pt idx="552">
                  <c:v>-6.9817209444912232</c:v>
                </c:pt>
                <c:pt idx="553">
                  <c:v>-6.9921313347330054</c:v>
                </c:pt>
                <c:pt idx="554">
                  <c:v>-7.002541737471633</c:v>
                </c:pt>
                <c:pt idx="555">
                  <c:v>-7.0129521527068164</c:v>
                </c:pt>
                <c:pt idx="556">
                  <c:v>-7.023362580438266</c:v>
                </c:pt>
                <c:pt idx="557">
                  <c:v>-7.0337730206656941</c:v>
                </c:pt>
                <c:pt idx="558">
                  <c:v>-7.0441834733888111</c:v>
                </c:pt>
                <c:pt idx="559">
                  <c:v>-7.0545939386073275</c:v>
                </c:pt>
                <c:pt idx="560">
                  <c:v>-7.0650044163209547</c:v>
                </c:pt>
                <c:pt idx="561">
                  <c:v>-7.0754149065294039</c:v>
                </c:pt>
                <c:pt idx="562">
                  <c:v>-7.0858254092323865</c:v>
                </c:pt>
                <c:pt idx="563">
                  <c:v>-7.0962359244296129</c:v>
                </c:pt>
                <c:pt idx="564">
                  <c:v>-7.1066464521207946</c:v>
                </c:pt>
                <c:pt idx="565">
                  <c:v>-7.1170569923056428</c:v>
                </c:pt>
                <c:pt idx="566">
                  <c:v>-7.127467544983868</c:v>
                </c:pt>
                <c:pt idx="567">
                  <c:v>-7.1378781101551816</c:v>
                </c:pt>
                <c:pt idx="568">
                  <c:v>-7.1482886878192948</c:v>
                </c:pt>
                <c:pt idx="569">
                  <c:v>-7.1586992779759182</c:v>
                </c:pt>
                <c:pt idx="570">
                  <c:v>-7.1691098806247631</c:v>
                </c:pt>
                <c:pt idx="571">
                  <c:v>-7.1795204957655407</c:v>
                </c:pt>
                <c:pt idx="572">
                  <c:v>-7.1899311233979617</c:v>
                </c:pt>
                <c:pt idx="573">
                  <c:v>-7.2003417635217373</c:v>
                </c:pt>
                <c:pt idx="574">
                  <c:v>-7.2107524161365788</c:v>
                </c:pt>
                <c:pt idx="575">
                  <c:v>-7.2211630812421976</c:v>
                </c:pt>
                <c:pt idx="576">
                  <c:v>-7.2315737588383042</c:v>
                </c:pt>
                <c:pt idx="577">
                  <c:v>-7.2419844489246099</c:v>
                </c:pt>
                <c:pt idx="578">
                  <c:v>-7.252395151500826</c:v>
                </c:pt>
                <c:pt idx="579">
                  <c:v>-7.2628058665666639</c:v>
                </c:pt>
                <c:pt idx="580">
                  <c:v>-7.2732165941218341</c:v>
                </c:pt>
                <c:pt idx="581">
                  <c:v>-7.2836273341660478</c:v>
                </c:pt>
                <c:pt idx="582">
                  <c:v>-7.2940380866990164</c:v>
                </c:pt>
                <c:pt idx="583">
                  <c:v>-7.3044488517204504</c:v>
                </c:pt>
                <c:pt idx="584">
                  <c:v>-7.3148596292300612</c:v>
                </c:pt>
                <c:pt idx="585">
                  <c:v>-7.3252704192275599</c:v>
                </c:pt>
                <c:pt idx="586">
                  <c:v>-7.3356812217126581</c:v>
                </c:pt>
                <c:pt idx="587">
                  <c:v>-7.3460920366850671</c:v>
                </c:pt>
                <c:pt idx="588">
                  <c:v>-7.3565028641444972</c:v>
                </c:pt>
                <c:pt idx="589">
                  <c:v>-7.3669137040906598</c:v>
                </c:pt>
                <c:pt idx="590">
                  <c:v>-7.3773245565232664</c:v>
                </c:pt>
                <c:pt idx="591">
                  <c:v>-7.3877354214420281</c:v>
                </c:pt>
                <c:pt idx="592">
                  <c:v>-7.3981462988466555</c:v>
                </c:pt>
                <c:pt idx="593">
                  <c:v>-7.4085571887368609</c:v>
                </c:pt>
                <c:pt idx="594">
                  <c:v>-7.4189680911123546</c:v>
                </c:pt>
                <c:pt idx="595">
                  <c:v>-7.4293790059728479</c:v>
                </c:pt>
                <c:pt idx="596">
                  <c:v>-7.4397899333180515</c:v>
                </c:pt>
                <c:pt idx="597">
                  <c:v>-7.4502008731476774</c:v>
                </c:pt>
                <c:pt idx="598">
                  <c:v>-7.4606118254614362</c:v>
                </c:pt>
                <c:pt idx="599">
                  <c:v>-7.4710227902590391</c:v>
                </c:pt>
                <c:pt idx="600">
                  <c:v>-7.4814337675401976</c:v>
                </c:pt>
                <c:pt idx="601">
                  <c:v>-7.491844757304623</c:v>
                </c:pt>
                <c:pt idx="602">
                  <c:v>-7.5022557595520265</c:v>
                </c:pt>
                <c:pt idx="603">
                  <c:v>-7.5126667742821187</c:v>
                </c:pt>
                <c:pt idx="604">
                  <c:v>-7.5230778014946109</c:v>
                </c:pt>
                <c:pt idx="605">
                  <c:v>-7.5334888411892154</c:v>
                </c:pt>
                <c:pt idx="606">
                  <c:v>-7.5438998933656425</c:v>
                </c:pt>
                <c:pt idx="607">
                  <c:v>-7.5543109580236028</c:v>
                </c:pt>
                <c:pt idx="608">
                  <c:v>-7.5647220351628084</c:v>
                </c:pt>
                <c:pt idx="609">
                  <c:v>-7.5751331247829707</c:v>
                </c:pt>
                <c:pt idx="610">
                  <c:v>-7.5855442268838003</c:v>
                </c:pt>
                <c:pt idx="611">
                  <c:v>-7.5959553414650092</c:v>
                </c:pt>
                <c:pt idx="612">
                  <c:v>-7.6063664685263079</c:v>
                </c:pt>
                <c:pt idx="613">
                  <c:v>-7.6167776080674079</c:v>
                </c:pt>
                <c:pt idx="614">
                  <c:v>-7.6271887600880204</c:v>
                </c:pt>
                <c:pt idx="615">
                  <c:v>-7.6375999245878567</c:v>
                </c:pt>
                <c:pt idx="616">
                  <c:v>-7.6480111015666274</c:v>
                </c:pt>
                <c:pt idx="617">
                  <c:v>-7.6584222910240447</c:v>
                </c:pt>
                <c:pt idx="618">
                  <c:v>-7.6688334929598199</c:v>
                </c:pt>
                <c:pt idx="619">
                  <c:v>-7.6792447073736634</c:v>
                </c:pt>
                <c:pt idx="620">
                  <c:v>-7.6896559342652875</c:v>
                </c:pt>
                <c:pt idx="621">
                  <c:v>-7.7000671736344026</c:v>
                </c:pt>
                <c:pt idx="622">
                  <c:v>-7.7104784254807202</c:v>
                </c:pt>
                <c:pt idx="623">
                  <c:v>-7.7208896898039514</c:v>
                </c:pt>
                <c:pt idx="624">
                  <c:v>-7.7313009666038077</c:v>
                </c:pt>
                <c:pt idx="625">
                  <c:v>-7.7417122558800004</c:v>
                </c:pt>
                <c:pt idx="626">
                  <c:v>-7.7521235576322409</c:v>
                </c:pt>
                <c:pt idx="627">
                  <c:v>-7.7625348718602405</c:v>
                </c:pt>
                <c:pt idx="628">
                  <c:v>-7.7729461985637105</c:v>
                </c:pt>
                <c:pt idx="629">
                  <c:v>-7.7833575377423623</c:v>
                </c:pt>
                <c:pt idx="630">
                  <c:v>-7.7937688893959063</c:v>
                </c:pt>
                <c:pt idx="631">
                  <c:v>-7.8041802535240548</c:v>
                </c:pt>
                <c:pt idx="632">
                  <c:v>-7.814591630126519</c:v>
                </c:pt>
                <c:pt idx="633">
                  <c:v>-7.8250030192030096</c:v>
                </c:pt>
                <c:pt idx="634">
                  <c:v>-7.8354144207532386</c:v>
                </c:pt>
                <c:pt idx="635">
                  <c:v>-7.8458258347769174</c:v>
                </c:pt>
                <c:pt idx="636">
                  <c:v>-7.8562372612737565</c:v>
                </c:pt>
                <c:pt idx="637">
                  <c:v>-7.8666487002434682</c:v>
                </c:pt>
                <c:pt idx="638">
                  <c:v>-7.8770601516857628</c:v>
                </c:pt>
                <c:pt idx="639">
                  <c:v>-7.8874716156003526</c:v>
                </c:pt>
                <c:pt idx="640">
                  <c:v>-7.897883091986948</c:v>
                </c:pt>
                <c:pt idx="641">
                  <c:v>-7.9082945808452614</c:v>
                </c:pt>
                <c:pt idx="642">
                  <c:v>-7.918706082175003</c:v>
                </c:pt>
                <c:pt idx="643">
                  <c:v>-7.9291175959758853</c:v>
                </c:pt>
                <c:pt idx="644">
                  <c:v>-7.9395291222476185</c:v>
                </c:pt>
                <c:pt idx="645">
                  <c:v>-7.949940660989915</c:v>
                </c:pt>
                <c:pt idx="646">
                  <c:v>-7.9603522122024852</c:v>
                </c:pt>
                <c:pt idx="647">
                  <c:v>-7.9707637758850414</c:v>
                </c:pt>
                <c:pt idx="648">
                  <c:v>-7.9811753520372948</c:v>
                </c:pt>
                <c:pt idx="649">
                  <c:v>-7.9915869406589559</c:v>
                </c:pt>
                <c:pt idx="650">
                  <c:v>-8.001998541749737</c:v>
                </c:pt>
                <c:pt idx="651">
                  <c:v>-8.0124101553093485</c:v>
                </c:pt>
                <c:pt idx="652">
                  <c:v>-8.0228217813375036</c:v>
                </c:pt>
                <c:pt idx="653">
                  <c:v>-8.0332334198339126</c:v>
                </c:pt>
                <c:pt idx="654">
                  <c:v>-8.0436450707982861</c:v>
                </c:pt>
                <c:pt idx="655">
                  <c:v>-8.0540567342303362</c:v>
                </c:pt>
                <c:pt idx="656">
                  <c:v>-8.0644684101297752</c:v>
                </c:pt>
                <c:pt idx="657">
                  <c:v>-8.0748800984963136</c:v>
                </c:pt>
                <c:pt idx="658">
                  <c:v>-8.0852917993296618</c:v>
                </c:pt>
                <c:pt idx="659">
                  <c:v>-8.0957035126295338</c:v>
                </c:pt>
                <c:pt idx="660">
                  <c:v>-8.1061152383956383</c:v>
                </c:pt>
                <c:pt idx="661">
                  <c:v>-8.1165269766276875</c:v>
                </c:pt>
                <c:pt idx="662">
                  <c:v>-8.1269387273253937</c:v>
                </c:pt>
                <c:pt idx="663">
                  <c:v>-8.137350490488469</c:v>
                </c:pt>
                <c:pt idx="664">
                  <c:v>-8.1477622661166222</c:v>
                </c:pt>
                <c:pt idx="665">
                  <c:v>-8.1581740542095673</c:v>
                </c:pt>
                <c:pt idx="666">
                  <c:v>-8.1685858547670147</c:v>
                </c:pt>
                <c:pt idx="667">
                  <c:v>-8.1789976677886749</c:v>
                </c:pt>
                <c:pt idx="668">
                  <c:v>-8.18940949327426</c:v>
                </c:pt>
                <c:pt idx="669">
                  <c:v>-8.1998213312234824</c:v>
                </c:pt>
                <c:pt idx="670">
                  <c:v>-8.2102331816360525</c:v>
                </c:pt>
                <c:pt idx="671">
                  <c:v>-8.2206450445116825</c:v>
                </c:pt>
                <c:pt idx="672">
                  <c:v>-8.2310569198500829</c:v>
                </c:pt>
                <c:pt idx="673">
                  <c:v>-8.2414688076509659</c:v>
                </c:pt>
                <c:pt idx="674">
                  <c:v>-8.2518807079140437</c:v>
                </c:pt>
                <c:pt idx="675">
                  <c:v>-8.2622926206390268</c:v>
                </c:pt>
                <c:pt idx="676">
                  <c:v>-8.2727045458256256</c:v>
                </c:pt>
                <c:pt idx="677">
                  <c:v>-8.2831164834735542</c:v>
                </c:pt>
                <c:pt idx="678">
                  <c:v>-8.2935284335825212</c:v>
                </c:pt>
                <c:pt idx="679">
                  <c:v>-8.3039403961522407</c:v>
                </c:pt>
                <c:pt idx="680">
                  <c:v>-8.314352371182423</c:v>
                </c:pt>
                <c:pt idx="681">
                  <c:v>-8.3247643586727786</c:v>
                </c:pt>
                <c:pt idx="682">
                  <c:v>-8.3351763586230199</c:v>
                </c:pt>
                <c:pt idx="683">
                  <c:v>-8.3455883710328589</c:v>
                </c:pt>
                <c:pt idx="684">
                  <c:v>-8.3560003959020062</c:v>
                </c:pt>
                <c:pt idx="685">
                  <c:v>-8.3664124332301739</c:v>
                </c:pt>
                <c:pt idx="686">
                  <c:v>-8.3768244830170744</c:v>
                </c:pt>
                <c:pt idx="687">
                  <c:v>-8.387236545262418</c:v>
                </c:pt>
                <c:pt idx="688">
                  <c:v>-8.397648619965917</c:v>
                </c:pt>
                <c:pt idx="689">
                  <c:v>-8.4080607071272819</c:v>
                </c:pt>
                <c:pt idx="690">
                  <c:v>-8.4184728067462249</c:v>
                </c:pt>
                <c:pt idx="691">
                  <c:v>-8.4288849188224564</c:v>
                </c:pt>
                <c:pt idx="692">
                  <c:v>-8.4392970433556904</c:v>
                </c:pt>
                <c:pt idx="693">
                  <c:v>-8.4497091803456357</c:v>
                </c:pt>
                <c:pt idx="694">
                  <c:v>-8.4601213297920062</c:v>
                </c:pt>
                <c:pt idx="695">
                  <c:v>-8.4705334916945123</c:v>
                </c:pt>
                <c:pt idx="696">
                  <c:v>-8.4809456660528646</c:v>
                </c:pt>
                <c:pt idx="697">
                  <c:v>-8.4913578528667752</c:v>
                </c:pt>
                <c:pt idx="698">
                  <c:v>-8.5017700521359565</c:v>
                </c:pt>
                <c:pt idx="699">
                  <c:v>-8.5121822638601206</c:v>
                </c:pt>
                <c:pt idx="700">
                  <c:v>-8.5225944880389779</c:v>
                </c:pt>
                <c:pt idx="701">
                  <c:v>-8.5330067246722408</c:v>
                </c:pt>
                <c:pt idx="702">
                  <c:v>-8.5434189737596196</c:v>
                </c:pt>
                <c:pt idx="703">
                  <c:v>-8.5538312353008266</c:v>
                </c:pt>
                <c:pt idx="704">
                  <c:v>-8.5642435092955722</c:v>
                </c:pt>
                <c:pt idx="705">
                  <c:v>-8.5746557957435705</c:v>
                </c:pt>
                <c:pt idx="706">
                  <c:v>-8.5850680946445319</c:v>
                </c:pt>
                <c:pt idx="707">
                  <c:v>-8.5954804059981669</c:v>
                </c:pt>
                <c:pt idx="708">
                  <c:v>-8.6058927298041876</c:v>
                </c:pt>
                <c:pt idx="709">
                  <c:v>-8.6163050660623064</c:v>
                </c:pt>
                <c:pt idx="710">
                  <c:v>-8.6267174147722354</c:v>
                </c:pt>
                <c:pt idx="711">
                  <c:v>-8.6371297759336851</c:v>
                </c:pt>
                <c:pt idx="712">
                  <c:v>-8.6475421495463678</c:v>
                </c:pt>
                <c:pt idx="713">
                  <c:v>-8.6579545356099938</c:v>
                </c:pt>
                <c:pt idx="714">
                  <c:v>-8.6683669341242755</c:v>
                </c:pt>
                <c:pt idx="715">
                  <c:v>-8.678779345088925</c:v>
                </c:pt>
                <c:pt idx="716">
                  <c:v>-8.6891917685036528</c:v>
                </c:pt>
                <c:pt idx="717">
                  <c:v>-8.6996042043681712</c:v>
                </c:pt>
                <c:pt idx="718">
                  <c:v>-8.7100166526821923</c:v>
                </c:pt>
                <c:pt idx="719">
                  <c:v>-8.7204291134454266</c:v>
                </c:pt>
                <c:pt idx="720">
                  <c:v>-8.7308415866575881</c:v>
                </c:pt>
                <c:pt idx="721">
                  <c:v>-8.7412540723183856</c:v>
                </c:pt>
                <c:pt idx="722">
                  <c:v>-8.7516665704275329</c:v>
                </c:pt>
                <c:pt idx="723">
                  <c:v>-8.7620790809847406</c:v>
                </c:pt>
                <c:pt idx="724">
                  <c:v>-8.7724916039897209</c:v>
                </c:pt>
                <c:pt idx="725">
                  <c:v>-8.7829041394421843</c:v>
                </c:pt>
                <c:pt idx="726">
                  <c:v>-8.7933166873418429</c:v>
                </c:pt>
                <c:pt idx="727">
                  <c:v>-8.803729247688409</c:v>
                </c:pt>
                <c:pt idx="728">
                  <c:v>-8.8141418204815931</c:v>
                </c:pt>
                <c:pt idx="729">
                  <c:v>-8.8245544057211092</c:v>
                </c:pt>
                <c:pt idx="730">
                  <c:v>-8.8349670034066676</c:v>
                </c:pt>
                <c:pt idx="731">
                  <c:v>-8.845379613537979</c:v>
                </c:pt>
                <c:pt idx="732">
                  <c:v>-8.8557922361147554</c:v>
                </c:pt>
                <c:pt idx="733">
                  <c:v>-8.8662048711367092</c:v>
                </c:pt>
                <c:pt idx="734">
                  <c:v>-8.8766175186035525</c:v>
                </c:pt>
                <c:pt idx="735">
                  <c:v>-8.8870301785149959</c:v>
                </c:pt>
                <c:pt idx="736">
                  <c:v>-8.8974428508707533</c:v>
                </c:pt>
                <c:pt idx="737">
                  <c:v>-8.9078555356705333</c:v>
                </c:pt>
                <c:pt idx="738">
                  <c:v>-8.9182682329140501</c:v>
                </c:pt>
                <c:pt idx="739">
                  <c:v>-8.9286809426010141</c:v>
                </c:pt>
                <c:pt idx="740">
                  <c:v>-8.9390936647311374</c:v>
                </c:pt>
                <c:pt idx="741">
                  <c:v>-8.9495063993041324</c:v>
                </c:pt>
                <c:pt idx="742">
                  <c:v>-8.9599191463197094</c:v>
                </c:pt>
                <c:pt idx="743">
                  <c:v>-8.9703319057775808</c:v>
                </c:pt>
                <c:pt idx="744">
                  <c:v>-8.9807446776774587</c:v>
                </c:pt>
                <c:pt idx="745">
                  <c:v>-8.9911574620190535</c:v>
                </c:pt>
                <c:pt idx="746">
                  <c:v>-9.0015702588020794</c:v>
                </c:pt>
                <c:pt idx="747">
                  <c:v>-9.0119830680262449</c:v>
                </c:pt>
                <c:pt idx="748">
                  <c:v>-9.0223958896912642</c:v>
                </c:pt>
                <c:pt idx="749">
                  <c:v>-9.0328087237968493</c:v>
                </c:pt>
                <c:pt idx="750">
                  <c:v>-9.0432215703427108</c:v>
                </c:pt>
                <c:pt idx="751">
                  <c:v>-9.0536344293285609</c:v>
                </c:pt>
                <c:pt idx="752">
                  <c:v>-9.06404730075411</c:v>
                </c:pt>
                <c:pt idx="753">
                  <c:v>-9.0744601846190722</c:v>
                </c:pt>
                <c:pt idx="754">
                  <c:v>-9.0848730809231579</c:v>
                </c:pt>
                <c:pt idx="755">
                  <c:v>-9.0952859896660794</c:v>
                </c:pt>
                <c:pt idx="756">
                  <c:v>-9.105698910847547</c:v>
                </c:pt>
                <c:pt idx="757">
                  <c:v>-9.1161118444672748</c:v>
                </c:pt>
                <c:pt idx="758">
                  <c:v>-9.1265247905249733</c:v>
                </c:pt>
                <c:pt idx="759">
                  <c:v>-9.1369377490203547</c:v>
                </c:pt>
                <c:pt idx="760">
                  <c:v>-9.1473507199531294</c:v>
                </c:pt>
                <c:pt idx="761">
                  <c:v>-9.1577637033230115</c:v>
                </c:pt>
                <c:pt idx="762">
                  <c:v>-9.1681766991297113</c:v>
                </c:pt>
                <c:pt idx="763">
                  <c:v>-9.1785897073729412</c:v>
                </c:pt>
                <c:pt idx="764">
                  <c:v>-9.1890027280524116</c:v>
                </c:pt>
                <c:pt idx="765">
                  <c:v>-9.1994157611678364</c:v>
                </c:pt>
                <c:pt idx="766">
                  <c:v>-9.2098288067189262</c:v>
                </c:pt>
                <c:pt idx="767">
                  <c:v>-9.2202418647053932</c:v>
                </c:pt>
                <c:pt idx="768">
                  <c:v>-9.2306549351269496</c:v>
                </c:pt>
                <c:pt idx="769">
                  <c:v>-9.2410680179833058</c:v>
                </c:pt>
                <c:pt idx="770">
                  <c:v>-9.2514811132741741</c:v>
                </c:pt>
                <c:pt idx="771">
                  <c:v>-9.2618942209992667</c:v>
                </c:pt>
                <c:pt idx="772">
                  <c:v>-9.2723073411582959</c:v>
                </c:pt>
                <c:pt idx="773">
                  <c:v>-9.2827204737509739</c:v>
                </c:pt>
                <c:pt idx="774">
                  <c:v>-9.2931336187770111</c:v>
                </c:pt>
                <c:pt idx="775">
                  <c:v>-9.3035467762361215</c:v>
                </c:pt>
                <c:pt idx="776">
                  <c:v>-9.3139599461280156</c:v>
                </c:pt>
                <c:pt idx="777">
                  <c:v>-9.3243731284524038</c:v>
                </c:pt>
                <c:pt idx="778">
                  <c:v>-9.3347863232090003</c:v>
                </c:pt>
                <c:pt idx="779">
                  <c:v>-9.3451995303975153</c:v>
                </c:pt>
                <c:pt idx="780">
                  <c:v>-9.3556127500176611</c:v>
                </c:pt>
                <c:pt idx="781">
                  <c:v>-9.36602598206915</c:v>
                </c:pt>
                <c:pt idx="782">
                  <c:v>-9.3764392265516943</c:v>
                </c:pt>
                <c:pt idx="783">
                  <c:v>-9.386852483465006</c:v>
                </c:pt>
                <c:pt idx="784">
                  <c:v>-9.3972657528087957</c:v>
                </c:pt>
                <c:pt idx="785">
                  <c:v>-9.4076790345827757</c:v>
                </c:pt>
                <c:pt idx="786">
                  <c:v>-9.418092328786658</c:v>
                </c:pt>
                <c:pt idx="787">
                  <c:v>-9.4285056354201551</c:v>
                </c:pt>
                <c:pt idx="788">
                  <c:v>-9.438918954482979</c:v>
                </c:pt>
                <c:pt idx="789">
                  <c:v>-9.4493322859748403</c:v>
                </c:pt>
                <c:pt idx="790">
                  <c:v>-9.459745629895453</c:v>
                </c:pt>
                <c:pt idx="791">
                  <c:v>-9.4701589862445275</c:v>
                </c:pt>
                <c:pt idx="792">
                  <c:v>-9.480572355021776</c:v>
                </c:pt>
                <c:pt idx="793">
                  <c:v>-9.490985736226909</c:v>
                </c:pt>
                <c:pt idx="794">
                  <c:v>-9.5013991298596405</c:v>
                </c:pt>
                <c:pt idx="795">
                  <c:v>-9.511812535919681</c:v>
                </c:pt>
                <c:pt idx="796">
                  <c:v>-9.5222259544067427</c:v>
                </c:pt>
                <c:pt idx="797">
                  <c:v>-9.5326393853205396</c:v>
                </c:pt>
                <c:pt idx="798">
                  <c:v>-9.5430528286607803</c:v>
                </c:pt>
                <c:pt idx="799">
                  <c:v>-9.5534662844271789</c:v>
                </c:pt>
                <c:pt idx="800">
                  <c:v>-9.5638797526194477</c:v>
                </c:pt>
                <c:pt idx="801">
                  <c:v>-9.574293233237297</c:v>
                </c:pt>
                <c:pt idx="802">
                  <c:v>-9.5847067262804391</c:v>
                </c:pt>
                <c:pt idx="803">
                  <c:v>-9.595120231748588</c:v>
                </c:pt>
                <c:pt idx="804">
                  <c:v>-9.6055337496414541</c:v>
                </c:pt>
                <c:pt idx="805">
                  <c:v>-9.615947279958748</c:v>
                </c:pt>
                <c:pt idx="806">
                  <c:v>-9.6263608227001836</c:v>
                </c:pt>
                <c:pt idx="807">
                  <c:v>-9.6367743778654731</c:v>
                </c:pt>
                <c:pt idx="808">
                  <c:v>-9.647187945454327</c:v>
                </c:pt>
                <c:pt idx="809">
                  <c:v>-9.6576015254664576</c:v>
                </c:pt>
                <c:pt idx="810">
                  <c:v>-9.668015117901577</c:v>
                </c:pt>
                <c:pt idx="811">
                  <c:v>-9.6784287227593975</c:v>
                </c:pt>
                <c:pt idx="812">
                  <c:v>-9.6888423400396313</c:v>
                </c:pt>
                <c:pt idx="813">
                  <c:v>-9.6992559697419907</c:v>
                </c:pt>
                <c:pt idx="814">
                  <c:v>-9.709669611866186</c:v>
                </c:pt>
                <c:pt idx="815">
                  <c:v>-9.7200832664119314</c:v>
                </c:pt>
                <c:pt idx="816">
                  <c:v>-9.7304969333789373</c:v>
                </c:pt>
                <c:pt idx="817">
                  <c:v>-9.7409106127669158</c:v>
                </c:pt>
                <c:pt idx="818">
                  <c:v>-9.7513243045755793</c:v>
                </c:pt>
                <c:pt idx="819">
                  <c:v>-9.7617380088046399</c:v>
                </c:pt>
                <c:pt idx="820">
                  <c:v>-9.7721517254538099</c:v>
                </c:pt>
                <c:pt idx="821">
                  <c:v>-9.7825654545228016</c:v>
                </c:pt>
                <c:pt idx="822">
                  <c:v>-9.792979196011327</c:v>
                </c:pt>
                <c:pt idx="823">
                  <c:v>-9.8033929499190968</c:v>
                </c:pt>
                <c:pt idx="824">
                  <c:v>-9.8138067162458249</c:v>
                </c:pt>
                <c:pt idx="825">
                  <c:v>-9.8242204949912217</c:v>
                </c:pt>
                <c:pt idx="826">
                  <c:v>-9.8346342861549996</c:v>
                </c:pt>
                <c:pt idx="827">
                  <c:v>-9.8450480897368706</c:v>
                </c:pt>
                <c:pt idx="828">
                  <c:v>-9.8554619057365471</c:v>
                </c:pt>
                <c:pt idx="829">
                  <c:v>-9.8658757341537413</c:v>
                </c:pt>
                <c:pt idx="830">
                  <c:v>-9.8762895749881654</c:v>
                </c:pt>
                <c:pt idx="831">
                  <c:v>-9.8867034282395299</c:v>
                </c:pt>
                <c:pt idx="832">
                  <c:v>-9.8971172939075487</c:v>
                </c:pt>
                <c:pt idx="833">
                  <c:v>-9.9075311719919341</c:v>
                </c:pt>
                <c:pt idx="834">
                  <c:v>-9.9179450624923966</c:v>
                </c:pt>
                <c:pt idx="835">
                  <c:v>-9.9283589654086484</c:v>
                </c:pt>
                <c:pt idx="836">
                  <c:v>-9.9387728807404034</c:v>
                </c:pt>
                <c:pt idx="837">
                  <c:v>-9.9491868084873722</c:v>
                </c:pt>
                <c:pt idx="838">
                  <c:v>-9.959600748649267</c:v>
                </c:pt>
                <c:pt idx="839">
                  <c:v>-9.9700147012258</c:v>
                </c:pt>
                <c:pt idx="840">
                  <c:v>-9.9804286662166835</c:v>
                </c:pt>
                <c:pt idx="841">
                  <c:v>-9.9908426436216295</c:v>
                </c:pt>
                <c:pt idx="842">
                  <c:v>-10.001256633440351</c:v>
                </c:pt>
                <c:pt idx="843">
                  <c:v>-10.011670635672557</c:v>
                </c:pt>
                <c:pt idx="844">
                  <c:v>-10.022084650317963</c:v>
                </c:pt>
                <c:pt idx="845">
                  <c:v>-10.03249867737628</c:v>
                </c:pt>
                <c:pt idx="846">
                  <c:v>-10.042912716847219</c:v>
                </c:pt>
                <c:pt idx="847">
                  <c:v>-10.053326768730495</c:v>
                </c:pt>
                <c:pt idx="848">
                  <c:v>-10.063740833025816</c:v>
                </c:pt>
                <c:pt idx="849">
                  <c:v>-10.074154909732899</c:v>
                </c:pt>
                <c:pt idx="850">
                  <c:v>-10.084568998851452</c:v>
                </c:pt>
                <c:pt idx="851">
                  <c:v>-10.094983100381189</c:v>
                </c:pt>
                <c:pt idx="852">
                  <c:v>-10.105397214321822</c:v>
                </c:pt>
                <c:pt idx="853">
                  <c:v>-10.115811340673064</c:v>
                </c:pt>
                <c:pt idx="854">
                  <c:v>-10.126225479434625</c:v>
                </c:pt>
                <c:pt idx="855">
                  <c:v>-10.136639630606219</c:v>
                </c:pt>
                <c:pt idx="856">
                  <c:v>-10.147053794187556</c:v>
                </c:pt>
                <c:pt idx="857">
                  <c:v>-10.157467970178351</c:v>
                </c:pt>
                <c:pt idx="858">
                  <c:v>-10.167882158578314</c:v>
                </c:pt>
                <c:pt idx="859">
                  <c:v>-10.178296359387158</c:v>
                </c:pt>
                <c:pt idx="860">
                  <c:v>-10.188710572604595</c:v>
                </c:pt>
                <c:pt idx="861">
                  <c:v>-10.199124798230338</c:v>
                </c:pt>
                <c:pt idx="862">
                  <c:v>-10.209539036264099</c:v>
                </c:pt>
                <c:pt idx="863">
                  <c:v>-10.219953286705589</c:v>
                </c:pt>
                <c:pt idx="864">
                  <c:v>-10.230367549554522</c:v>
                </c:pt>
                <c:pt idx="865">
                  <c:v>-10.240781824810608</c:v>
                </c:pt>
                <c:pt idx="866">
                  <c:v>-10.25119611247356</c:v>
                </c:pt>
                <c:pt idx="867">
                  <c:v>-10.26161041254309</c:v>
                </c:pt>
                <c:pt idx="868">
                  <c:v>-10.272024725018913</c:v>
                </c:pt>
                <c:pt idx="869">
                  <c:v>-10.282439049900736</c:v>
                </c:pt>
                <c:pt idx="870">
                  <c:v>-10.292853387188275</c:v>
                </c:pt>
                <c:pt idx="871">
                  <c:v>-10.303267736881242</c:v>
                </c:pt>
                <c:pt idx="872">
                  <c:v>-10.313682098979349</c:v>
                </c:pt>
                <c:pt idx="873">
                  <c:v>-10.324096473482307</c:v>
                </c:pt>
                <c:pt idx="874">
                  <c:v>-10.334510860389829</c:v>
                </c:pt>
                <c:pt idx="875">
                  <c:v>-10.344925259701627</c:v>
                </c:pt>
                <c:pt idx="876">
                  <c:v>-10.355339671417415</c:v>
                </c:pt>
                <c:pt idx="877">
                  <c:v>-10.365754095536902</c:v>
                </c:pt>
                <c:pt idx="878">
                  <c:v>-10.376168532059802</c:v>
                </c:pt>
                <c:pt idx="879">
                  <c:v>-10.386582980985828</c:v>
                </c:pt>
                <c:pt idx="880">
                  <c:v>-10.396997442314692</c:v>
                </c:pt>
                <c:pt idx="881">
                  <c:v>-10.407411916046104</c:v>
                </c:pt>
                <c:pt idx="882">
                  <c:v>-10.417826402179779</c:v>
                </c:pt>
                <c:pt idx="883">
                  <c:v>-10.428240900715428</c:v>
                </c:pt>
                <c:pt idx="884">
                  <c:v>-10.438655411652764</c:v>
                </c:pt>
                <c:pt idx="885">
                  <c:v>-10.449069934991499</c:v>
                </c:pt>
                <c:pt idx="886">
                  <c:v>-10.459484470731345</c:v>
                </c:pt>
                <c:pt idx="887">
                  <c:v>-10.469899018872013</c:v>
                </c:pt>
                <c:pt idx="888">
                  <c:v>-10.480313579413217</c:v>
                </c:pt>
                <c:pt idx="889">
                  <c:v>-10.490728152354668</c:v>
                </c:pt>
                <c:pt idx="890">
                  <c:v>-10.50114273769608</c:v>
                </c:pt>
                <c:pt idx="891">
                  <c:v>-10.511557335437164</c:v>
                </c:pt>
                <c:pt idx="892">
                  <c:v>-10.521971945577635</c:v>
                </c:pt>
                <c:pt idx="893">
                  <c:v>-10.532386568117202</c:v>
                </c:pt>
                <c:pt idx="894">
                  <c:v>-10.542801203055578</c:v>
                </c:pt>
                <c:pt idx="895">
                  <c:v>-10.553215850392476</c:v>
                </c:pt>
                <c:pt idx="896">
                  <c:v>-10.563630510127608</c:v>
                </c:pt>
                <c:pt idx="897">
                  <c:v>-10.574045182260686</c:v>
                </c:pt>
                <c:pt idx="898">
                  <c:v>-10.584459866791423</c:v>
                </c:pt>
                <c:pt idx="899">
                  <c:v>-10.594874563719531</c:v>
                </c:pt>
                <c:pt idx="900">
                  <c:v>-10.605289273044722</c:v>
                </c:pt>
                <c:pt idx="901">
                  <c:v>-10.615703994766708</c:v>
                </c:pt>
                <c:pt idx="902">
                  <c:v>-10.626118728885203</c:v>
                </c:pt>
                <c:pt idx="903">
                  <c:v>-10.636533475399917</c:v>
                </c:pt>
                <c:pt idx="904">
                  <c:v>-10.646948234310564</c:v>
                </c:pt>
                <c:pt idx="905">
                  <c:v>-10.657363005616856</c:v>
                </c:pt>
                <c:pt idx="906">
                  <c:v>-10.667777789318507</c:v>
                </c:pt>
                <c:pt idx="907">
                  <c:v>-10.678192585415227</c:v>
                </c:pt>
                <c:pt idx="908">
                  <c:v>-10.688607393906729</c:v>
                </c:pt>
                <c:pt idx="909">
                  <c:v>-10.699022214792725</c:v>
                </c:pt>
                <c:pt idx="910">
                  <c:v>-10.709437048072928</c:v>
                </c:pt>
                <c:pt idx="911">
                  <c:v>-10.71985189374705</c:v>
                </c:pt>
                <c:pt idx="912">
                  <c:v>-10.730266751814803</c:v>
                </c:pt>
                <c:pt idx="913">
                  <c:v>-10.740681622275899</c:v>
                </c:pt>
                <c:pt idx="914">
                  <c:v>-10.751096505130052</c:v>
                </c:pt>
                <c:pt idx="915">
                  <c:v>-10.761511400376973</c:v>
                </c:pt>
                <c:pt idx="916">
                  <c:v>-10.771926308016376</c:v>
                </c:pt>
                <c:pt idx="917">
                  <c:v>-10.782341228047972</c:v>
                </c:pt>
                <c:pt idx="918">
                  <c:v>-10.792756160471475</c:v>
                </c:pt>
                <c:pt idx="919">
                  <c:v>-10.803171105286594</c:v>
                </c:pt>
                <c:pt idx="920">
                  <c:v>-10.813586062493044</c:v>
                </c:pt>
                <c:pt idx="921">
                  <c:v>-10.824001032090537</c:v>
                </c:pt>
                <c:pt idx="922">
                  <c:v>-10.834416014078787</c:v>
                </c:pt>
                <c:pt idx="923">
                  <c:v>-10.844831008457504</c:v>
                </c:pt>
                <c:pt idx="924">
                  <c:v>-10.855246015226401</c:v>
                </c:pt>
                <c:pt idx="925">
                  <c:v>-10.865661034385191</c:v>
                </c:pt>
                <c:pt idx="926">
                  <c:v>-10.876076065933585</c:v>
                </c:pt>
                <c:pt idx="927">
                  <c:v>-10.886491109871297</c:v>
                </c:pt>
                <c:pt idx="928">
                  <c:v>-10.89690616619804</c:v>
                </c:pt>
                <c:pt idx="929">
                  <c:v>-10.907321234913525</c:v>
                </c:pt>
                <c:pt idx="930">
                  <c:v>-10.917736316017464</c:v>
                </c:pt>
                <c:pt idx="931">
                  <c:v>-10.928151409509571</c:v>
                </c:pt>
                <c:pt idx="932">
                  <c:v>-10.938566515389558</c:v>
                </c:pt>
                <c:pt idx="933">
                  <c:v>-10.948981633657137</c:v>
                </c:pt>
                <c:pt idx="934">
                  <c:v>-10.959396764312022</c:v>
                </c:pt>
                <c:pt idx="935">
                  <c:v>-10.969811907353922</c:v>
                </c:pt>
                <c:pt idx="936">
                  <c:v>-10.980227062782552</c:v>
                </c:pt>
                <c:pt idx="937">
                  <c:v>-10.990642230597624</c:v>
                </c:pt>
                <c:pt idx="938">
                  <c:v>-11.00105741079885</c:v>
                </c:pt>
                <c:pt idx="939">
                  <c:v>-11.011472603385943</c:v>
                </c:pt>
                <c:pt idx="940">
                  <c:v>-11.021887808358617</c:v>
                </c:pt>
                <c:pt idx="941">
                  <c:v>-11.032303025716582</c:v>
                </c:pt>
                <c:pt idx="942">
                  <c:v>-11.042718255459551</c:v>
                </c:pt>
                <c:pt idx="943">
                  <c:v>-11.053133497587238</c:v>
                </c:pt>
                <c:pt idx="944">
                  <c:v>-11.063548752099354</c:v>
                </c:pt>
                <c:pt idx="945">
                  <c:v>-11.073964018995612</c:v>
                </c:pt>
                <c:pt idx="946">
                  <c:v>-11.084379298275724</c:v>
                </c:pt>
                <c:pt idx="947">
                  <c:v>-11.094794589939404</c:v>
                </c:pt>
                <c:pt idx="948">
                  <c:v>-11.105209893986363</c:v>
                </c:pt>
                <c:pt idx="949">
                  <c:v>-11.115625210416313</c:v>
                </c:pt>
                <c:pt idx="950">
                  <c:v>-11.126040539228969</c:v>
                </c:pt>
                <c:pt idx="951">
                  <c:v>-11.136455880424041</c:v>
                </c:pt>
                <c:pt idx="952">
                  <c:v>-11.146871234001242</c:v>
                </c:pt>
                <c:pt idx="953">
                  <c:v>-11.157286599960285</c:v>
                </c:pt>
                <c:pt idx="954">
                  <c:v>-11.167701978300883</c:v>
                </c:pt>
                <c:pt idx="955">
                  <c:v>-11.178117369022749</c:v>
                </c:pt>
                <c:pt idx="956">
                  <c:v>-11.188532772125594</c:v>
                </c:pt>
                <c:pt idx="957">
                  <c:v>-11.198948187609131</c:v>
                </c:pt>
                <c:pt idx="958">
                  <c:v>-11.209363615473073</c:v>
                </c:pt>
                <c:pt idx="959">
                  <c:v>-11.219779055717131</c:v>
                </c:pt>
                <c:pt idx="960">
                  <c:v>-11.23019450834102</c:v>
                </c:pt>
                <c:pt idx="961">
                  <c:v>-11.240609973344451</c:v>
                </c:pt>
                <c:pt idx="962">
                  <c:v>-11.251025450727138</c:v>
                </c:pt>
                <c:pt idx="963">
                  <c:v>-11.261440940488791</c:v>
                </c:pt>
                <c:pt idx="964">
                  <c:v>-11.271856442629124</c:v>
                </c:pt>
                <c:pt idx="965">
                  <c:v>-11.28227195714785</c:v>
                </c:pt>
                <c:pt idx="966">
                  <c:v>-11.292687484044682</c:v>
                </c:pt>
                <c:pt idx="967">
                  <c:v>-11.303103023319332</c:v>
                </c:pt>
                <c:pt idx="968">
                  <c:v>-11.313518574971512</c:v>
                </c:pt>
                <c:pt idx="969">
                  <c:v>-11.323934139000935</c:v>
                </c:pt>
                <c:pt idx="970">
                  <c:v>-11.334349715407313</c:v>
                </c:pt>
                <c:pt idx="971">
                  <c:v>-11.344765304190359</c:v>
                </c:pt>
                <c:pt idx="972">
                  <c:v>-11.355180905349785</c:v>
                </c:pt>
                <c:pt idx="973">
                  <c:v>-11.365596518885306</c:v>
                </c:pt>
                <c:pt idx="974">
                  <c:v>-11.376012144796633</c:v>
                </c:pt>
                <c:pt idx="975">
                  <c:v>-11.386427783083478</c:v>
                </c:pt>
                <c:pt idx="976">
                  <c:v>-11.396843433745556</c:v>
                </c:pt>
                <c:pt idx="977">
                  <c:v>-11.407259096782576</c:v>
                </c:pt>
                <c:pt idx="978">
                  <c:v>-11.417674772194253</c:v>
                </c:pt>
                <c:pt idx="979">
                  <c:v>-11.428090459980298</c:v>
                </c:pt>
                <c:pt idx="980">
                  <c:v>-11.438506160140426</c:v>
                </c:pt>
                <c:pt idx="981">
                  <c:v>-11.448921872674347</c:v>
                </c:pt>
                <c:pt idx="982">
                  <c:v>-11.459337597581776</c:v>
                </c:pt>
                <c:pt idx="983">
                  <c:v>-11.469753334862425</c:v>
                </c:pt>
                <c:pt idx="984">
                  <c:v>-11.480169084516005</c:v>
                </c:pt>
                <c:pt idx="985">
                  <c:v>-11.49058484654223</c:v>
                </c:pt>
                <c:pt idx="986">
                  <c:v>-11.501000620940813</c:v>
                </c:pt>
                <c:pt idx="987">
                  <c:v>-11.511416407711467</c:v>
                </c:pt>
                <c:pt idx="988">
                  <c:v>-11.521832206853903</c:v>
                </c:pt>
                <c:pt idx="989">
                  <c:v>-11.532248018367834</c:v>
                </c:pt>
                <c:pt idx="990">
                  <c:v>-11.542663842252974</c:v>
                </c:pt>
                <c:pt idx="991">
                  <c:v>-11.553079678509034</c:v>
                </c:pt>
                <c:pt idx="992">
                  <c:v>-11.563495527135728</c:v>
                </c:pt>
                <c:pt idx="993">
                  <c:v>-11.573911388132769</c:v>
                </c:pt>
                <c:pt idx="994">
                  <c:v>-11.584327261499869</c:v>
                </c:pt>
                <c:pt idx="995">
                  <c:v>-11.594743147236739</c:v>
                </c:pt>
                <c:pt idx="996">
                  <c:v>-11.605159045343095</c:v>
                </c:pt>
                <c:pt idx="997">
                  <c:v>-11.615574955818648</c:v>
                </c:pt>
                <c:pt idx="998">
                  <c:v>-11.62599087866311</c:v>
                </c:pt>
                <c:pt idx="999">
                  <c:v>-11.636406813876194</c:v>
                </c:pt>
                <c:pt idx="1000">
                  <c:v>-11.646822761457614</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0.79459999999999997</c:v>
                </c:pt>
                <c:pt idx="2">
                  <c:v>1.5891</c:v>
                </c:pt>
                <c:pt idx="3">
                  <c:v>2.3835999999999999</c:v>
                </c:pt>
                <c:pt idx="4">
                  <c:v>3.1781000000000001</c:v>
                </c:pt>
                <c:pt idx="5">
                  <c:v>3.9726000000000004</c:v>
                </c:pt>
                <c:pt idx="6">
                  <c:v>4.7670999999999992</c:v>
                </c:pt>
                <c:pt idx="7">
                  <c:v>5.5615999999999994</c:v>
                </c:pt>
                <c:pt idx="8">
                  <c:v>6.3560999999999996</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178"/>
</file>

<file path=xl/ctrlProps/ctrlProp3.xml><?xml version="1.0" encoding="utf-8"?>
<formControlPr xmlns="http://schemas.microsoft.com/office/spreadsheetml/2009/9/main" objectType="Spin" dx="15" fmlaLink="$C$13" inc="50" max="30000" noThreeD="1" page="10" val="74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77"/>
</file>

<file path=xl/ctrlProps/ctrlProp12.xml><?xml version="1.0" encoding="utf-8"?>
<formControlPr xmlns="http://schemas.microsoft.com/office/spreadsheetml/2009/9/main" objectType="Spin" dx="15" fmlaLink="$C$12" inc="100" max="30000" noThreeD="1" page="10" val="3178"/>
</file>

<file path=xl/ctrlProps/ctrlProp13.xml><?xml version="1.0" encoding="utf-8"?>
<formControlPr xmlns="http://schemas.microsoft.com/office/spreadsheetml/2009/9/main" objectType="Spin" dx="15" fmlaLink="$C$12" inc="100" max="30000" noThreeD="1" page="10" val="3178"/>
</file>

<file path=xl/ctrlProps/ctrlProp14.xml><?xml version="1.0" encoding="utf-8"?>
<formControlPr xmlns="http://schemas.microsoft.com/office/spreadsheetml/2009/9/main" objectType="Spin" dx="15" fmlaLink="Stabilito!C12" inc="100" max="30000" noThreeD="1" page="10" val="3178"/>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178"/>
</file>

<file path=xl/ctrlProps/ctrlProp20.xml><?xml version="1.0" encoding="utf-8"?>
<formControlPr xmlns="http://schemas.microsoft.com/office/spreadsheetml/2009/9/main" objectType="Spin" dx="15" fmlaLink="Stabilito!C12" inc="100" max="30000" noThreeD="1" page="10" val="3178"/>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15" zoomScaleNormal="115" zoomScaleSheetLayoutView="100" workbookViewId="0">
      <selection activeCell="C13" sqref="C13"/>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609" t="s">
        <v>53</v>
      </c>
      <c r="D2" s="609"/>
      <c r="L2" s="147" t="str">
        <f>"Language/Langue"</f>
        <v>Language/Langue</v>
      </c>
      <c r="M2" s="585" t="s">
        <v>1</v>
      </c>
      <c r="N2" s="585"/>
      <c r="O2" s="585"/>
      <c r="P2" s="586"/>
      <c r="Q2" s="27"/>
    </row>
    <row r="3" spans="1:20" ht="12.75" customHeight="1" x14ac:dyDescent="0.2">
      <c r="A3" s="25"/>
      <c r="C3" s="609"/>
      <c r="D3" s="609"/>
      <c r="L3" s="596"/>
      <c r="M3" s="596"/>
      <c r="N3" s="45"/>
      <c r="Q3" s="27"/>
    </row>
    <row r="4" spans="1:20" ht="12.75" customHeight="1" x14ac:dyDescent="0.2">
      <c r="A4" s="25"/>
      <c r="C4" s="610" t="str">
        <f>IF(Lang="Français","Stabilité de fusée à ailerons",IF(Lang="English","Stability for rocket with fins",""))</f>
        <v>Stabilité de fusée à ailerons</v>
      </c>
      <c r="D4" s="610"/>
      <c r="L4" s="33"/>
      <c r="M4" s="585" t="s">
        <v>570</v>
      </c>
      <c r="N4" s="585"/>
      <c r="O4" s="585"/>
      <c r="P4" s="586"/>
      <c r="Q4" s="27"/>
    </row>
    <row r="5" spans="1:20" ht="12.75" customHeight="1" x14ac:dyDescent="0.25">
      <c r="A5" s="25"/>
      <c r="B5" s="28"/>
      <c r="C5" s="624"/>
      <c r="D5" s="624"/>
      <c r="L5" s="33"/>
      <c r="M5" s="616" t="s">
        <v>156</v>
      </c>
      <c r="N5" s="617"/>
      <c r="O5" s="599" t="s">
        <v>157</v>
      </c>
      <c r="P5" s="599"/>
      <c r="Q5" s="29"/>
    </row>
    <row r="6" spans="1:20" ht="12.75" customHeight="1" thickBot="1" x14ac:dyDescent="0.25">
      <c r="A6" s="25"/>
      <c r="B6" s="87"/>
      <c r="C6" s="634" t="str">
        <f>IF(Lang="Français","Remplir les cases jaunes",IF(Lang="English","Fill-in yellow cells only",""))</f>
        <v>Remplir les cases jaunes</v>
      </c>
      <c r="D6" s="634"/>
      <c r="L6" s="139" t="str">
        <f>IF(Lang="Français","Longueur      'L'",IF(Lang="English","Length      'L'",""))</f>
        <v>Longueur      'L'</v>
      </c>
      <c r="M6" s="605">
        <v>0</v>
      </c>
      <c r="N6" s="606"/>
      <c r="O6" s="591">
        <v>0</v>
      </c>
      <c r="P6" s="591"/>
      <c r="Q6" s="29"/>
    </row>
    <row r="7" spans="1:20" ht="12.75" customHeight="1" thickTop="1" thickBot="1" x14ac:dyDescent="0.25">
      <c r="A7" s="25"/>
      <c r="B7" s="31"/>
      <c r="C7" s="612" t="str">
        <f>IF(Lang="Français","Fusée",IF(Lang="English","Rocket",""))</f>
        <v>Fusée</v>
      </c>
      <c r="D7" s="613"/>
      <c r="L7" s="139" t="str">
        <f>IF(Lang="Français","Diamètre     'D1'",IF(Lang="English","Diameter 'D1'",""))</f>
        <v>Diamètre     'D1'</v>
      </c>
      <c r="M7" s="605">
        <v>0</v>
      </c>
      <c r="N7" s="606"/>
      <c r="O7" s="591">
        <v>0</v>
      </c>
      <c r="P7" s="591"/>
      <c r="Q7" s="29"/>
    </row>
    <row r="8" spans="1:20" ht="12.75" customHeight="1" thickTop="1" x14ac:dyDescent="0.2">
      <c r="A8" s="25"/>
      <c r="B8" s="138" t="str">
        <f>IF(Lang="Français","Nom",IF(Lang="English","Name",""))</f>
        <v>Nom</v>
      </c>
      <c r="C8" s="635" t="s">
        <v>571</v>
      </c>
      <c r="D8" s="635"/>
      <c r="E8" s="90"/>
      <c r="K8" s="33"/>
      <c r="L8" s="139" t="str">
        <f>IF(Lang="Français","Diamètre     'D2'",IF(Lang="English","Diameter 'D2'",""))</f>
        <v>Diamètre     'D2'</v>
      </c>
      <c r="M8" s="605">
        <v>0</v>
      </c>
      <c r="N8" s="606"/>
      <c r="O8" s="591">
        <v>0</v>
      </c>
      <c r="P8" s="591"/>
      <c r="Q8" s="29"/>
    </row>
    <row r="9" spans="1:20" ht="12.75" customHeight="1" x14ac:dyDescent="0.2">
      <c r="A9" s="25"/>
      <c r="B9" s="138" t="s">
        <v>4</v>
      </c>
      <c r="C9" s="636" t="s">
        <v>568</v>
      </c>
      <c r="D9" s="636"/>
      <c r="E9" s="90"/>
      <c r="K9" s="33"/>
      <c r="L9" s="139" t="str">
        <f>IF(Lang="Français","Implantation 'x'",IF(Lang="English","Basement 'x'",""))</f>
        <v>Implantation 'x'</v>
      </c>
      <c r="M9" s="605">
        <v>0</v>
      </c>
      <c r="N9" s="606"/>
      <c r="O9" s="591">
        <v>0</v>
      </c>
      <c r="P9" s="591"/>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614" t="s">
        <v>575</v>
      </c>
      <c r="D11" s="615"/>
      <c r="E11" s="90"/>
      <c r="K11" s="33"/>
      <c r="L11" s="107"/>
      <c r="M11" s="224" t="str">
        <f>IF(Lang="Français","Propu plein",IF(Lang="English","Loaded Motor",""))</f>
        <v>Propu plein</v>
      </c>
      <c r="N11" s="597" t="str">
        <f>IF(Lang="Français","Propu vide",IF(Lang="English","Empty Motor",""))</f>
        <v>Propu vide</v>
      </c>
      <c r="O11" s="598"/>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3178</v>
      </c>
      <c r="D12" s="34" t="s">
        <v>423</v>
      </c>
      <c r="L12" s="108" t="str">
        <f>IF(Lang="Français","Masse propu",IF(Lang="English","Motor Mass",""))</f>
        <v>Masse propu</v>
      </c>
      <c r="M12" s="109">
        <f ca="1">MpropuPlein</f>
        <v>1E-4</v>
      </c>
      <c r="N12" s="589">
        <f ca="1">MpropuVide</f>
        <v>0</v>
      </c>
      <c r="O12" s="590"/>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v>745</v>
      </c>
      <c r="D13" s="34" t="s">
        <v>423</v>
      </c>
      <c r="L13" s="108" t="str">
        <f>IF(Lang="Français","CdM propu",IF(Lang="English","Motor CoM",""))</f>
        <v>CdM propu</v>
      </c>
      <c r="M13" s="111">
        <f ca="1">XpropuPlein</f>
        <v>0</v>
      </c>
      <c r="N13" s="587">
        <f ca="1">XpropuVide</f>
        <v>0</v>
      </c>
      <c r="O13" s="588"/>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605">
        <v>1177</v>
      </c>
      <c r="D14" s="606"/>
      <c r="L14" s="108" t="str">
        <f>IF(Lang="Français","Masse fusée",IF(Lang="English","Rocket Mass",""))</f>
        <v>Masse fusée</v>
      </c>
      <c r="M14" s="112">
        <f ca="1">MasseSans+MpropuPlein</f>
        <v>3.1781000000000001</v>
      </c>
      <c r="N14" s="618">
        <f ca="1">MasseSans+MpropuVide</f>
        <v>3.1779999999999999</v>
      </c>
      <c r="O14" s="619"/>
      <c r="P14" s="109">
        <f>IF(OR(D12="sans propu",D12="without motor"),C12/1000,IF(OR(D12="avec propu vide",D12="with empty motor"),C12/1000-MpropuVide,IF(OR(D12="avec propu plein",D12="with loaded motor"),C12/1000-MpropuPlein,"Erreur")))</f>
        <v>3.1779999999999999</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605">
        <v>84</v>
      </c>
      <c r="D15" s="606"/>
      <c r="L15" s="175" t="str">
        <f>IF(Lang="Français","CdM fusée",IF(Lang="English","Rocket CoM",""))</f>
        <v>CdM fusée</v>
      </c>
      <c r="M15" s="176">
        <f ca="1">(XcgSans*MasseSans+(XpropuRef-Long_propu+XpropuPlein)*MpropuPlein)/MassePlein</f>
        <v>745.00619867216267</v>
      </c>
      <c r="N15" s="620">
        <f ca="1">(XcgSans*MasseSans+(XpropuRef-Long_propu+XpropuVide)*MpropuVide)/MasseVide</f>
        <v>745</v>
      </c>
      <c r="O15" s="621"/>
      <c r="P15" s="113">
        <f>IF(OR(D13="sans propu",D13="without motor"),C13,IF(OR(D13="avec propu vide",D13="with empty motor"),(C13*MasseVide-(XpropuRef-Long_propu+XpropuVide)*MpropuVide)/MasseSans,IF(OR(D13="avec propu plein",D13="with loaded motor"),(C13*MassePlein-(XpropuRef-Long_propu+XpropuPlein)*MpropuPlein)/MasseSans,"Erreur")))</f>
        <v>745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626" t="str">
        <f>IF(Lang="Français","Propulseur",IF(Lang="English","Motor",""))</f>
        <v>Propulseur</v>
      </c>
      <c r="D17" s="627"/>
      <c r="L17" s="114"/>
      <c r="M17" s="622" t="s">
        <v>55</v>
      </c>
      <c r="N17" s="623"/>
      <c r="O17" s="600" t="s">
        <v>65</v>
      </c>
      <c r="P17" s="600"/>
      <c r="Q17" s="29"/>
      <c r="S17" s="386" t="str">
        <f>IF(Lang="Français","Haut","Top")</f>
        <v>Haut</v>
      </c>
      <c r="T17" s="387">
        <f>X_ail-m_ail</f>
        <v>962</v>
      </c>
    </row>
    <row r="18" spans="1:22" ht="12.75" customHeight="1" thickTop="1" x14ac:dyDescent="0.2">
      <c r="A18" s="25"/>
      <c r="B18" s="139" t="s">
        <v>54</v>
      </c>
      <c r="C18" s="628" t="s">
        <v>44</v>
      </c>
      <c r="D18" s="629"/>
      <c r="K18" s="37"/>
      <c r="L18" s="108" t="str">
        <f>IF(Lang="Français","Coiffe",IF(Lang="English","Nose Cone",""))</f>
        <v>Coiffe</v>
      </c>
      <c r="M18" s="594">
        <f>IF(LEFT(Forme_ogive,5)="Parab",1/2*Long_ogive,IF(LEFT(Forme_ogive,4)="Ogiv",7/15*Long_ogive,IF(LEFT(Forme_ogive,3)="Con",2/3*Long_ogive)))</f>
        <v>168</v>
      </c>
      <c r="N18" s="595"/>
      <c r="O18" s="601">
        <f>2*POWER(D_og/D_ref, 2)</f>
        <v>2</v>
      </c>
      <c r="P18" s="601"/>
      <c r="Q18" s="29"/>
      <c r="S18" s="386" t="str">
        <f>IF(Lang="Français","Emplanture","Root edge")</f>
        <v>Emplanture</v>
      </c>
      <c r="T18" s="387">
        <f>m_ail</f>
        <v>170</v>
      </c>
    </row>
    <row r="19" spans="1:22" ht="12.75" customHeight="1" x14ac:dyDescent="0.2">
      <c r="A19" s="25"/>
      <c r="B19" s="139" t="str">
        <f>IF(Lang="Français","Position du bas",IF(Lang="English","Basement",""))</f>
        <v>Position du bas</v>
      </c>
      <c r="C19" s="591">
        <v>942</v>
      </c>
      <c r="D19" s="591"/>
      <c r="L19" s="108" t="str">
        <f>IF(Lang="Français","Ailerons",IF(Lang="English","Fins",""))</f>
        <v>Ailerons</v>
      </c>
      <c r="M19" s="594">
        <f>(XCpa*Cnail-0.5*XCpi*Cni)/Cnai</f>
        <v>1047.3999999999999</v>
      </c>
      <c r="N19" s="595"/>
      <c r="O19" s="630">
        <f>Cnail-Cni/2</f>
        <v>13.188330654492475</v>
      </c>
      <c r="P19" s="631"/>
      <c r="Q19" s="29"/>
      <c r="S19" s="386" t="str">
        <f>IF(Lang="Français","Bas","Base")</f>
        <v>Bas</v>
      </c>
      <c r="T19" s="387">
        <f>X_ail</f>
        <v>1132</v>
      </c>
    </row>
    <row r="20" spans="1:22" ht="12.75" customHeight="1" thickBot="1" x14ac:dyDescent="0.25">
      <c r="A20" s="25"/>
      <c r="B20" s="428" t="str">
        <f>IF(Propu="Cariacou","Cariacou :"," ")</f>
        <v xml:space="preserve"> </v>
      </c>
      <c r="C20" s="604" t="str">
        <f>IF(Propu="Pandora (Pro24-6G)",IF(Lang="Français","C'Space Seulement",IF(Lang="English","C'Space only","")),"")</f>
        <v/>
      </c>
      <c r="D20" s="604"/>
      <c r="L20" s="108" t="str">
        <f>IF(Lang="Français","Ail bas entier",IF(Lang="English","Total Lower Fins",""))</f>
        <v>Ail bas entier</v>
      </c>
      <c r="M20" s="594">
        <f>X_ail-m_ail+p_ail*(m_ail+2*n_ail)/(3*(m_ail+n_ail))+(m_ail+n_ail-m_ail*n_ail/(m_ail+n_ail))/6</f>
        <v>1047.3999999999999</v>
      </c>
      <c r="N20" s="595"/>
      <c r="O20" s="601">
        <f>4*Q_ail*POWER((E_ail/D_ref),2)*(1+D_ail/(2*E_ail+D_ail))/(1+SQRT(1+POWER(2*f_ail/(m_ail+n_ail),2)))</f>
        <v>13.188330654492475</v>
      </c>
      <c r="P20" s="601"/>
      <c r="Q20" s="29"/>
    </row>
    <row r="21" spans="1:22" ht="12.75" customHeight="1" thickTop="1" thickBot="1" x14ac:dyDescent="0.25">
      <c r="A21" s="25"/>
      <c r="B21" s="30"/>
      <c r="C21" s="632" t="str">
        <f>IF(Lang="Français","Coiffe",IF(Lang="English","Nose Cone",""))</f>
        <v>Coiffe</v>
      </c>
      <c r="D21" s="633"/>
      <c r="L21" s="108" t="str">
        <f>IF(Lang="Français","Ailerons haut",IF(Lang="English","Upper Fins",""))</f>
        <v>Ailerons haut</v>
      </c>
      <c r="M21" s="594">
        <f>IF(LEFT(Type_masquage,1)="M",0, X_can-m_can+p_can*(m_can+2*n_can)/(3*(m_can+n_can))+(m_can+n_can-m_can*n_can/(m_can+n_can))/6)</f>
        <v>0</v>
      </c>
      <c r="N21" s="595"/>
      <c r="O21" s="601">
        <f>IF(LEFT(Type_masquage,1)="M",0, 4*Q_can*POWER((E_can/D_ref),2)*(1+D_can/(2*E_can+D_can))/(1+SQRT(1+POWER(2*f_can/(m_can+n_can),2))))</f>
        <v>0</v>
      </c>
      <c r="P21" s="601"/>
      <c r="Q21" s="29"/>
    </row>
    <row r="22" spans="1:22" ht="12.75" customHeight="1" thickTop="1" x14ac:dyDescent="0.2">
      <c r="A22" s="25"/>
      <c r="B22" s="139" t="str">
        <f>IF(Lang="Français","Forme",IF(Lang="English","Shape",""))</f>
        <v>Forme</v>
      </c>
      <c r="C22" s="607" t="s">
        <v>569</v>
      </c>
      <c r="D22" s="608"/>
      <c r="L22" s="108" t="str">
        <f>IF(Lang="Français","Partie masquée",IF(Lang="English","Interation zone",""))</f>
        <v>Partie masquée</v>
      </c>
      <c r="M22" s="611">
        <f>IF(LEFT(Type_masquage,1)="B", X_int-m_int+p_int*(m_int+2*n_int)/(3*(m_int+n_int))+(m_int+n_int-m_int*n_int/(m_int+n_int))/6, 0 )</f>
        <v>0</v>
      </c>
      <c r="N22" s="611"/>
      <c r="O22" s="630">
        <f>IF(LEFT(Type_masquage,1)="B", 4*Q_int*POWER((E_int/D_ref),2)*(1+D_int/(2*E_int+D_int))/(1+SQRT(1+POWER(2*f_int/(m_int+n_int),2))), 0 )</f>
        <v>0</v>
      </c>
      <c r="P22" s="631"/>
      <c r="Q22" s="29"/>
    </row>
    <row r="23" spans="1:22" ht="12.75" customHeight="1" x14ac:dyDescent="0.2">
      <c r="A23" s="25"/>
      <c r="B23" s="139" t="str">
        <f>IF(Lang="Français","Hauteur",IF(Lang="English","Heigth",""))</f>
        <v>Hauteur</v>
      </c>
      <c r="C23" s="605">
        <v>252</v>
      </c>
      <c r="D23" s="606"/>
      <c r="L23" s="108" t="s">
        <v>156</v>
      </c>
      <c r="M23" s="594">
        <f>IF(OR(RIGHT(Nb_diam,1)=",",D2j=0),0, X_j+l_j/3*(1+1/(1+D1j/D2j)) )</f>
        <v>0</v>
      </c>
      <c r="N23" s="595"/>
      <c r="O23" s="601">
        <f>IF(OR(RIGHT(Nb_diam,1)=",",D2j=0),0,2*(POWER(D2j/D_ref,2)-POWER(D1j/D_ref,2)))</f>
        <v>0</v>
      </c>
      <c r="P23" s="601"/>
      <c r="Q23" s="29"/>
    </row>
    <row r="24" spans="1:22" ht="12.75" customHeight="1" thickBot="1" x14ac:dyDescent="0.25">
      <c r="A24" s="25"/>
      <c r="B24" s="139" t="str">
        <f>IF(Lang="Français","Diamètre",IF(Lang="English","Diameter",""))</f>
        <v>Diamètre</v>
      </c>
      <c r="C24" s="605">
        <v>84</v>
      </c>
      <c r="D24" s="606"/>
      <c r="L24" s="108" t="s">
        <v>157</v>
      </c>
      <c r="M24" s="594">
        <f>IF( OR(RIGHT(Nb_diam,1)=",",D2r=0), 0, X_r+l_r/3*(1+1/(1+D1r/D2r)) )</f>
        <v>0</v>
      </c>
      <c r="N24" s="595"/>
      <c r="O24" s="601">
        <f>IF( OR(RIGHT(Nb_diam,1)=",",D2r=0), 0, 2*(POWER(D2r/D_ref,2)-POWER(D1r/D_ref,2)) )</f>
        <v>0</v>
      </c>
      <c r="P24" s="601"/>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46139</v>
      </c>
      <c r="G26" s="137" t="s">
        <v>62</v>
      </c>
      <c r="H26" s="625" t="str">
        <f>IF(Lang="Français","Résultats",IF(Lang="English","Results",""))</f>
        <v>Résultats</v>
      </c>
      <c r="I26" s="625"/>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602" t="s">
        <v>424</v>
      </c>
      <c r="D27" s="603"/>
      <c r="E27" s="146">
        <f>m_ail</f>
        <v>170</v>
      </c>
      <c r="F27" s="105" t="s">
        <v>64</v>
      </c>
      <c r="G27" s="104">
        <f>IF(RIGHT(Type_fusee,1)=".",10, IF(OR(LEFT(Type_fusee,1)="R",LEFT(Type_fusee,1)=",",LEFT(Type_fusee,4)="Mini"),10, IF(LEFT(Type_fusee,5)="Micro",10, IF(RIGHT(Type_fusee,1)=" ",1))))</f>
        <v>10</v>
      </c>
      <c r="H27" s="592">
        <f>Long_tot/D_ref</f>
        <v>14.011904761904763</v>
      </c>
      <c r="I27" s="593"/>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2.2213615888547986</v>
      </c>
      <c r="I29" s="98">
        <f ca="1">(XCp0-XcgVide)/D_ref</f>
        <v>2.2214353825710211</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572</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33.73877431471545</v>
      </c>
      <c r="I30" s="96">
        <f ca="1">MS_max*Cn0</f>
        <v>33.739895118077662</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573</v>
      </c>
      <c r="V30" s="24" t="s">
        <v>574</v>
      </c>
    </row>
    <row r="31" spans="1:22"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931.60057213596576</v>
      </c>
      <c r="I31" s="509">
        <f>(Cnail*XCpa+Cnc*XCpc+Cnj*XCpj+Cnr*XCpr+Cno*XCpo)/(Cnail+Cnc+Cnr+Cnj+Cno)</f>
        <v>931.60057213596576</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15.853387719949286</v>
      </c>
      <c r="I32" s="101">
        <f ca="1">(XCp-XcgVide)/Long_tot*100</f>
        <v>15.85391437009055</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v>4</v>
      </c>
      <c r="D33" s="36">
        <v>4</v>
      </c>
      <c r="E33" s="146">
        <f>X_ail</f>
        <v>1132</v>
      </c>
      <c r="G33" s="24"/>
      <c r="H33" s="581" t="str">
        <f ca="1">IF(AND(CritCnmin&lt;Cn,Cn0&lt;CritCnmax,CritMsmin&lt;MS_min,MS_max&lt;CritMsmax,CritMsCnmin&lt;MS_Cn_min,MS_Cn_max&lt;CritMsCnmax),"STABLE",IF(OR(Cn&lt;CritCnmin,MS_min&lt;CritMsmin,MS_Cn_min&lt;CritMsCnmin),"INSTABLE",IF(Lang="Français","SURSTABLE","OVERSTABLE")))</f>
        <v>INSTABLE</v>
      </c>
      <c r="I33" s="582"/>
      <c r="J33" s="31"/>
      <c r="K33" s="32"/>
      <c r="Q33" s="29"/>
      <c r="R33" s="38"/>
    </row>
    <row r="34" spans="1:23" ht="12.75" customHeight="1" x14ac:dyDescent="0.2">
      <c r="A34" s="25"/>
      <c r="B34" s="524" t="str">
        <f>IF(Lang="Français"," Position du bas",IF(Lang="English"," Basement",""))</f>
        <v xml:space="preserve"> Position du bas</v>
      </c>
      <c r="C34" s="35">
        <v>1132</v>
      </c>
      <c r="D34" s="35">
        <v>1250</v>
      </c>
      <c r="E34" s="146">
        <f>D_ail</f>
        <v>84</v>
      </c>
      <c r="G34" s="24"/>
      <c r="H34" s="583"/>
      <c r="I34" s="584"/>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-1177</v>
      </c>
      <c r="D130" s="46">
        <f>D129</f>
        <v>42</v>
      </c>
      <c r="E130" s="93">
        <f t="shared" si="0"/>
        <v>-42</v>
      </c>
      <c r="K130" s="46"/>
    </row>
    <row r="131" spans="2:11" x14ac:dyDescent="0.2">
      <c r="B131" s="45" t="s">
        <v>77</v>
      </c>
      <c r="C131" s="46">
        <f>-Long_tot</f>
        <v>-1177</v>
      </c>
      <c r="D131" s="46">
        <v>0</v>
      </c>
      <c r="E131" s="93">
        <f t="shared" si="0"/>
        <v>0</v>
      </c>
      <c r="K131" s="46"/>
    </row>
    <row r="132" spans="2:11" x14ac:dyDescent="0.2">
      <c r="B132" s="183" t="s">
        <v>78</v>
      </c>
      <c r="C132" s="197">
        <f>-X_ail+m_ail</f>
        <v>-962</v>
      </c>
      <c r="D132" s="197">
        <f>D_ail/2</f>
        <v>42</v>
      </c>
      <c r="E132" s="198">
        <f t="shared" si="0"/>
        <v>-42</v>
      </c>
      <c r="K132" s="46"/>
    </row>
    <row r="133" spans="2:11" x14ac:dyDescent="0.2">
      <c r="B133" s="185" t="s">
        <v>79</v>
      </c>
      <c r="C133" s="46">
        <f>-X_ail+m_ail-p_ail</f>
        <v>-1082</v>
      </c>
      <c r="D133" s="46">
        <f>D_ail/2+E_ail</f>
        <v>147</v>
      </c>
      <c r="E133" s="199">
        <f t="shared" si="0"/>
        <v>-147</v>
      </c>
      <c r="K133" s="46"/>
    </row>
    <row r="134" spans="2:11" x14ac:dyDescent="0.2">
      <c r="B134" s="185" t="s">
        <v>80</v>
      </c>
      <c r="C134" s="46">
        <f>-X_ail+m_ail-p_ail-n_ail</f>
        <v>-1162</v>
      </c>
      <c r="D134" s="46">
        <f>D_ail/2+E_ail</f>
        <v>147</v>
      </c>
      <c r="E134" s="199">
        <f t="shared" si="0"/>
        <v>-147</v>
      </c>
      <c r="K134" s="46"/>
    </row>
    <row r="135" spans="2:11" x14ac:dyDescent="0.2">
      <c r="B135" s="185" t="s">
        <v>81</v>
      </c>
      <c r="C135" s="46">
        <f>-X_ail</f>
        <v>-1132</v>
      </c>
      <c r="D135" s="46">
        <f>D_ail/2</f>
        <v>42</v>
      </c>
      <c r="E135" s="199">
        <f t="shared" si="0"/>
        <v>-42</v>
      </c>
      <c r="K135" s="46"/>
    </row>
    <row r="136" spans="2:11" x14ac:dyDescent="0.2">
      <c r="B136" s="187" t="s">
        <v>78</v>
      </c>
      <c r="C136" s="200">
        <f>-X_ail+m_ail</f>
        <v>-962</v>
      </c>
      <c r="D136" s="200">
        <f>D_ail/2</f>
        <v>42</v>
      </c>
      <c r="E136" s="201">
        <f t="shared" si="0"/>
        <v>-42</v>
      </c>
      <c r="K136" s="46"/>
    </row>
    <row r="137" spans="2:11" x14ac:dyDescent="0.2">
      <c r="B137" s="192" t="str">
        <f>IF(E_ail&gt;0,IF(Lang="Français","Envergure","Span"),"")</f>
        <v>Envergure</v>
      </c>
      <c r="C137" s="197">
        <f>MIN(-X_ail,-X_ail+m_ail-p_ail-n_ail)-Long_tot/30</f>
        <v>-1201.2333333333333</v>
      </c>
      <c r="D137" s="207">
        <f>-D_ail/2-E_ail</f>
        <v>-147</v>
      </c>
      <c r="E137" s="93"/>
      <c r="K137" s="46"/>
    </row>
    <row r="138" spans="2:11" x14ac:dyDescent="0.2">
      <c r="B138" s="195" t="s">
        <v>166</v>
      </c>
      <c r="C138" s="46">
        <f>MIN(-X_ail,-X_ail+m_ail-p_ail-n_ail)-Long_tot/30</f>
        <v>-1201.2333333333333</v>
      </c>
      <c r="D138" s="208">
        <f>-D_ail/2-E_ail/2</f>
        <v>-94.5</v>
      </c>
      <c r="E138" s="93"/>
      <c r="K138" s="46"/>
    </row>
    <row r="139" spans="2:11" x14ac:dyDescent="0.2">
      <c r="B139" s="212" t="s">
        <v>162</v>
      </c>
      <c r="C139" s="200">
        <f>MIN(-X_ail,-X_ail+m_ail-p_ail-n_ail)-Long_tot/30</f>
        <v>-1201.2333333333333</v>
      </c>
      <c r="D139" s="209">
        <f>-D_ail/2</f>
        <v>-42</v>
      </c>
      <c r="E139" s="93"/>
      <c r="K139" s="46"/>
    </row>
    <row r="140" spans="2:11" x14ac:dyDescent="0.2">
      <c r="B140" s="192" t="str">
        <f>IF(Lang="Français","Emplanture","Root edge")</f>
        <v>Emplanture</v>
      </c>
      <c r="C140" s="197">
        <f>-X_ail+m_ail</f>
        <v>-962</v>
      </c>
      <c r="D140" s="207">
        <f>D_ail/2+E_ail+Long_tot/20</f>
        <v>205.85</v>
      </c>
      <c r="E140" s="93"/>
      <c r="K140" s="46"/>
    </row>
    <row r="141" spans="2:11" x14ac:dyDescent="0.2">
      <c r="B141" s="195" t="s">
        <v>168</v>
      </c>
      <c r="C141" s="46">
        <f>-X_ail+m_ail/2</f>
        <v>-1047</v>
      </c>
      <c r="D141" s="208">
        <f>D_ail/2+E_ail+Long_tot/20</f>
        <v>205.85</v>
      </c>
      <c r="E141" s="93"/>
      <c r="K141" s="46"/>
    </row>
    <row r="142" spans="2:11" x14ac:dyDescent="0.2">
      <c r="B142" s="212" t="s">
        <v>169</v>
      </c>
      <c r="C142" s="200">
        <f>-X_ail</f>
        <v>-1132</v>
      </c>
      <c r="D142" s="209">
        <f>D_ail/2+E_ail+Long_tot/20</f>
        <v>205.85</v>
      </c>
      <c r="E142" s="93"/>
      <c r="K142" s="46"/>
    </row>
    <row r="143" spans="2:11" x14ac:dyDescent="0.2">
      <c r="B143" s="192" t="str">
        <f>IF(p_ail&lt;&gt;0,IF(Lang="Français","Flèche","Offset"),"")</f>
        <v>Flèche</v>
      </c>
      <c r="C143" s="197">
        <f>-X_ail+m_ail</f>
        <v>-962</v>
      </c>
      <c r="D143" s="207">
        <f>-D_ail/2-E_ail-Long_tot/30</f>
        <v>-186.23333333333335</v>
      </c>
      <c r="E143" s="93"/>
      <c r="K143" s="46"/>
    </row>
    <row r="144" spans="2:11" x14ac:dyDescent="0.2">
      <c r="B144" s="195" t="s">
        <v>165</v>
      </c>
      <c r="C144" s="46">
        <f>-X_ail+m_ail-p_ail/2</f>
        <v>-1022</v>
      </c>
      <c r="D144" s="208">
        <f>-D_ail/2-E_ail-Long_tot/30</f>
        <v>-186.23333333333335</v>
      </c>
      <c r="E144" s="93"/>
      <c r="K144" s="46"/>
    </row>
    <row r="145" spans="2:11" x14ac:dyDescent="0.2">
      <c r="B145" s="212" t="s">
        <v>163</v>
      </c>
      <c r="C145" s="200">
        <f>-X_ail+m_ail-p_ail</f>
        <v>-1082</v>
      </c>
      <c r="D145" s="209">
        <f>-D_ail/2-E_ail-Long_tot/30</f>
        <v>-186.23333333333335</v>
      </c>
      <c r="E145" s="93"/>
      <c r="K145" s="46"/>
    </row>
    <row r="146" spans="2:11" x14ac:dyDescent="0.2">
      <c r="B146" s="192" t="str">
        <f>IF(n_ail&gt;0,IF(Lang="Français","Saumon","Tip edge"),"")</f>
        <v>Saumon</v>
      </c>
      <c r="C146" s="197">
        <f>-X_ail+m_ail-p_ail</f>
        <v>-1082</v>
      </c>
      <c r="D146" s="207">
        <f>-D_ail/2-E_ail-Long_tot/20</f>
        <v>-205.85</v>
      </c>
      <c r="E146" s="93"/>
      <c r="K146" s="46"/>
    </row>
    <row r="147" spans="2:11" x14ac:dyDescent="0.2">
      <c r="B147" s="195" t="s">
        <v>167</v>
      </c>
      <c r="C147" s="46">
        <f>-X_ail+m_ail-p_ail-n_ail/2</f>
        <v>-1122</v>
      </c>
      <c r="D147" s="208">
        <f>-D_ail/2-E_ail-Long_tot/20</f>
        <v>-205.85</v>
      </c>
      <c r="E147" s="93"/>
      <c r="K147" s="46"/>
    </row>
    <row r="148" spans="2:11" x14ac:dyDescent="0.2">
      <c r="B148" s="212" t="s">
        <v>164</v>
      </c>
      <c r="C148" s="200">
        <f>-X_ail+m_ail-p_ail-n_ail</f>
        <v>-1162</v>
      </c>
      <c r="D148" s="209">
        <f>-D_ail/2-E_ail-Long_tot/20</f>
        <v>-205.85</v>
      </c>
      <c r="E148" s="93"/>
      <c r="K148" s="46"/>
    </row>
    <row r="149" spans="2:11" x14ac:dyDescent="0.2">
      <c r="B149" s="183" t="s">
        <v>82</v>
      </c>
      <c r="C149" s="197">
        <f ca="1">-XcgPlein</f>
        <v>-745.00619867216267</v>
      </c>
      <c r="D149" s="207">
        <v>0</v>
      </c>
      <c r="E149" s="93"/>
      <c r="K149" s="46"/>
    </row>
    <row r="150" spans="2:11" x14ac:dyDescent="0.2">
      <c r="B150" s="187" t="s">
        <v>83</v>
      </c>
      <c r="C150" s="200">
        <f ca="1">-XcgVide</f>
        <v>-745</v>
      </c>
      <c r="D150" s="209">
        <v>0</v>
      </c>
      <c r="E150" s="93"/>
      <c r="K150" s="46"/>
    </row>
    <row r="151" spans="2:11" x14ac:dyDescent="0.2">
      <c r="B151" s="183" t="s">
        <v>84</v>
      </c>
      <c r="C151" s="197">
        <f>-XCp</f>
        <v>-931.60057213596576</v>
      </c>
      <c r="D151" s="207">
        <v>0</v>
      </c>
      <c r="E151" s="93"/>
      <c r="K151" s="46"/>
    </row>
    <row r="152" spans="2:11" x14ac:dyDescent="0.2">
      <c r="B152" s="187" t="s">
        <v>84</v>
      </c>
      <c r="C152" s="200">
        <f>-XCp</f>
        <v>-931.60057213596576</v>
      </c>
      <c r="D152" s="209">
        <f>Cn*D_ref/CritCnmin</f>
        <v>85.054651665157863</v>
      </c>
      <c r="E152" s="93"/>
      <c r="K152" s="46"/>
    </row>
    <row r="153" spans="2:11" x14ac:dyDescent="0.2">
      <c r="B153" s="185" t="s">
        <v>422</v>
      </c>
      <c r="C153" s="46">
        <f>-XCp0</f>
        <v>-931.60057213596576</v>
      </c>
      <c r="D153" s="208">
        <f>Cn0*D_ref/CritCnmin</f>
        <v>85.054651665157863</v>
      </c>
      <c r="E153" s="93"/>
      <c r="K153" s="46"/>
    </row>
    <row r="154" spans="2:11" x14ac:dyDescent="0.2">
      <c r="B154" s="185" t="s">
        <v>422</v>
      </c>
      <c r="C154" s="46">
        <f>-XCp0</f>
        <v>-931.60057213596576</v>
      </c>
      <c r="D154" s="208">
        <v>0</v>
      </c>
      <c r="E154" s="93"/>
      <c r="K154" s="46"/>
    </row>
    <row r="155" spans="2:11" x14ac:dyDescent="0.2">
      <c r="B155" s="192" t="str">
        <f>IF(n_ail&gt;0,IF(Lang="Français","Marge Statique","Static Margin"),"")</f>
        <v>Marge Statique</v>
      </c>
      <c r="C155" s="197">
        <f ca="1">(-XcgPlein-XcgVide)/2</f>
        <v>-745.00309933608128</v>
      </c>
      <c r="D155" s="207">
        <f>-D_ail/2-E_ail-Long_tot/20</f>
        <v>-205.85</v>
      </c>
      <c r="E155" s="93"/>
      <c r="K155" s="46"/>
    </row>
    <row r="156" spans="2:11" x14ac:dyDescent="0.2">
      <c r="B156" s="195" t="s">
        <v>170</v>
      </c>
      <c r="C156" s="46">
        <f ca="1">(C155+C157)/2</f>
        <v>-838.30183573602358</v>
      </c>
      <c r="D156" s="208">
        <f>-D_ail/2-E_ail-Long_tot/20</f>
        <v>-205.85</v>
      </c>
      <c r="E156" s="93"/>
      <c r="K156" s="46"/>
    </row>
    <row r="157" spans="2:11" x14ac:dyDescent="0.2">
      <c r="B157" s="212" t="s">
        <v>171</v>
      </c>
      <c r="C157" s="200">
        <f>-XCp</f>
        <v>-931.60057213596576</v>
      </c>
      <c r="D157" s="209">
        <f>-D_ail/2-E_ail-Long_tot/20</f>
        <v>-205.85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-1188.77</v>
      </c>
      <c r="D168" s="46">
        <f>MAX(E_ail+D_ail/2, Long_tot/3)</f>
        <v>392.33333333333331</v>
      </c>
      <c r="E168" s="93"/>
      <c r="K168" s="46"/>
    </row>
    <row r="169" spans="2:11" x14ac:dyDescent="0.2">
      <c r="B169" s="45" t="s">
        <v>93</v>
      </c>
      <c r="C169" s="46">
        <f>C168</f>
        <v>-1188.77</v>
      </c>
      <c r="D169" s="46">
        <f>-D168</f>
        <v>-392.33333333333331</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2.2213615888547986</v>
      </c>
      <c r="C190" s="203">
        <f>Cn</f>
        <v>15.188330654492475</v>
      </c>
      <c r="D190" s="185">
        <v>3</v>
      </c>
      <c r="E190" s="205">
        <f t="shared" si="4"/>
        <v>33.333333333333336</v>
      </c>
      <c r="K190" s="45"/>
    </row>
    <row r="191" spans="2:11" x14ac:dyDescent="0.2">
      <c r="B191" s="512">
        <f ca="1">(XCp0-XcgPlein)/D_ref</f>
        <v>2.2213615888547986</v>
      </c>
      <c r="C191" s="513">
        <f>Cn0</f>
        <v>15.188330654492475</v>
      </c>
      <c r="D191" s="185">
        <v>4</v>
      </c>
      <c r="E191" s="205">
        <f t="shared" si="4"/>
        <v>25</v>
      </c>
      <c r="K191" s="45"/>
    </row>
    <row r="192" spans="2:11" x14ac:dyDescent="0.2">
      <c r="B192" s="512">
        <f ca="1">(XCp0-XcgVide)/D_ref</f>
        <v>2.2214353825710211</v>
      </c>
      <c r="C192" s="513">
        <f>Cn0</f>
        <v>15.188330654492475</v>
      </c>
      <c r="D192" s="185">
        <v>6</v>
      </c>
      <c r="E192" s="205">
        <f t="shared" si="4"/>
        <v>16.666666666666668</v>
      </c>
      <c r="K192" s="45"/>
    </row>
    <row r="193" spans="2:11" x14ac:dyDescent="0.2">
      <c r="B193" s="512">
        <f ca="1">(XCp-XcgVide)/D_ref</f>
        <v>2.2214353825710211</v>
      </c>
      <c r="C193" s="513">
        <f>Cn</f>
        <v>15.188330654492475</v>
      </c>
      <c r="D193" s="187">
        <v>7</v>
      </c>
      <c r="E193" s="206">
        <f t="shared" si="4"/>
        <v>14.285714285714286</v>
      </c>
      <c r="K193" s="45"/>
    </row>
    <row r="194" spans="2:11" x14ac:dyDescent="0.2">
      <c r="B194" s="512">
        <f ca="1">MS_min</f>
        <v>2.2213615888547986</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topLeftCell="A4" zoomScaleNormal="100" workbookViewId="0">
      <selection activeCell="V20" sqref="V20"/>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42" t="s">
        <v>0</v>
      </c>
      <c r="D2" s="542"/>
      <c r="F2" s="3"/>
      <c r="J2" s="4"/>
      <c r="N2" s="57"/>
    </row>
    <row r="3" spans="1:14" ht="12.75" customHeight="1" x14ac:dyDescent="0.2">
      <c r="A3" s="56"/>
      <c r="B3" s="2"/>
      <c r="C3" s="542"/>
      <c r="D3" s="542"/>
      <c r="H3" s="5"/>
      <c r="J3" s="4"/>
      <c r="N3" s="57"/>
    </row>
    <row r="4" spans="1:14" ht="12.75" customHeight="1" x14ac:dyDescent="0.2">
      <c r="A4" s="56"/>
      <c r="B4" s="2"/>
      <c r="C4" s="547" t="str">
        <f>IF(Lang="Français","Trajectographie de fusée",IF(Lang="English","Rocket Trajectography",""))</f>
        <v>Trajectographie de fusée</v>
      </c>
      <c r="D4" s="547"/>
      <c r="H4" s="5"/>
      <c r="J4" s="4"/>
      <c r="N4" s="57"/>
    </row>
    <row r="5" spans="1:14" ht="12.75" customHeight="1" x14ac:dyDescent="0.2">
      <c r="A5" s="56"/>
      <c r="B5" s="2"/>
      <c r="C5" s="541"/>
      <c r="D5" s="541"/>
      <c r="J5" s="4"/>
      <c r="N5" s="57"/>
    </row>
    <row r="6" spans="1:14" ht="12.95" customHeight="1" x14ac:dyDescent="0.2">
      <c r="A6" s="56"/>
      <c r="B6" s="87"/>
      <c r="C6" s="546" t="str">
        <f>IF(Lang="Français","Remplir les cases jaunes",IF(Lang="English","Fill-in yellow cells only",""))</f>
        <v>Remplir les cases jaunes</v>
      </c>
      <c r="D6" s="546"/>
      <c r="J6" s="4"/>
      <c r="N6" s="57"/>
    </row>
    <row r="7" spans="1:14" x14ac:dyDescent="0.2">
      <c r="A7" s="56"/>
      <c r="B7" s="6"/>
      <c r="C7" s="543" t="str">
        <f>IF(Lang="Français","Fusée",IF(Lang="English","Rocket",""))</f>
        <v>Fusée</v>
      </c>
      <c r="D7" s="543"/>
      <c r="N7" s="58"/>
    </row>
    <row r="8" spans="1:14" ht="12.75" customHeight="1" x14ac:dyDescent="0.25">
      <c r="A8" s="56"/>
      <c r="B8" s="140" t="str">
        <f>IF(Lang="Français","Nom",IF(Lang="English","Name",""))</f>
        <v>Nom</v>
      </c>
      <c r="C8" s="544" t="str">
        <f>Nom</f>
        <v>SP02-Alpha</v>
      </c>
      <c r="D8" s="544"/>
      <c r="E8" s="5"/>
      <c r="F8" s="5"/>
      <c r="J8" s="4"/>
      <c r="N8" s="57"/>
    </row>
    <row r="9" spans="1:14" ht="12.75" customHeight="1" x14ac:dyDescent="0.25">
      <c r="A9" s="59"/>
      <c r="B9" s="140" t="s">
        <v>4</v>
      </c>
      <c r="C9" s="545" t="str">
        <f>Club</f>
        <v>L'AéroIPSA</v>
      </c>
      <c r="D9" s="545"/>
      <c r="F9" s="5"/>
      <c r="N9" s="58"/>
    </row>
    <row r="10" spans="1:14" ht="12.75" customHeight="1" x14ac:dyDescent="0.25">
      <c r="A10" s="59"/>
      <c r="B10" s="141" t="s">
        <v>563</v>
      </c>
      <c r="C10" s="540" t="str">
        <f>Matricule</f>
        <v>FX0</v>
      </c>
      <c r="D10" s="540"/>
      <c r="F10" s="5"/>
      <c r="N10" s="58"/>
    </row>
    <row r="11" spans="1:14" ht="12.75" customHeight="1" x14ac:dyDescent="0.2">
      <c r="A11" s="59"/>
      <c r="B11" s="140" t="str">
        <f>IF(Lang="Français","Masse totale",IF(Lang="English","Total Mass",""))</f>
        <v>Masse totale</v>
      </c>
      <c r="C11" s="569">
        <f ca="1">MassePlein</f>
        <v>3.1781000000000001</v>
      </c>
      <c r="D11" s="569"/>
      <c r="F11" s="5"/>
      <c r="N11" s="58"/>
    </row>
    <row r="12" spans="1:14" ht="12.75" customHeight="1" x14ac:dyDescent="0.2">
      <c r="A12" s="59"/>
      <c r="B12" s="227" t="str">
        <f>IF(Lang="Français","Propulseur",IF(Lang="English","Motor",""))</f>
        <v>Propulseur</v>
      </c>
      <c r="C12" s="572" t="str">
        <f>Propu</f>
        <v>Aucun (2e ét. inerte)</v>
      </c>
      <c r="D12" s="573"/>
      <c r="F12" s="5"/>
      <c r="N12" s="58"/>
    </row>
    <row r="13" spans="1:14" ht="12.75" customHeight="1" x14ac:dyDescent="0.2">
      <c r="A13" s="59"/>
      <c r="N13" s="58"/>
    </row>
    <row r="14" spans="1:14" ht="12.75" customHeight="1" x14ac:dyDescent="0.2">
      <c r="A14" s="59"/>
      <c r="B14"/>
      <c r="C14" s="543" t="str">
        <f>IF(Lang="Français","Traînée Aérdynamique",IF(Lang="English","Drag",""))</f>
        <v>Traînée Aérdynamique</v>
      </c>
      <c r="D14" s="543"/>
      <c r="N14" s="58"/>
    </row>
    <row r="15" spans="1:14" ht="12.75" customHeight="1" x14ac:dyDescent="0.2">
      <c r="A15" s="59"/>
      <c r="B15" s="140" t="s">
        <v>40</v>
      </c>
      <c r="C15" s="574">
        <f>(PI()*D_ref^2/4+E_ail*ep_ail*Q_ail)/10^6</f>
        <v>6.8017694409323948E-3</v>
      </c>
      <c r="D15" s="574"/>
      <c r="N15" s="58"/>
    </row>
    <row r="16" spans="1:14" ht="12.75" customHeight="1" x14ac:dyDescent="0.2">
      <c r="A16" s="59"/>
      <c r="B16" s="141" t="s">
        <v>5</v>
      </c>
      <c r="C16" s="567">
        <v>0.6</v>
      </c>
      <c r="D16" s="568"/>
      <c r="N16" s="58"/>
    </row>
    <row r="17" spans="1:18" ht="12.75" customHeight="1" x14ac:dyDescent="0.2">
      <c r="A17" s="59"/>
      <c r="N17" s="58"/>
    </row>
    <row r="18" spans="1:18" ht="12.75" customHeight="1" x14ac:dyDescent="0.2">
      <c r="A18" s="59"/>
      <c r="B18"/>
      <c r="C18" s="543" t="str">
        <f>IF(Lang="Français","Rampe de Lancement",IF(Lang="English","Launch Pad",""))</f>
        <v>Rampe de Lancement</v>
      </c>
      <c r="D18" s="543"/>
      <c r="N18" s="58"/>
    </row>
    <row r="19" spans="1:18" ht="12.75" customHeight="1" x14ac:dyDescent="0.2">
      <c r="A19" s="59"/>
      <c r="B19" s="140" t="str">
        <f>IF(Lang="Français","Longueur",IF(Lang="English","Length",""))</f>
        <v>Longueur</v>
      </c>
      <c r="C19" s="571">
        <f>IF(RIGHT(Type_fusee,1)=".",4, IF(LEFT(Type_fusee,4)="Mini",2.5, IF(LEFT(Type_fusee,5)="Micro",1, IF(RIGHT(Type_fusee,1)=" ",0.1,IF(LEFT(Type_fusee,1)="R",3, 2.5)))))</f>
        <v>4</v>
      </c>
      <c r="D19" s="571"/>
      <c r="N19" s="58"/>
    </row>
    <row r="20" spans="1:18" ht="12.75" customHeight="1" x14ac:dyDescent="0.2">
      <c r="A20" s="59"/>
      <c r="B20" s="140" t="str">
        <f>IF(Lang="Français","Élévation",IF(Lang="English","Angle /horizon",""))</f>
        <v>Élévation</v>
      </c>
      <c r="C20" s="570">
        <v>75.413359423049215</v>
      </c>
      <c r="D20" s="570"/>
      <c r="N20" s="58"/>
    </row>
    <row r="21" spans="1:18" ht="12.75" customHeight="1" x14ac:dyDescent="0.2">
      <c r="A21" s="59"/>
      <c r="B21" s="140" t="s">
        <v>6</v>
      </c>
      <c r="C21" s="571">
        <v>0</v>
      </c>
      <c r="D21" s="571"/>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557" t="str">
        <f>IF(Lang="Français","DescenteSousParachute",IF(Lang="English","Over Parachute",""))</f>
        <v>DescenteSousParachute</v>
      </c>
      <c r="D23" s="558"/>
      <c r="F23" s="4"/>
      <c r="G23" s="50">
        <f ca="1">TODAY()</f>
        <v>46139</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559" t="str">
        <f>IF(Lang="Français","Sortie de Rampe",IF(Lang="English","Launch-Pad Exit",""))</f>
        <v>Sortie de Rampe</v>
      </c>
      <c r="G24" s="560"/>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3.1779999999999999</v>
      </c>
      <c r="D25" s="480">
        <f>IF(RIGHT(Type_fusee,1)=".",1,0.15)</f>
        <v>1</v>
      </c>
      <c r="F25" s="563" t="str">
        <f>IF(Lang="Français","Vit max &amp; Acc max",IF(Lang="English","Max Velocity &amp; Acc",""))</f>
        <v>Vit max &amp; Acc max</v>
      </c>
      <c r="G25" s="564"/>
      <c r="H25" s="115"/>
      <c r="I25" s="115"/>
      <c r="J25" s="115"/>
      <c r="K25" s="158">
        <f ca="1">MAX(vit_xz)</f>
        <v>153.41546177529116</v>
      </c>
      <c r="L25" s="494">
        <f ca="1">MAX(acc_xz)</f>
        <v>27.102670391386713</v>
      </c>
      <c r="M25" s="500"/>
      <c r="N25" s="58"/>
    </row>
    <row r="26" spans="1:18" x14ac:dyDescent="0.2">
      <c r="A26" s="59"/>
      <c r="B26" s="469" t="str">
        <f>IF(Lang="Français","Dépotage",IF(Lang="English","Delay",""))</f>
        <v>Dépotage</v>
      </c>
      <c r="C26" s="505" t="s">
        <v>407</v>
      </c>
      <c r="D26" s="535"/>
      <c r="F26" s="565" t="str">
        <f>IF(Lang="Français","Largage du satellite",IF(Lang="English","Satellite separation",""))</f>
        <v>Largage du satellite</v>
      </c>
      <c r="G26" s="566"/>
      <c r="H26" s="152">
        <f>IF(T_satellite&lt;&gt;0,T_satellite,"")</f>
        <v>4.7</v>
      </c>
      <c r="I26" s="156">
        <f ca="1">IF(T_satellite&lt;&gt;0,INDEX(pos_z,MATCH("Satellite",Event_sat,0)),"")</f>
        <v>578.85161180609839</v>
      </c>
      <c r="J26" s="154">
        <f ca="1">IF(T_satellite&lt;&gt;0,INDEX(pos_x,MATCH("Satellite",Event_sat,0)),"")</f>
        <v>134.94065266050274</v>
      </c>
      <c r="K26" s="159">
        <f ca="1">IF(T_satellite&lt;&gt;0,INDEX(vit_xz,MATCH("Satellite",Event_sat,0)),"")</f>
        <v>150.74532254552406</v>
      </c>
      <c r="L26" s="495"/>
      <c r="M26" s="485">
        <f ca="1">1/2*Rho_moyen*1*V_ouv_sat^2*S_satellite</f>
        <v>1391.854326497938</v>
      </c>
      <c r="N26" s="58"/>
    </row>
    <row r="27" spans="1:18" x14ac:dyDescent="0.2">
      <c r="A27" s="59"/>
      <c r="B27" s="468" t="str">
        <f>IF(Lang="Français","Ouverture para",IF(Lang="English","Opening time",""))</f>
        <v>Ouverture para</v>
      </c>
      <c r="C27" s="507">
        <v>15</v>
      </c>
      <c r="D27" s="507">
        <v>4.7</v>
      </c>
      <c r="F27" s="563" t="s">
        <v>15</v>
      </c>
      <c r="G27" s="564"/>
      <c r="H27" s="153">
        <f ca="1">INDEX(t,MATCH("Apogée",Event,0))</f>
        <v>15.099999999999945</v>
      </c>
      <c r="I27" s="157">
        <f ca="1">INDEX(pos_z,MATCH("Apogée",Event,0))</f>
        <v>1214.4432127348607</v>
      </c>
      <c r="J27" s="155">
        <f ca="1">INDEX(pos_x,MATCH("Apogée",Event,0))</f>
        <v>420.56751194230418</v>
      </c>
      <c r="K27" s="160">
        <f ca="1">INDEX(vit_xz,MATCH("Apogée",Event,0))</f>
        <v>22.714029295539426</v>
      </c>
      <c r="L27" s="496"/>
      <c r="M27" s="500"/>
      <c r="N27" s="58"/>
    </row>
    <row r="28" spans="1:18" x14ac:dyDescent="0.2">
      <c r="A28" s="59"/>
      <c r="B28" s="534" t="s">
        <v>558</v>
      </c>
      <c r="C28" s="507" t="s">
        <v>560</v>
      </c>
      <c r="D28" s="507"/>
      <c r="F28" s="561" t="str">
        <f>IF(Lang="Français","Ouverture parachute fusée",IF(Lang="English","Rocket parachute opening",""))</f>
        <v>Ouverture parachute fusée</v>
      </c>
      <c r="G28" s="562"/>
      <c r="H28" s="152">
        <f>T_para</f>
        <v>15</v>
      </c>
      <c r="I28" s="156">
        <f ca="1">INDEX(pos_z,MATCH("Para",Event_para,0))</f>
        <v>1214.3630680136962</v>
      </c>
      <c r="J28" s="486">
        <f ca="1">INDEX(pos_x,MATCH("Para",Event_para,0))</f>
        <v>418.29451545221468</v>
      </c>
      <c r="K28" s="159">
        <f ca="1">INDEX(vit_xz,MATCH("Para",Event_para,0))</f>
        <v>22.78473094730164</v>
      </c>
      <c r="L28" s="495"/>
      <c r="M28" s="485">
        <f ca="1">1/2*Rho_moyen*1*V_ouverture^2*S_para</f>
        <v>152.7873133553114</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550" t="str">
        <f>IF(Lang="Français","Impact balistique",IF(Lang="English","Balistic Impact",""))</f>
        <v>Impact balistique</v>
      </c>
      <c r="G29" s="551"/>
      <c r="H29" s="497">
        <f ca="1">INDEX(t,MATCH("Impact balistique",Event,0))</f>
        <v>33.400000000000183</v>
      </c>
      <c r="I29" s="517" t="s">
        <v>428</v>
      </c>
      <c r="J29" s="487">
        <f ca="1">INDEX(pos_x,MATCH("Impact balistique",Event,0))</f>
        <v>720.8069538303231</v>
      </c>
      <c r="K29" s="501">
        <f ca="1">K47</f>
        <v>104.44984806244459</v>
      </c>
      <c r="L29" s="498"/>
      <c r="M29" s="502">
        <f ca="1">0.5*m_vide*K29^2</f>
        <v>17335.625738065472</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10.292282725060662</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117.98772929710195</v>
      </c>
      <c r="D33" s="132">
        <f ca="1">IF(V_satellite&lt;&gt;0,Alt_sat/V_satellite,0)</f>
        <v>45.738907786800986</v>
      </c>
      <c r="H33" s="552" t="str">
        <f>IF(Lang="Français","Pour localiser la fusée","To locate the rocket")</f>
        <v>Pour localiser la fusée</v>
      </c>
      <c r="I33" s="552"/>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132.98772929710196</v>
      </c>
      <c r="D34" s="132">
        <f ca="1">T_satellite+Dt_satellite</f>
        <v>50.438907786800989</v>
      </c>
      <c r="F34" s="552" t="str">
        <f>IF(Lang="Français","Couleur fuselage/coiffe","Body/Nose color")</f>
        <v>Couleur fuselage/coiffe</v>
      </c>
      <c r="G34" s="552"/>
      <c r="H34" s="548" t="s">
        <v>266</v>
      </c>
      <c r="I34" s="549"/>
      <c r="J34" s="1"/>
      <c r="K34" s="1"/>
      <c r="L34" s="1"/>
      <c r="M34" s="1"/>
      <c r="N34" s="394"/>
    </row>
    <row r="35" spans="1:16" x14ac:dyDescent="0.2">
      <c r="A35" s="74"/>
      <c r="B35" s="133" t="str">
        <f>IF(Lang="Français","Déport latéral",IF(Lang="English","Lateral shift",""))</f>
        <v>Déport latéral</v>
      </c>
      <c r="C35" s="151">
        <f ca="1">Alt_para*V_vent/V_para</f>
        <v>589.93864648550971</v>
      </c>
      <c r="D35" s="151">
        <f ca="1">IF(V_satellite&lt;&gt;0,Alt_sat*V_vent_sat/V_satellite,0)</f>
        <v>228.69453893400492</v>
      </c>
      <c r="F35" s="552" t="str">
        <f>IF(Lang="Français","Couleur parachute fusée","Rocket parachute color")</f>
        <v>Couleur parachute fusée</v>
      </c>
      <c r="G35" s="552"/>
      <c r="H35" s="548" t="s">
        <v>267</v>
      </c>
      <c r="I35" s="549"/>
      <c r="J35"/>
      <c r="K35"/>
      <c r="L35"/>
      <c r="M35"/>
      <c r="N35" s="394" t="str">
        <f>IF(Lang="Français","fichier initial","Initial file")</f>
        <v>fichier initial</v>
      </c>
      <c r="P35"/>
    </row>
    <row r="36" spans="1:16" x14ac:dyDescent="0.2">
      <c r="A36" s="59"/>
      <c r="F36" s="552" t="str">
        <f>IF(Lang="Français","Couleur parachute satellite","Satellite parachute color")</f>
        <v>Couleur parachute satellite</v>
      </c>
      <c r="G36" s="552"/>
      <c r="H36" s="556" t="s">
        <v>158</v>
      </c>
      <c r="I36" s="556"/>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553" t="str">
        <f>IF(Lang="Français","Calcul de la surface d'un parachute","Parachute surface calculation")</f>
        <v>Calcul de la surface d'un parachute</v>
      </c>
      <c r="B40" s="554"/>
      <c r="C40" s="554"/>
      <c r="D40" s="555"/>
      <c r="F40" s="553" t="str">
        <f>IF(Lang="Français","Résultats détaillés","Detailled results")</f>
        <v>Résultats détaillés</v>
      </c>
      <c r="G40" s="555"/>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77" t="str">
        <f>IF(Lang="Français","Décollage",IF(Lang="English","Lift-Off",""))</f>
        <v>Décollage</v>
      </c>
      <c r="G42" s="577"/>
      <c r="H42" s="150">
        <v>4.5999999999999996</v>
      </c>
      <c r="I42" s="150">
        <v>564.13737529499281</v>
      </c>
      <c r="J42" s="150">
        <v>131.0988212175593</v>
      </c>
      <c r="K42" s="150">
        <v>153.41546177529116</v>
      </c>
      <c r="L42" s="148" t="s">
        <v>14</v>
      </c>
      <c r="M42" s="149">
        <f>Beta_rampe</f>
        <v>75.413359423049215</v>
      </c>
    </row>
    <row r="43" spans="1:16" x14ac:dyDescent="0.2">
      <c r="A43" s="161"/>
      <c r="B43" s="166" t="str">
        <f>IF(Lang="Français","Bord   'a'","Side length 'a'")</f>
        <v>Bord   'a'</v>
      </c>
      <c r="D43" s="162"/>
      <c r="F43" s="564" t="str">
        <f>IF(Lang="Français","Sortie de Rampe",IF(Lang="English","Launch-Pad Exit",""))</f>
        <v>Sortie de Rampe</v>
      </c>
      <c r="G43" s="564"/>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64" t="str">
        <f>IF(Lang="Français","Vit max &amp; Acc max",IF(Lang="English","Max Velocity &amp; Acc",""))</f>
        <v>Vit max &amp; Acc max</v>
      </c>
      <c r="G44" s="564"/>
      <c r="H44" s="115" t="s">
        <v>14</v>
      </c>
      <c r="I44" s="115" t="s">
        <v>14</v>
      </c>
      <c r="J44" s="115" t="s">
        <v>14</v>
      </c>
      <c r="K44" s="117">
        <f ca="1">MAX(vit_xz)</f>
        <v>153.41546177529116</v>
      </c>
      <c r="L44" s="118">
        <f ca="1">MAX(acc_xz)</f>
        <v>27.102670391386713</v>
      </c>
      <c r="M44" s="116" t="s">
        <v>14</v>
      </c>
    </row>
    <row r="45" spans="1:16" x14ac:dyDescent="0.2">
      <c r="A45" s="161"/>
      <c r="B45" s="166" t="str">
        <f>IF(Lang="Français","Coté   'b'","Side width 'b'")</f>
        <v>Coté   'b'</v>
      </c>
      <c r="D45" s="162"/>
      <c r="F45" s="564" t="str">
        <f>IF(Lang="Français","Fin de Propulsion",IF(Lang="English","Motor Burn-Out",""))</f>
        <v>Fin de Propulsion</v>
      </c>
      <c r="G45" s="564"/>
      <c r="H45" s="116">
        <f ca="1">INDEX(t,MATCH("Fin de propulsion",Event,0))</f>
        <v>4.8099999999999952</v>
      </c>
      <c r="I45" s="119">
        <f ca="1">INDEX(pos_z,MATCH("Fin de propulsion",Event,0))</f>
        <v>594.73538146716783</v>
      </c>
      <c r="J45" s="119">
        <f ca="1">INDEX(pos_x,MATCH("Fin de propulsion",Event,0))</f>
        <v>139.11727005718046</v>
      </c>
      <c r="K45" s="119">
        <f ca="1">INDEX(vit_xz,MATCH("Fin de propulsion",Event,0))</f>
        <v>147.87970209057568</v>
      </c>
      <c r="L45" s="116">
        <f ca="1">INDEX(acc_xz,MATCH("Fin de propulsion",Event,0))</f>
        <v>25.872793069738016</v>
      </c>
      <c r="M45" s="116">
        <f ca="1">INDEX(BetaD,MATCH("Fin de propulsion",Event,0))</f>
        <v>75.21455970658053</v>
      </c>
    </row>
    <row r="46" spans="1:16" x14ac:dyDescent="0.2">
      <c r="A46" s="161"/>
      <c r="B46" s="168">
        <v>310</v>
      </c>
      <c r="D46" s="162"/>
      <c r="F46" s="564" t="s">
        <v>15</v>
      </c>
      <c r="G46" s="564"/>
      <c r="H46" s="118">
        <f ca="1">INDEX(t,MATCH("Apogée",Event,0))</f>
        <v>15.099999999999945</v>
      </c>
      <c r="I46" s="117">
        <f ca="1">INDEX(pos_z,MATCH("Apogée",Event,0))</f>
        <v>1214.4432127348607</v>
      </c>
      <c r="J46" s="120">
        <f ca="1">INDEX(pos_x,MATCH("Apogée",Event,0))</f>
        <v>420.56751194230418</v>
      </c>
      <c r="K46" s="120">
        <f ca="1">INDEX(vit_xz,MATCH("Apogée",Event,0))</f>
        <v>22.714029295539426</v>
      </c>
      <c r="L46" s="116">
        <f ca="1">INDEX(acc_xz,MATCH("Apogée",Event,0))</f>
        <v>9.837145130466336</v>
      </c>
      <c r="M46" s="121">
        <f ca="1">INDEX(BetaD,MATCH("Apogée",Event,0))</f>
        <v>0.78179574713575062</v>
      </c>
    </row>
    <row r="47" spans="1:16" x14ac:dyDescent="0.2">
      <c r="A47" s="161"/>
      <c r="B47" s="169" t="s">
        <v>9</v>
      </c>
      <c r="D47" s="162"/>
      <c r="F47" s="579" t="str">
        <f>IF(Lang="Français","Impact balistique",IF(Lang="English","Balistic Impact",""))</f>
        <v>Impact balistique</v>
      </c>
      <c r="G47" s="579"/>
      <c r="H47" s="116">
        <f ca="1">INDEX(t,MATCH("Impact balistique",Event,0))</f>
        <v>33.400000000000183</v>
      </c>
      <c r="I47" s="148" t="s">
        <v>16</v>
      </c>
      <c r="J47" s="117">
        <f ca="1">INDEX(pos_x,MATCH("Impact balistique",Event,0))</f>
        <v>720.8069538303231</v>
      </c>
      <c r="K47" s="119">
        <f ca="1">INDEX(vit_xz,MATCH("Impact balistique",Event,0))</f>
        <v>104.44984806244459</v>
      </c>
      <c r="L47" s="116">
        <f ca="1">INDEX(acc_xz,MATCH("Impact balistique",Event,0))</f>
        <v>1.4742703973628228</v>
      </c>
      <c r="M47" s="116">
        <f ca="1">INDEX(BetaD,MATCH("Impact balistique",Event,0))</f>
        <v>-85.190329870203925</v>
      </c>
    </row>
    <row r="48" spans="1:16" x14ac:dyDescent="0.2">
      <c r="A48" s="161"/>
      <c r="B48" s="174">
        <f>(4*B44*B46+B44^2)/10^6</f>
        <v>0.48049999999999998</v>
      </c>
      <c r="D48" s="162"/>
      <c r="F48" s="562" t="str">
        <f>IF(Lang="Français","Ouverture parachute fusée",IF(Lang="English","Rocket parachute opening",""))</f>
        <v>Ouverture parachute fusée</v>
      </c>
      <c r="G48" s="562"/>
      <c r="H48" s="122">
        <f>T_para</f>
        <v>15</v>
      </c>
      <c r="I48" s="123">
        <f ca="1">INDEX(pos_z,MATCH("Para",Event_para,0))</f>
        <v>1214.3630680136962</v>
      </c>
      <c r="J48" s="123">
        <f ca="1">INDEX(pos_x,MATCH("Para",Event_para,0))</f>
        <v>418.29451545221468</v>
      </c>
      <c r="K48" s="123">
        <f ca="1">INDEX(vit_xz,MATCH("Para",Event_para,0))</f>
        <v>22.78473094730164</v>
      </c>
      <c r="L48" s="122">
        <f ca="1">INDEX(acc_xz,MATCH("Para",Event_para,0))</f>
        <v>9.8530278465329957</v>
      </c>
      <c r="M48" s="124">
        <f ca="1">INDEX(BetaD,MATCH("Para",Event_para,0))</f>
        <v>3.2531313802956325</v>
      </c>
    </row>
    <row r="49" spans="1:13" x14ac:dyDescent="0.2">
      <c r="A49" s="161"/>
      <c r="D49" s="162"/>
      <c r="F49" s="580" t="str">
        <f>IF(Lang="Français","Impact fusée sous para.",IF(Lang="English","Impact of rocket with para. ",""))</f>
        <v>Impact fusée sous para.</v>
      </c>
      <c r="G49" s="580"/>
      <c r="H49" s="125">
        <f ca="1">T_para+Dt_para</f>
        <v>132.98772929710196</v>
      </c>
      <c r="I49" s="127" t="s">
        <v>16</v>
      </c>
      <c r="J49" s="126" t="str">
        <f ca="1">CONCATENATE(TEXT(X_para-Dx_para,"0")," | ",TEXT(X_para+Dx_para,"0"))</f>
        <v>-172 | 1008</v>
      </c>
      <c r="K49" s="126">
        <f ca="1">V_para</f>
        <v>10.292282725060662</v>
      </c>
      <c r="L49" s="128">
        <f>g</f>
        <v>9.81</v>
      </c>
      <c r="M49" s="128" t="s">
        <v>14</v>
      </c>
    </row>
    <row r="50" spans="1:13" x14ac:dyDescent="0.2">
      <c r="A50" s="161"/>
      <c r="D50" s="162"/>
      <c r="F50" s="578" t="str">
        <f>IF(Lang="Français","Largage du satellite",IF(Lang="English","Satellite separation",""))</f>
        <v>Largage du satellite</v>
      </c>
      <c r="G50" s="566"/>
      <c r="H50" s="122">
        <f>IF(T_satellite&lt;&gt;0,T_satellite,"")</f>
        <v>4.7</v>
      </c>
      <c r="I50" s="123">
        <f ca="1">IF(T_satellite&lt;&gt;0,INDEX(pos_z,MATCH("Satellite",Event_sat,0)),"")</f>
        <v>578.85161180609839</v>
      </c>
      <c r="J50" s="129">
        <f ca="1">IF(T_satellite&lt;&gt;0,INDEX(pos_x,MATCH("Satellite",Event_sat,0)),"")</f>
        <v>134.94065266050274</v>
      </c>
      <c r="K50" s="123">
        <f ca="1">IF(T_satellite&lt;&gt;0,INDEX(vit_xz,MATCH("Satellite",Event_sat,0)),"")</f>
        <v>150.74532254552406</v>
      </c>
      <c r="L50" s="122">
        <f ca="1">IF(T_satellite&lt;&gt;0,INDEX(acc_xz,MATCH("Satellite",Event_sat,0)),"")</f>
        <v>26.533262073266648</v>
      </c>
      <c r="M50" s="124">
        <f ca="1">IF(T_satellite&lt;&gt;0,INDEX(BetaD,MATCH("Satellite",Event_sat,0)),"")</f>
        <v>75.319931150784328</v>
      </c>
    </row>
    <row r="51" spans="1:13" x14ac:dyDescent="0.2">
      <c r="A51" s="161"/>
      <c r="B51" s="166" t="str">
        <f>IF(Lang="Français","Rayon exterieur","Half-diameter ext")</f>
        <v>Rayon exterieur</v>
      </c>
      <c r="D51" s="162"/>
      <c r="F51" s="575" t="str">
        <f>IF(Lang="Français","Impact du satellite",IF(Lang="English","Satellite impact",""))</f>
        <v>Impact du satellite</v>
      </c>
      <c r="G51" s="576"/>
      <c r="H51" s="125">
        <f ca="1">IF(T_satellite&lt;&gt;0,T_satellite+Dt_satellite,"")</f>
        <v>50.438907786800989</v>
      </c>
      <c r="I51" s="130" t="str">
        <f>IF(T_satellite&lt;&gt;0,"~0","")</f>
        <v>~0</v>
      </c>
      <c r="J51" s="130" t="str">
        <f ca="1">IF(T_satellite&lt;&gt;0,CONCATENATE(TEXT(X_satellite-Dx_sat,"0")," | ",TEXT(X_satellite+Dx_sat,"0")),"")</f>
        <v>-94 | 364</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15</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1214.4432127348607</v>
      </c>
      <c r="C121" s="216">
        <f ca="1">MAX(Altitude_culmi,Portee_balistique)</f>
        <v>1214.4432127348607</v>
      </c>
    </row>
    <row r="123" spans="2:3" x14ac:dyDescent="0.2">
      <c r="B123" s="210" t="s">
        <v>49</v>
      </c>
      <c r="C123" s="211" t="s">
        <v>45</v>
      </c>
    </row>
    <row r="124" spans="2:3" x14ac:dyDescent="0.2">
      <c r="B124" s="217">
        <f ca="1">X_para</f>
        <v>418.29451545221468</v>
      </c>
      <c r="C124" s="214">
        <f ca="1">Alt_para</f>
        <v>1214.3630680136962</v>
      </c>
    </row>
    <row r="125" spans="2:3" x14ac:dyDescent="0.2">
      <c r="B125" s="217">
        <f ca="1">X_para</f>
        <v>418.29451545221468</v>
      </c>
      <c r="C125" s="214">
        <f ca="1">Alt_para/2</f>
        <v>607.1815340068481</v>
      </c>
    </row>
    <row r="126" spans="2:3" x14ac:dyDescent="0.2">
      <c r="B126" s="217">
        <f ca="1">X_para</f>
        <v>418.29451545221468</v>
      </c>
      <c r="C126" s="214">
        <v>0</v>
      </c>
    </row>
    <row r="127" spans="2:3" x14ac:dyDescent="0.2">
      <c r="B127" s="217">
        <f ca="1">X_para+Alt_para/40</f>
        <v>448.65359215255711</v>
      </c>
      <c r="C127" s="214">
        <f ca="1">Alt_para/20</f>
        <v>60.718153400684812</v>
      </c>
    </row>
    <row r="128" spans="2:3" x14ac:dyDescent="0.2">
      <c r="B128" s="217">
        <f ca="1">X_para</f>
        <v>418.29451545221468</v>
      </c>
      <c r="C128" s="214">
        <v>0</v>
      </c>
    </row>
    <row r="129" spans="2:6" x14ac:dyDescent="0.2">
      <c r="B129" s="217">
        <f ca="1">X_para-Alt_para/40</f>
        <v>387.93543875187225</v>
      </c>
      <c r="C129" s="214">
        <f ca="1">Alt_para/20</f>
        <v>60.718153400684812</v>
      </c>
    </row>
    <row r="130" spans="2:6" x14ac:dyDescent="0.2">
      <c r="B130" s="218">
        <f ca="1">X_para</f>
        <v>418.29451545221468</v>
      </c>
      <c r="C130" s="219">
        <v>0</v>
      </c>
    </row>
    <row r="131" spans="2:6" x14ac:dyDescent="0.2">
      <c r="B131" s="210" t="s">
        <v>48</v>
      </c>
      <c r="C131" s="211" t="s">
        <v>45</v>
      </c>
    </row>
    <row r="132" spans="2:6" x14ac:dyDescent="0.2">
      <c r="B132" s="213">
        <f>T_para</f>
        <v>15</v>
      </c>
      <c r="C132" s="214">
        <f ca="1">Alt_para</f>
        <v>1214.3630680136962</v>
      </c>
    </row>
    <row r="133" spans="2:6" x14ac:dyDescent="0.2">
      <c r="B133" s="213">
        <f ca="1">(B132+B134)/2</f>
        <v>73.993864648550982</v>
      </c>
      <c r="C133" s="214">
        <f ca="1">(C132+C134)/2</f>
        <v>607.1815340068481</v>
      </c>
      <c r="E133" s="232">
        <v>1</v>
      </c>
      <c r="F133" s="233" t="s">
        <v>175</v>
      </c>
    </row>
    <row r="134" spans="2:6" x14ac:dyDescent="0.2">
      <c r="B134" s="213">
        <f ca="1">H49</f>
        <v>132.98772929710196</v>
      </c>
      <c r="C134" s="214">
        <f>0</f>
        <v>0</v>
      </c>
      <c r="E134" s="161">
        <v>1</v>
      </c>
      <c r="F134" s="234" t="s">
        <v>176</v>
      </c>
    </row>
    <row r="135" spans="2:6" x14ac:dyDescent="0.2">
      <c r="B135" s="213">
        <f ca="1">H49+E133*sS/2*zZ_fus-E134*sS*tT_fus</f>
        <v>131.69445578355902</v>
      </c>
      <c r="C135" s="214">
        <f ca="1">Alt_para-V_para*(H49-T_para)+E133*sS*Altitude_culmi/H49*zZ_fus+E134*sS/2*Altitude_culmi/H49*tT_fus</f>
        <v>44.031160352037418</v>
      </c>
      <c r="E135" s="161"/>
      <c r="F135" s="241" t="s">
        <v>177</v>
      </c>
    </row>
    <row r="136" spans="2:6" x14ac:dyDescent="0.2">
      <c r="B136" s="213">
        <f ca="1">H49</f>
        <v>132.98772929710196</v>
      </c>
      <c r="C136" s="214">
        <f ca="1">Alt_para-V_para*(H49-T_para)</f>
        <v>0</v>
      </c>
      <c r="E136" s="235" t="s">
        <v>172</v>
      </c>
      <c r="F136" s="236">
        <f ca="1">T_balistique/10</f>
        <v>3.3400000000000185</v>
      </c>
    </row>
    <row r="137" spans="2:6" x14ac:dyDescent="0.2">
      <c r="B137" s="213">
        <f ca="1">H49-E133*sS/2*zZ_fus-E134*sS*tT_fus</f>
        <v>128.35445578355899</v>
      </c>
      <c r="C137" s="214">
        <f ca="1">Alt_para-V_para*(H49-T_para)+E133*sS*Altitude_culmi/H49*zZ_fus-E134*sS/2*Altitude_culmi/H49*tT_fus</f>
        <v>16.970562919326397</v>
      </c>
      <c r="E137" s="235" t="s">
        <v>173</v>
      </c>
      <c r="F137" s="236">
        <f ca="1">(H49-T_para)/H49</f>
        <v>0.88720763878531106</v>
      </c>
    </row>
    <row r="138" spans="2:6" x14ac:dyDescent="0.2">
      <c r="B138" s="215">
        <f ca="1">H49</f>
        <v>132.98772929710196</v>
      </c>
      <c r="C138" s="216">
        <f ca="1">Alt_para-V_para*(H49-T_para)</f>
        <v>0</v>
      </c>
      <c r="E138" s="237" t="s">
        <v>174</v>
      </c>
      <c r="F138" s="238">
        <f ca="1">V_para*(H49-T_para)/Alt_para</f>
        <v>1.0000000000000002</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0.85928143712574934</v>
      </c>
    </row>
    <row r="155" spans="2:6" x14ac:dyDescent="0.2">
      <c r="B155" s="215" t="b">
        <f>IF(Nb_sat="1 satellite",H51)</f>
        <v>0</v>
      </c>
      <c r="C155" s="216" t="b">
        <f>IF(Nb_sat="1 satellite",0)</f>
        <v>0</v>
      </c>
      <c r="E155" s="237" t="s">
        <v>174</v>
      </c>
      <c r="F155" s="238">
        <f ca="1">V_satellite*(T_balistique-T_satellite)/Alt_sat</f>
        <v>0.62747453729715486</v>
      </c>
    </row>
    <row r="157" spans="2:6" x14ac:dyDescent="0.2">
      <c r="B157" s="210" t="s">
        <v>2</v>
      </c>
      <c r="C157" s="228" t="s">
        <v>29</v>
      </c>
      <c r="D157" s="211" t="s">
        <v>3</v>
      </c>
    </row>
    <row r="158" spans="2:6" x14ac:dyDescent="0.2">
      <c r="B158" s="231">
        <f>T_para/4</f>
        <v>3.75</v>
      </c>
      <c r="C158" s="82">
        <f ca="1">Alt_para/2</f>
        <v>607.1815340068481</v>
      </c>
      <c r="D158" s="214">
        <f ca="1">X_para/4</f>
        <v>104.57362886305367</v>
      </c>
    </row>
    <row r="159" spans="2:6" x14ac:dyDescent="0.2">
      <c r="B159" s="229">
        <f ca="1">Temps_culmi + (T_balistique-Temps_culmi)/2</f>
        <v>24.250000000000064</v>
      </c>
      <c r="C159" s="230">
        <f ca="1">Altitude_culmi/2</f>
        <v>607.22160636743035</v>
      </c>
      <c r="D159" s="216">
        <f ca="1">X_culmi+(Portee_balistique-X_culmi)*2/3</f>
        <v>620.72713986765007</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420.56751194230418</v>
      </c>
      <c r="E162" s="422"/>
      <c r="F162" s="423" t="s">
        <v>305</v>
      </c>
    </row>
    <row r="163" spans="2:6" x14ac:dyDescent="0.2">
      <c r="B163" s="231" t="e">
        <f ca="1">IF(AND(Altitude_culmi&gt;80, Altitude_culmi&lt;=350), 49, NA())</f>
        <v>#N/A</v>
      </c>
      <c r="C163" s="5">
        <v>23</v>
      </c>
      <c r="D163" s="82">
        <f t="shared" ca="1" si="0"/>
        <v>443.56751194230418</v>
      </c>
      <c r="E163" s="82"/>
      <c r="F163" s="214">
        <f t="shared" ref="F163:F178" ca="1" si="1">X_culmi-C162</f>
        <v>420.56751194230418</v>
      </c>
    </row>
    <row r="164" spans="2:6" x14ac:dyDescent="0.2">
      <c r="B164" s="231" t="e">
        <f ca="1">IF(AND(Altitude_culmi&gt;80, Altitude_culmi&lt;=350), 43, NA())</f>
        <v>#N/A</v>
      </c>
      <c r="C164" s="5">
        <v>23</v>
      </c>
      <c r="D164" s="82">
        <f t="shared" ca="1" si="0"/>
        <v>443.56751194230418</v>
      </c>
      <c r="E164" s="82"/>
      <c r="F164" s="214">
        <f t="shared" ca="1" si="1"/>
        <v>397.56751194230418</v>
      </c>
    </row>
    <row r="165" spans="2:6" x14ac:dyDescent="0.2">
      <c r="B165" s="231" t="e">
        <f ca="1">IF(AND(Altitude_culmi&gt;80, Altitude_culmi&lt;=350), 43, NA())</f>
        <v>#N/A</v>
      </c>
      <c r="C165" s="5">
        <v>0</v>
      </c>
      <c r="D165" s="82">
        <f t="shared" ca="1" si="0"/>
        <v>420.56751194230418</v>
      </c>
      <c r="E165" s="82"/>
      <c r="F165" s="214">
        <f t="shared" ca="1" si="1"/>
        <v>397.56751194230418</v>
      </c>
    </row>
    <row r="166" spans="2:6" x14ac:dyDescent="0.2">
      <c r="B166" s="231" t="e">
        <f ca="1">IF(AND(Altitude_culmi&gt;80, Altitude_culmi&lt;=350), 43, NA())</f>
        <v>#N/A</v>
      </c>
      <c r="C166" s="5">
        <v>23</v>
      </c>
      <c r="D166" s="82">
        <f t="shared" ca="1" si="0"/>
        <v>443.56751194230418</v>
      </c>
      <c r="E166" s="82"/>
      <c r="F166" s="214">
        <f t="shared" ca="1" si="1"/>
        <v>420.56751194230418</v>
      </c>
    </row>
    <row r="167" spans="2:6" x14ac:dyDescent="0.2">
      <c r="B167" s="231" t="e">
        <f ca="1">IF(AND(Altitude_culmi&gt;80, Altitude_culmi&lt;=350), 0.5, NA())</f>
        <v>#N/A</v>
      </c>
      <c r="C167" s="5">
        <v>23</v>
      </c>
      <c r="D167" s="82">
        <f t="shared" ca="1" si="0"/>
        <v>443.56751194230418</v>
      </c>
      <c r="E167" s="82"/>
      <c r="F167" s="214">
        <f t="shared" ca="1" si="1"/>
        <v>397.56751194230418</v>
      </c>
    </row>
    <row r="168" spans="2:6" x14ac:dyDescent="0.2">
      <c r="B168" s="231" t="e">
        <f ca="1">IF(AND(Altitude_culmi&gt;80, Altitude_culmi&lt;=350), 0.5, NA())</f>
        <v>#N/A</v>
      </c>
      <c r="C168" s="5">
        <v>8</v>
      </c>
      <c r="D168" s="82">
        <f t="shared" ca="1" si="0"/>
        <v>428.56751194230418</v>
      </c>
      <c r="E168" s="82"/>
      <c r="F168" s="214">
        <f t="shared" ca="1" si="1"/>
        <v>397.56751194230418</v>
      </c>
    </row>
    <row r="169" spans="2:6" x14ac:dyDescent="0.2">
      <c r="B169" s="231" t="e">
        <f ca="1">IF(AND(Altitude_culmi&gt;80, Altitude_culmi&lt;=350), 27, NA())</f>
        <v>#N/A</v>
      </c>
      <c r="C169" s="5">
        <v>8</v>
      </c>
      <c r="D169" s="82">
        <f t="shared" ca="1" si="0"/>
        <v>428.56751194230418</v>
      </c>
      <c r="E169" s="82"/>
      <c r="F169" s="214">
        <f t="shared" ca="1" si="1"/>
        <v>412.56751194230418</v>
      </c>
    </row>
    <row r="170" spans="2:6" x14ac:dyDescent="0.2">
      <c r="B170" s="231" t="e">
        <f ca="1">IF(AND(Altitude_culmi&gt;80, Altitude_culmi&lt;=350), 27, NA())</f>
        <v>#N/A</v>
      </c>
      <c r="C170" s="5">
        <v>23</v>
      </c>
      <c r="D170" s="82">
        <f t="shared" ca="1" si="0"/>
        <v>443.56751194230418</v>
      </c>
      <c r="E170" s="82"/>
      <c r="F170" s="214">
        <f t="shared" ca="1" si="1"/>
        <v>412.56751194230418</v>
      </c>
    </row>
    <row r="171" spans="2:6" x14ac:dyDescent="0.2">
      <c r="B171" s="231" t="e">
        <f ca="1">IF(AND(Altitude_culmi&gt;80, Altitude_culmi&lt;=350), 27, NA())</f>
        <v>#N/A</v>
      </c>
      <c r="C171" s="5">
        <v>8</v>
      </c>
      <c r="D171" s="82">
        <f t="shared" ca="1" si="0"/>
        <v>428.56751194230418</v>
      </c>
      <c r="E171" s="82"/>
      <c r="F171" s="214">
        <f t="shared" ca="1" si="1"/>
        <v>397.56751194230418</v>
      </c>
    </row>
    <row r="172" spans="2:6" x14ac:dyDescent="0.2">
      <c r="B172" s="231" t="e">
        <f ca="1">IF(AND(Altitude_culmi&gt;80, Altitude_culmi&lt;=350), 29, NA())</f>
        <v>#N/A</v>
      </c>
      <c r="C172" s="5">
        <v>7.6</v>
      </c>
      <c r="D172" s="82">
        <f t="shared" ca="1" si="0"/>
        <v>428.1675119423042</v>
      </c>
      <c r="E172" s="82"/>
      <c r="F172" s="214">
        <f t="shared" ca="1" si="1"/>
        <v>412.56751194230418</v>
      </c>
    </row>
    <row r="173" spans="2:6" x14ac:dyDescent="0.2">
      <c r="B173" s="231" t="e">
        <f ca="1">IF(AND(Altitude_culmi&gt;80, Altitude_culmi&lt;=350), 31, NA())</f>
        <v>#N/A</v>
      </c>
      <c r="C173" s="5">
        <v>6.8</v>
      </c>
      <c r="D173" s="82">
        <f t="shared" ca="1" si="0"/>
        <v>427.36751194230419</v>
      </c>
      <c r="E173" s="82"/>
      <c r="F173" s="214">
        <f t="shared" ca="1" si="1"/>
        <v>412.96751194230416</v>
      </c>
    </row>
    <row r="174" spans="2:6" x14ac:dyDescent="0.2">
      <c r="B174" s="231" t="e">
        <f ca="1">IF(AND(Altitude_culmi&gt;80, Altitude_culmi&lt;=350), 32, NA())</f>
        <v>#N/A</v>
      </c>
      <c r="C174" s="5">
        <v>6</v>
      </c>
      <c r="D174" s="82">
        <f t="shared" ca="1" si="0"/>
        <v>426.56751194230418</v>
      </c>
      <c r="E174" s="82"/>
      <c r="F174" s="214">
        <f t="shared" ca="1" si="1"/>
        <v>413.76751194230417</v>
      </c>
    </row>
    <row r="175" spans="2:6" x14ac:dyDescent="0.2">
      <c r="B175" s="231" t="e">
        <f ca="1">IF(AND(Altitude_culmi&gt;80, Altitude_culmi&lt;=350), 33, NA())</f>
        <v>#N/A</v>
      </c>
      <c r="C175" s="5">
        <v>5</v>
      </c>
      <c r="D175" s="82">
        <f t="shared" ca="1" si="0"/>
        <v>425.56751194230418</v>
      </c>
      <c r="E175" s="82"/>
      <c r="F175" s="214">
        <f t="shared" ca="1" si="1"/>
        <v>414.56751194230418</v>
      </c>
    </row>
    <row r="176" spans="2:6" x14ac:dyDescent="0.2">
      <c r="B176" s="231" t="e">
        <f ca="1">IF(AND(Altitude_culmi&gt;80, Altitude_culmi&lt;=350), 34, NA())</f>
        <v>#N/A</v>
      </c>
      <c r="C176" s="5">
        <v>3.8</v>
      </c>
      <c r="D176" s="82">
        <f t="shared" ca="1" si="0"/>
        <v>424.36751194230419</v>
      </c>
      <c r="E176" s="82"/>
      <c r="F176" s="214">
        <f t="shared" ca="1" si="1"/>
        <v>415.56751194230418</v>
      </c>
    </row>
    <row r="177" spans="2:6" x14ac:dyDescent="0.2">
      <c r="B177" s="229" t="e">
        <f ca="1">IF(AND(Altitude_culmi&gt;80, Altitude_culmi&lt;=350), 35, NA())</f>
        <v>#N/A</v>
      </c>
      <c r="C177" s="421">
        <v>0</v>
      </c>
      <c r="D177" s="230">
        <f t="shared" ca="1" si="0"/>
        <v>420.56751194230418</v>
      </c>
      <c r="E177" s="82"/>
      <c r="F177" s="214">
        <f t="shared" ca="1" si="1"/>
        <v>416.76751194230417</v>
      </c>
    </row>
    <row r="178" spans="2:6" x14ac:dyDescent="0.2">
      <c r="E178" s="230"/>
      <c r="F178" s="216">
        <f t="shared" ca="1" si="1"/>
        <v>420.56751194230418</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420.56751194230418</v>
      </c>
      <c r="E180" s="228"/>
      <c r="F180" s="211" t="s">
        <v>308</v>
      </c>
    </row>
    <row r="181" spans="2:6" x14ac:dyDescent="0.2">
      <c r="B181" s="231">
        <f ca="1">IF(Altitude_culmi&gt;350, 300, NA())</f>
        <v>300</v>
      </c>
      <c r="C181" s="5">
        <v>0</v>
      </c>
      <c r="D181" s="82">
        <f t="shared" ca="1" si="2"/>
        <v>420.56751194230418</v>
      </c>
      <c r="E181" s="82"/>
      <c r="F181" s="214">
        <f t="shared" ref="F181:F201" ca="1" si="3">X_culmi-C180</f>
        <v>420.56751194230418</v>
      </c>
    </row>
    <row r="182" spans="2:6" x14ac:dyDescent="0.2">
      <c r="B182" s="231">
        <f ca="1">IF(Altitude_culmi&gt;350, 280, NA())</f>
        <v>280</v>
      </c>
      <c r="C182" s="5">
        <v>10</v>
      </c>
      <c r="D182" s="82">
        <f t="shared" ca="1" si="2"/>
        <v>430.56751194230418</v>
      </c>
      <c r="E182" s="82"/>
      <c r="F182" s="214">
        <f t="shared" ca="1" si="3"/>
        <v>420.56751194230418</v>
      </c>
    </row>
    <row r="183" spans="2:6" x14ac:dyDescent="0.2">
      <c r="B183" s="231">
        <f ca="1">IF(Altitude_culmi&gt;350, 280, NA())</f>
        <v>280</v>
      </c>
      <c r="C183" s="5">
        <v>0</v>
      </c>
      <c r="D183" s="82">
        <f t="shared" ca="1" si="2"/>
        <v>420.56751194230418</v>
      </c>
      <c r="E183" s="82"/>
      <c r="F183" s="214">
        <f t="shared" ca="1" si="3"/>
        <v>410.56751194230418</v>
      </c>
    </row>
    <row r="184" spans="2:6" x14ac:dyDescent="0.2">
      <c r="B184" s="231">
        <f ca="1">IF(Altitude_culmi&gt;350, 280, NA())</f>
        <v>280</v>
      </c>
      <c r="C184" s="5">
        <v>10</v>
      </c>
      <c r="D184" s="82">
        <f t="shared" ca="1" si="2"/>
        <v>430.56751194230418</v>
      </c>
      <c r="E184" s="82"/>
      <c r="F184" s="214">
        <f t="shared" ca="1" si="3"/>
        <v>420.56751194230418</v>
      </c>
    </row>
    <row r="185" spans="2:6" x14ac:dyDescent="0.2">
      <c r="B185" s="231">
        <f ca="1">IF(Altitude_culmi&gt;350, 200, NA())</f>
        <v>200</v>
      </c>
      <c r="C185" s="5">
        <v>13</v>
      </c>
      <c r="D185" s="82">
        <f t="shared" ca="1" si="2"/>
        <v>433.56751194230418</v>
      </c>
      <c r="E185" s="82"/>
      <c r="F185" s="214">
        <f t="shared" ca="1" si="3"/>
        <v>410.56751194230418</v>
      </c>
    </row>
    <row r="186" spans="2:6" x14ac:dyDescent="0.2">
      <c r="B186" s="231">
        <f ca="1">IF(Altitude_culmi&gt;350, 160, NA())</f>
        <v>160</v>
      </c>
      <c r="C186" s="5">
        <v>17</v>
      </c>
      <c r="D186" s="82">
        <f t="shared" ca="1" si="2"/>
        <v>437.56751194230418</v>
      </c>
      <c r="E186" s="82"/>
      <c r="F186" s="214">
        <f t="shared" ca="1" si="3"/>
        <v>407.56751194230418</v>
      </c>
    </row>
    <row r="187" spans="2:6" x14ac:dyDescent="0.2">
      <c r="B187" s="231">
        <f ca="1">IF(Altitude_culmi&gt;350, 115, NA())</f>
        <v>115</v>
      </c>
      <c r="C187" s="5">
        <v>20</v>
      </c>
      <c r="D187" s="82">
        <f t="shared" ca="1" si="2"/>
        <v>440.56751194230418</v>
      </c>
      <c r="E187" s="82"/>
      <c r="F187" s="214">
        <f t="shared" ca="1" si="3"/>
        <v>403.56751194230418</v>
      </c>
    </row>
    <row r="188" spans="2:6" x14ac:dyDescent="0.2">
      <c r="B188" s="231">
        <f ca="1">IF(Altitude_culmi&gt;350, 90, NA())</f>
        <v>90</v>
      </c>
      <c r="C188" s="5">
        <v>25</v>
      </c>
      <c r="D188" s="82">
        <f t="shared" ca="1" si="2"/>
        <v>445.56751194230418</v>
      </c>
      <c r="E188" s="82"/>
      <c r="F188" s="214">
        <f t="shared" ca="1" si="3"/>
        <v>400.56751194230418</v>
      </c>
    </row>
    <row r="189" spans="2:6" x14ac:dyDescent="0.2">
      <c r="B189" s="231">
        <f ca="1">IF(Altitude_culmi&gt;350, 57, NA())</f>
        <v>57</v>
      </c>
      <c r="C189" s="5">
        <v>30</v>
      </c>
      <c r="D189" s="82">
        <f t="shared" ca="1" si="2"/>
        <v>450.56751194230418</v>
      </c>
      <c r="E189" s="82"/>
      <c r="F189" s="214">
        <f t="shared" ca="1" si="3"/>
        <v>395.56751194230418</v>
      </c>
    </row>
    <row r="190" spans="2:6" x14ac:dyDescent="0.2">
      <c r="B190" s="231">
        <f ca="1">IF(Altitude_culmi&gt;350, 40, NA())</f>
        <v>40</v>
      </c>
      <c r="C190" s="5">
        <v>36</v>
      </c>
      <c r="D190" s="82">
        <f t="shared" ca="1" si="2"/>
        <v>456.56751194230418</v>
      </c>
      <c r="E190" s="82"/>
      <c r="F190" s="214">
        <f t="shared" ca="1" si="3"/>
        <v>390.56751194230418</v>
      </c>
    </row>
    <row r="191" spans="2:6" x14ac:dyDescent="0.2">
      <c r="B191" s="231">
        <f ca="1">IF(Altitude_culmi&gt;350, 20, NA())</f>
        <v>20</v>
      </c>
      <c r="C191" s="5">
        <v>48</v>
      </c>
      <c r="D191" s="82">
        <f t="shared" ca="1" si="2"/>
        <v>468.56751194230418</v>
      </c>
      <c r="E191" s="82"/>
      <c r="F191" s="214">
        <f t="shared" ca="1" si="3"/>
        <v>384.56751194230418</v>
      </c>
    </row>
    <row r="192" spans="2:6" x14ac:dyDescent="0.2">
      <c r="B192" s="231">
        <f ca="1">IF(Altitude_culmi&gt;350, 0.5, NA())</f>
        <v>0.5</v>
      </c>
      <c r="C192" s="5">
        <v>62</v>
      </c>
      <c r="D192" s="82">
        <f t="shared" ca="1" si="2"/>
        <v>482.56751194230418</v>
      </c>
      <c r="E192" s="82"/>
      <c r="F192" s="214">
        <f t="shared" ca="1" si="3"/>
        <v>372.56751194230418</v>
      </c>
    </row>
    <row r="193" spans="2:6" x14ac:dyDescent="0.2">
      <c r="B193" s="231">
        <f ca="1">IF(Altitude_culmi&gt;350, 0.5, NA())</f>
        <v>0.5</v>
      </c>
      <c r="C193" s="5">
        <v>37</v>
      </c>
      <c r="D193" s="82">
        <f t="shared" ca="1" si="2"/>
        <v>457.56751194230418</v>
      </c>
      <c r="E193" s="82"/>
      <c r="F193" s="214">
        <f t="shared" ca="1" si="3"/>
        <v>358.56751194230418</v>
      </c>
    </row>
    <row r="194" spans="2:6" x14ac:dyDescent="0.2">
      <c r="B194" s="231">
        <f ca="1">IF(Altitude_culmi&gt;350, 15, NA())</f>
        <v>15</v>
      </c>
      <c r="C194" s="5">
        <v>30</v>
      </c>
      <c r="D194" s="82">
        <f t="shared" ca="1" si="2"/>
        <v>450.56751194230418</v>
      </c>
      <c r="E194" s="82"/>
      <c r="F194" s="214">
        <f t="shared" ca="1" si="3"/>
        <v>383.56751194230418</v>
      </c>
    </row>
    <row r="195" spans="2:6" x14ac:dyDescent="0.2">
      <c r="B195" s="231">
        <f ca="1">IF(Altitude_culmi&gt;350, 30, NA())</f>
        <v>30</v>
      </c>
      <c r="C195" s="5">
        <v>15</v>
      </c>
      <c r="D195" s="82">
        <f t="shared" ca="1" si="2"/>
        <v>435.56751194230418</v>
      </c>
      <c r="E195" s="82"/>
      <c r="F195" s="214">
        <f t="shared" ca="1" si="3"/>
        <v>390.56751194230418</v>
      </c>
    </row>
    <row r="196" spans="2:6" x14ac:dyDescent="0.2">
      <c r="B196" s="231">
        <f ca="1">IF(Altitude_culmi&gt;350, 37, NA())</f>
        <v>37</v>
      </c>
      <c r="C196" s="5">
        <v>0</v>
      </c>
      <c r="D196" s="82">
        <f t="shared" ca="1" si="2"/>
        <v>420.56751194230418</v>
      </c>
      <c r="E196" s="82"/>
      <c r="F196" s="214">
        <f t="shared" ca="1" si="3"/>
        <v>405.56751194230418</v>
      </c>
    </row>
    <row r="197" spans="2:6" x14ac:dyDescent="0.2">
      <c r="B197" s="231">
        <f ca="1">IF(Altitude_culmi&gt;350, 67, NA())</f>
        <v>67</v>
      </c>
      <c r="C197" s="5">
        <v>0</v>
      </c>
      <c r="D197" s="82">
        <f t="shared" ca="1" si="2"/>
        <v>420.56751194230418</v>
      </c>
      <c r="E197" s="82"/>
      <c r="F197" s="214">
        <f t="shared" ca="1" si="3"/>
        <v>420.56751194230418</v>
      </c>
    </row>
    <row r="198" spans="2:6" x14ac:dyDescent="0.2">
      <c r="B198" s="231">
        <f ca="1">IF(Altitude_culmi&gt;350, 67, NA())</f>
        <v>67</v>
      </c>
      <c r="C198" s="5">
        <v>17</v>
      </c>
      <c r="D198" s="82">
        <f t="shared" ca="1" si="2"/>
        <v>437.56751194230418</v>
      </c>
      <c r="E198" s="82"/>
      <c r="F198" s="214">
        <f t="shared" ca="1" si="3"/>
        <v>420.56751194230418</v>
      </c>
    </row>
    <row r="199" spans="2:6" x14ac:dyDescent="0.2">
      <c r="B199" s="231">
        <f ca="1">IF(Altitude_culmi&gt;350, 100, NA())</f>
        <v>100</v>
      </c>
      <c r="C199" s="5">
        <v>11</v>
      </c>
      <c r="D199" s="82">
        <f t="shared" ca="1" si="2"/>
        <v>431.56751194230418</v>
      </c>
      <c r="E199" s="82"/>
      <c r="F199" s="214">
        <f t="shared" ca="1" si="3"/>
        <v>403.56751194230418</v>
      </c>
    </row>
    <row r="200" spans="2:6" x14ac:dyDescent="0.2">
      <c r="B200" s="229">
        <f ca="1">IF(Altitude_culmi&gt;350, 100, NA())</f>
        <v>100</v>
      </c>
      <c r="C200" s="421">
        <v>0</v>
      </c>
      <c r="D200" s="230">
        <f t="shared" ca="1" si="2"/>
        <v>420.56751194230418</v>
      </c>
      <c r="E200" s="82"/>
      <c r="F200" s="214">
        <f t="shared" ca="1" si="3"/>
        <v>409.56751194230418</v>
      </c>
    </row>
    <row r="201" spans="2:6" x14ac:dyDescent="0.2">
      <c r="E201" s="230"/>
      <c r="F201" s="216">
        <f t="shared" ca="1" si="3"/>
        <v>420.56751194230418</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tr">
        <f>A309</f>
        <v>Aucun (2e ét. inerte)</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B4" sqref="B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38.636719769897397</v>
      </c>
      <c r="H4" s="293">
        <f>vit_xz*SIN(Beta)</f>
        <v>148.47056205574304</v>
      </c>
      <c r="I4" s="349">
        <f>V_ini</f>
        <v>153.41546177529116</v>
      </c>
      <c r="J4" s="350">
        <f>X_ini</f>
        <v>131.0988212175593</v>
      </c>
      <c r="K4" s="351">
        <f>Z_ini</f>
        <v>564.13737529499281</v>
      </c>
      <c r="L4" s="327">
        <f t="shared" ref="L4:L67" si="0">SQRT(pos_x^2+pos_z^2)</f>
        <v>579.16999156496115</v>
      </c>
      <c r="M4" s="292">
        <f>RADIANS(N4)</f>
        <v>1.3162114219221002</v>
      </c>
      <c r="N4" s="349">
        <f>Beta_rampe</f>
        <v>75.413359423049215</v>
      </c>
      <c r="P4" s="292" t="s">
        <v>14</v>
      </c>
      <c r="Q4" s="294" t="s">
        <v>14</v>
      </c>
      <c r="R4" s="292" t="s">
        <v>14</v>
      </c>
      <c r="S4" s="351">
        <f ca="1">m_tot</f>
        <v>3.1781000000000001</v>
      </c>
      <c r="T4" s="327">
        <f t="shared" ref="T4:T67" ca="1" si="1">m*g</f>
        <v>31.177161000000002</v>
      </c>
      <c r="U4" s="328">
        <f t="shared" ref="U4:U67" si="2">IF(pos_xz&lt;L_rampe,Poids*COS(Beta),0)</f>
        <v>0</v>
      </c>
      <c r="V4" s="329">
        <f t="shared" ref="V4:V67" si="3">Rho_moyen*(20000-Alt_rampe-pos_z)/(20000+Alt_rampe+pos_z)</f>
        <v>1.1577889838387689</v>
      </c>
      <c r="W4" s="327">
        <f t="shared" ref="W4:W67" si="4">1/2*Rho*Sref*Cx*vit_xz^2</f>
        <v>55.604614932705779</v>
      </c>
      <c r="Y4" s="295" t="s">
        <v>14</v>
      </c>
      <c r="Z4" s="296" t="s">
        <v>14</v>
      </c>
      <c r="AA4" s="297" t="s">
        <v>14</v>
      </c>
      <c r="AC4" s="320">
        <f>IF(ABS(t-ROUND(t,0))&lt;0.001,t,-1)</f>
        <v>-1</v>
      </c>
      <c r="AD4" s="321">
        <f>IF(ABS(t-ROUND(t,0))&lt;0.001,pos_x,-1)</f>
        <v>-1</v>
      </c>
      <c r="AE4" s="322">
        <f t="shared" ref="AE4:AE67" si="5">IF(t&lt;T_para, pos_z, NA())</f>
        <v>564.13737529499281</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-4.4062644519016727</v>
      </c>
      <c r="E5" s="307">
        <f t="shared" ref="E5:E68" ca="1" si="9">IF(AND(L4&lt;L_rampe,Poussee&lt;Poids*SIN(M4)),0,(-W4+Poussee)/m*SIN(M4)+U4/m*COS(M4)-Poids/m)</f>
        <v>-26.742093708684401</v>
      </c>
      <c r="F5" s="304">
        <f t="shared" ref="F5:F68" ca="1" si="10">SQRT(acc_x^2+acc_z^2)</f>
        <v>27.102670391386713</v>
      </c>
      <c r="G5" s="306">
        <f t="shared" ref="G5:G68" ca="1" si="11">G4+acc_x*pas</f>
        <v>38.592657125378381</v>
      </c>
      <c r="H5" s="307">
        <f t="shared" ref="H5:H68" ca="1" si="12">H4+acc_z*pas</f>
        <v>148.20314111865619</v>
      </c>
      <c r="I5" s="304">
        <f t="shared" ref="I5:I68" ca="1" si="13">SQRT(vit_x^2+vit_z^2)</f>
        <v>153.14556546447349</v>
      </c>
      <c r="J5" s="306">
        <f t="shared" ref="J5:J68" ca="1" si="14">J4+0.5*(vit_x+G4)*pas*(K4&gt;=0)</f>
        <v>131.48496810203568</v>
      </c>
      <c r="K5" s="307">
        <f t="shared" ref="K5:K68" ca="1" si="15">K4+0.5*(vit_z+H4)*pas</f>
        <v>565.62074381086484</v>
      </c>
      <c r="L5" s="304">
        <f t="shared" ca="1" si="0"/>
        <v>580.70226679938946</v>
      </c>
      <c r="M5" s="306">
        <f t="shared" ref="M5:M68" ca="1" si="16">IF(AND(L4&gt;L_rampe,G5&gt;0),ATAN2(G5,H5),$M$4)</f>
        <v>1.3160500991411626</v>
      </c>
      <c r="N5" s="304">
        <f t="shared" ref="N5:N68" ca="1" si="17">DEGREES(Beta)</f>
        <v>75.40411630856218</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3.1780995000000001</v>
      </c>
      <c r="T5" s="304">
        <f t="shared" ca="1" si="1"/>
        <v>31.177156095000001</v>
      </c>
      <c r="U5" s="311">
        <f t="shared" ca="1" si="2"/>
        <v>0</v>
      </c>
      <c r="V5" s="306">
        <f t="shared" ca="1" si="3"/>
        <v>1.1576171167114584</v>
      </c>
      <c r="W5" s="304">
        <f t="shared" ca="1" si="4"/>
        <v>55.400916904587547</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565.62074381086484</v>
      </c>
      <c r="AG5" s="306">
        <f t="shared" ref="AG5:AG68" ca="1" si="27">IF(AND(L4&lt;L_rampe,Poussee&lt;Poids*SIN(M4)),0,(-W4+Poussee)/m-Poids*SIN(M4)/m)</f>
        <v>-26.989830362735937</v>
      </c>
      <c r="AH5" s="304">
        <f t="shared" ref="AH5:AH68" ca="1" si="28">IF(AND(L4&lt;L_rampe,Poussee&lt;Poids*SIN(M4)), g*SIN(M4), (-W4+Poussee)/m)</f>
        <v>-17.496027085591805</v>
      </c>
    </row>
    <row r="6" spans="1:248" x14ac:dyDescent="0.2">
      <c r="A6" s="347">
        <f t="shared" ca="1" si="6"/>
        <v>0.01</v>
      </c>
      <c r="B6" s="304">
        <f t="shared" ca="1" si="7"/>
        <v>4.6199999999999992</v>
      </c>
      <c r="D6" s="306">
        <f t="shared" ca="1" si="8"/>
        <v>-4.3927669574440644</v>
      </c>
      <c r="E6" s="307">
        <f t="shared" ca="1" si="9"/>
        <v>-26.679060328767655</v>
      </c>
      <c r="F6" s="304">
        <f t="shared" ca="1" si="10"/>
        <v>27.038281409298861</v>
      </c>
      <c r="G6" s="306">
        <f t="shared" ca="1" si="11"/>
        <v>38.548729455803937</v>
      </c>
      <c r="H6" s="307">
        <f t="shared" ca="1" si="12"/>
        <v>147.9363505153685</v>
      </c>
      <c r="I6" s="304">
        <f t="shared" ca="1" si="13"/>
        <v>152.8763171536479</v>
      </c>
      <c r="J6" s="306">
        <f t="shared" ca="1" si="14"/>
        <v>131.8706750349416</v>
      </c>
      <c r="K6" s="307">
        <f t="shared" ca="1" si="15"/>
        <v>567.10144126903492</v>
      </c>
      <c r="L6" s="304">
        <f t="shared" ca="1" si="0"/>
        <v>582.23184353278702</v>
      </c>
      <c r="M6" s="306">
        <f t="shared" ca="1" si="16"/>
        <v>1.3158883920545728</v>
      </c>
      <c r="N6" s="304">
        <f t="shared" ca="1" si="17"/>
        <v>75.394851174983231</v>
      </c>
      <c r="P6" s="310">
        <f t="shared" ca="1" si="18"/>
        <v>1</v>
      </c>
      <c r="Q6" s="304">
        <f t="shared" ca="1" si="19"/>
        <v>1.4999999999999679E-3</v>
      </c>
      <c r="R6" s="306">
        <f t="shared" ca="1" si="20"/>
        <v>1.4999999999999679E-4</v>
      </c>
      <c r="S6" s="307">
        <f t="shared" ca="1" si="21"/>
        <v>3.1780979999999999</v>
      </c>
      <c r="T6" s="304">
        <f t="shared" ca="1" si="1"/>
        <v>31.177141380000002</v>
      </c>
      <c r="U6" s="311">
        <f t="shared" ca="1" si="2"/>
        <v>0</v>
      </c>
      <c r="V6" s="306">
        <f t="shared" ca="1" si="3"/>
        <v>1.1574455837845372</v>
      </c>
      <c r="W6" s="304">
        <f t="shared" ca="1" si="4"/>
        <v>55.198104871957888</v>
      </c>
      <c r="Y6" s="314" t="str">
        <f t="shared" ca="1" si="22"/>
        <v/>
      </c>
      <c r="Z6" s="315" t="str">
        <f t="shared" ca="1" si="23"/>
        <v/>
      </c>
      <c r="AA6" s="316" t="str">
        <f t="shared" ca="1" si="24"/>
        <v/>
      </c>
      <c r="AC6" s="310" t="e">
        <f t="shared" ca="1" si="25"/>
        <v>#N/A</v>
      </c>
      <c r="AD6" s="323" t="e">
        <f t="shared" ca="1" si="26"/>
        <v>#N/A</v>
      </c>
      <c r="AE6" s="324">
        <f t="shared" ca="1" si="5"/>
        <v>567.10144126903492</v>
      </c>
      <c r="AG6" s="306">
        <f t="shared" ca="1" si="27"/>
        <v>-26.92503096209062</v>
      </c>
      <c r="AH6" s="304">
        <f t="shared" ca="1" si="28"/>
        <v>-17.43162637042267</v>
      </c>
    </row>
    <row r="7" spans="1:248" x14ac:dyDescent="0.2">
      <c r="A7" s="347">
        <f t="shared" ca="1" si="6"/>
        <v>0.01</v>
      </c>
      <c r="B7" s="304">
        <f t="shared" ca="1" si="7"/>
        <v>4.629999999999999</v>
      </c>
      <c r="D7" s="306">
        <f t="shared" ca="1" si="8"/>
        <v>-4.3793273585319117</v>
      </c>
      <c r="E7" s="307">
        <f t="shared" ca="1" si="9"/>
        <v>-26.616305065802287</v>
      </c>
      <c r="F7" s="304">
        <f t="shared" ca="1" si="10"/>
        <v>26.974176604097458</v>
      </c>
      <c r="G7" s="306">
        <f t="shared" ca="1" si="11"/>
        <v>38.504936182218614</v>
      </c>
      <c r="H7" s="307">
        <f t="shared" ca="1" si="12"/>
        <v>147.67018746471047</v>
      </c>
      <c r="I7" s="304">
        <f t="shared" ca="1" si="13"/>
        <v>152.60771401295366</v>
      </c>
      <c r="J7" s="306">
        <f t="shared" ca="1" si="14"/>
        <v>132.25594336313171</v>
      </c>
      <c r="K7" s="307">
        <f t="shared" ca="1" si="15"/>
        <v>568.5794739589353</v>
      </c>
      <c r="L7" s="304">
        <f t="shared" ca="1" si="0"/>
        <v>583.75872821080065</v>
      </c>
      <c r="M7" s="306">
        <f t="shared" ca="1" si="16"/>
        <v>1.3157262997566785</v>
      </c>
      <c r="N7" s="304">
        <f t="shared" ca="1" si="17"/>
        <v>75.385563970422311</v>
      </c>
      <c r="P7" s="310">
        <f t="shared" ca="1" si="18"/>
        <v>1</v>
      </c>
      <c r="Q7" s="304">
        <f t="shared" ca="1" si="19"/>
        <v>2.4999999999999467E-3</v>
      </c>
      <c r="R7" s="306">
        <f t="shared" ca="1" si="20"/>
        <v>2.4999999999999469E-4</v>
      </c>
      <c r="S7" s="307">
        <f t="shared" ca="1" si="21"/>
        <v>3.1780955</v>
      </c>
      <c r="T7" s="304">
        <f t="shared" ca="1" si="1"/>
        <v>31.177116855000001</v>
      </c>
      <c r="U7" s="311">
        <f t="shared" ca="1" si="2"/>
        <v>0</v>
      </c>
      <c r="V7" s="306">
        <f t="shared" ca="1" si="3"/>
        <v>1.1572743841905544</v>
      </c>
      <c r="W7" s="304">
        <f t="shared" ca="1" si="4"/>
        <v>54.996173752313254</v>
      </c>
      <c r="Y7" s="314" t="str">
        <f t="shared" ca="1" si="22"/>
        <v/>
      </c>
      <c r="Z7" s="315" t="str">
        <f t="shared" ca="1" si="23"/>
        <v/>
      </c>
      <c r="AA7" s="316" t="str">
        <f t="shared" ca="1" si="24"/>
        <v/>
      </c>
      <c r="AC7" s="310" t="e">
        <f t="shared" ca="1" si="25"/>
        <v>#N/A</v>
      </c>
      <c r="AD7" s="323" t="e">
        <f t="shared" ca="1" si="26"/>
        <v>#N/A</v>
      </c>
      <c r="AE7" s="324">
        <f t="shared" ca="1" si="5"/>
        <v>568.5794739589353</v>
      </c>
      <c r="AG7" s="306">
        <f t="shared" ca="1" si="27"/>
        <v>-26.860514549509269</v>
      </c>
      <c r="AH7" s="304">
        <f t="shared" ca="1" si="28"/>
        <v>-17.367509841022049</v>
      </c>
    </row>
    <row r="8" spans="1:248" x14ac:dyDescent="0.2">
      <c r="A8" s="347">
        <f t="shared" ca="1" si="6"/>
        <v>0.01</v>
      </c>
      <c r="B8" s="304">
        <f t="shared" ca="1" si="7"/>
        <v>4.6399999999999988</v>
      </c>
      <c r="D8" s="306">
        <f t="shared" ca="1" si="8"/>
        <v>-4.3659453139781075</v>
      </c>
      <c r="E8" s="307">
        <f t="shared" ca="1" si="9"/>
        <v>-26.553826296056819</v>
      </c>
      <c r="F8" s="304">
        <f t="shared" ca="1" si="10"/>
        <v>26.910354316615862</v>
      </c>
      <c r="G8" s="306">
        <f t="shared" ca="1" si="11"/>
        <v>38.461276729078833</v>
      </c>
      <c r="H8" s="307">
        <f t="shared" ca="1" si="12"/>
        <v>147.40464920174989</v>
      </c>
      <c r="I8" s="304">
        <f t="shared" ca="1" si="13"/>
        <v>152.3397532291612</v>
      </c>
      <c r="J8" s="306">
        <f t="shared" ca="1" si="14"/>
        <v>132.6407744276882</v>
      </c>
      <c r="K8" s="307">
        <f t="shared" ca="1" si="15"/>
        <v>570.05484814226759</v>
      </c>
      <c r="L8" s="304">
        <f t="shared" ca="1" si="0"/>
        <v>585.28292725081315</v>
      </c>
      <c r="M8" s="306">
        <f t="shared" ca="1" si="16"/>
        <v>1.3155638213383989</v>
      </c>
      <c r="N8" s="304">
        <f t="shared" ca="1" si="17"/>
        <v>75.376254642792929</v>
      </c>
      <c r="P8" s="310">
        <f t="shared" ca="1" si="18"/>
        <v>1</v>
      </c>
      <c r="Q8" s="304">
        <f t="shared" ca="1" si="19"/>
        <v>3.499999999999925E-3</v>
      </c>
      <c r="R8" s="306">
        <f t="shared" ca="1" si="20"/>
        <v>3.4999999999999252E-4</v>
      </c>
      <c r="S8" s="307">
        <f t="shared" ca="1" si="21"/>
        <v>3.1780919999999999</v>
      </c>
      <c r="T8" s="304">
        <f t="shared" ca="1" si="1"/>
        <v>31.177082519999999</v>
      </c>
      <c r="U8" s="311">
        <f t="shared" ca="1" si="2"/>
        <v>0</v>
      </c>
      <c r="V8" s="306">
        <f t="shared" ca="1" si="3"/>
        <v>1.1571035170659896</v>
      </c>
      <c r="W8" s="304">
        <f t="shared" ca="1" si="4"/>
        <v>54.795118500221818</v>
      </c>
      <c r="Y8" s="314" t="str">
        <f t="shared" ca="1" si="22"/>
        <v/>
      </c>
      <c r="Z8" s="315" t="str">
        <f t="shared" ca="1" si="23"/>
        <v/>
      </c>
      <c r="AA8" s="316" t="str">
        <f t="shared" ca="1" si="24"/>
        <v/>
      </c>
      <c r="AC8" s="310" t="e">
        <f t="shared" ca="1" si="25"/>
        <v>#N/A</v>
      </c>
      <c r="AD8" s="323" t="e">
        <f t="shared" ca="1" si="26"/>
        <v>#N/A</v>
      </c>
      <c r="AE8" s="324">
        <f t="shared" ca="1" si="5"/>
        <v>570.05484814226759</v>
      </c>
      <c r="AG8" s="306">
        <f t="shared" ca="1" si="27"/>
        <v>-26.796279461906764</v>
      </c>
      <c r="AH8" s="304">
        <f t="shared" ca="1" si="28"/>
        <v>-17.303675838305892</v>
      </c>
    </row>
    <row r="9" spans="1:248" x14ac:dyDescent="0.2">
      <c r="A9" s="347">
        <f t="shared" ca="1" si="6"/>
        <v>0.01</v>
      </c>
      <c r="B9" s="304">
        <f t="shared" ca="1" si="7"/>
        <v>4.6499999999999986</v>
      </c>
      <c r="D9" s="306">
        <f t="shared" ca="1" si="8"/>
        <v>-4.3526204850951533</v>
      </c>
      <c r="E9" s="307">
        <f t="shared" ca="1" si="9"/>
        <v>-26.4916224077325</v>
      </c>
      <c r="F9" s="304">
        <f t="shared" ca="1" si="10"/>
        <v>26.846812899879655</v>
      </c>
      <c r="G9" s="306">
        <f t="shared" ca="1" si="11"/>
        <v>38.417750524227884</v>
      </c>
      <c r="H9" s="307">
        <f t="shared" ca="1" si="12"/>
        <v>147.13973297767257</v>
      </c>
      <c r="I9" s="304">
        <f t="shared" ca="1" si="13"/>
        <v>152.0724320055499</v>
      </c>
      <c r="J9" s="306">
        <f t="shared" ca="1" si="14"/>
        <v>133.02516956395473</v>
      </c>
      <c r="K9" s="307">
        <f t="shared" ca="1" si="15"/>
        <v>571.52757005316471</v>
      </c>
      <c r="L9" s="304">
        <f t="shared" ca="1" si="0"/>
        <v>586.80444704210788</v>
      </c>
      <c r="M9" s="306">
        <f t="shared" ca="1" si="16"/>
        <v>1.3154009558872108</v>
      </c>
      <c r="N9" s="304">
        <f t="shared" ca="1" si="17"/>
        <v>75.366923139811362</v>
      </c>
      <c r="P9" s="310">
        <f t="shared" ca="1" si="18"/>
        <v>1</v>
      </c>
      <c r="Q9" s="304">
        <f t="shared" ca="1" si="19"/>
        <v>4.4999999999999034E-3</v>
      </c>
      <c r="R9" s="306">
        <f t="shared" ca="1" si="20"/>
        <v>4.4999999999999034E-4</v>
      </c>
      <c r="S9" s="307">
        <f t="shared" ca="1" si="21"/>
        <v>3.1780874999999997</v>
      </c>
      <c r="T9" s="304">
        <f t="shared" ca="1" si="1"/>
        <v>31.177038374999999</v>
      </c>
      <c r="U9" s="311">
        <f t="shared" ca="1" si="2"/>
        <v>0</v>
      </c>
      <c r="V9" s="306">
        <f t="shared" ca="1" si="3"/>
        <v>1.1569329815512273</v>
      </c>
      <c r="W9" s="304">
        <f t="shared" ca="1" si="4"/>
        <v>54.594934106997528</v>
      </c>
      <c r="Y9" s="314" t="str">
        <f t="shared" ca="1" si="22"/>
        <v/>
      </c>
      <c r="Z9" s="315" t="str">
        <f t="shared" ca="1" si="23"/>
        <v/>
      </c>
      <c r="AA9" s="316" t="str">
        <f t="shared" ca="1" si="24"/>
        <v/>
      </c>
      <c r="AC9" s="310" t="e">
        <f t="shared" ca="1" si="25"/>
        <v>#N/A</v>
      </c>
      <c r="AD9" s="323" t="e">
        <f t="shared" ca="1" si="26"/>
        <v>#N/A</v>
      </c>
      <c r="AE9" s="324">
        <f t="shared" ca="1" si="5"/>
        <v>571.52757005316471</v>
      </c>
      <c r="AG9" s="306">
        <f t="shared" ca="1" si="27"/>
        <v>-26.732324048371776</v>
      </c>
      <c r="AH9" s="304">
        <f t="shared" ca="1" si="28"/>
        <v>-17.240122715382071</v>
      </c>
    </row>
    <row r="10" spans="1:248" x14ac:dyDescent="0.2">
      <c r="A10" s="347">
        <f t="shared" ca="1" si="6"/>
        <v>0.01</v>
      </c>
      <c r="B10" s="304">
        <f t="shared" ca="1" si="7"/>
        <v>4.6599999999999984</v>
      </c>
      <c r="D10" s="306">
        <f t="shared" ca="1" si="8"/>
        <v>-4.3393525356730285</v>
      </c>
      <c r="E10" s="307">
        <f t="shared" ca="1" si="9"/>
        <v>-26.429691800857931</v>
      </c>
      <c r="F10" s="304">
        <f t="shared" ca="1" si="10"/>
        <v>26.783550718998946</v>
      </c>
      <c r="G10" s="306">
        <f t="shared" ca="1" si="11"/>
        <v>38.374356998871157</v>
      </c>
      <c r="H10" s="307">
        <f t="shared" ca="1" si="12"/>
        <v>146.875436059664</v>
      </c>
      <c r="I10" s="304">
        <f t="shared" ca="1" si="13"/>
        <v>151.80574756178785</v>
      </c>
      <c r="J10" s="306">
        <f t="shared" ca="1" si="14"/>
        <v>133.40913010157024</v>
      </c>
      <c r="K10" s="307">
        <f t="shared" ca="1" si="15"/>
        <v>572.99764589835138</v>
      </c>
      <c r="L10" s="304">
        <f t="shared" ca="1" si="0"/>
        <v>588.32329394603278</v>
      </c>
      <c r="M10" s="306">
        <f t="shared" ca="1" si="16"/>
        <v>1.315237702487136</v>
      </c>
      <c r="N10" s="304">
        <f t="shared" ca="1" si="17"/>
        <v>75.357569408995914</v>
      </c>
      <c r="P10" s="310">
        <f t="shared" ca="1" si="18"/>
        <v>1</v>
      </c>
      <c r="Q10" s="304">
        <f t="shared" ca="1" si="19"/>
        <v>5.4999999999998826E-3</v>
      </c>
      <c r="R10" s="306">
        <f t="shared" ca="1" si="20"/>
        <v>5.4999999999998822E-4</v>
      </c>
      <c r="S10" s="307">
        <f t="shared" ca="1" si="21"/>
        <v>3.1780819999999999</v>
      </c>
      <c r="T10" s="304">
        <f t="shared" ca="1" si="1"/>
        <v>31.17698442</v>
      </c>
      <c r="U10" s="311">
        <f t="shared" ca="1" si="2"/>
        <v>0</v>
      </c>
      <c r="V10" s="306">
        <f t="shared" ca="1" si="3"/>
        <v>1.1567627767905353</v>
      </c>
      <c r="W10" s="304">
        <f t="shared" ca="1" si="4"/>
        <v>54.39561560037837</v>
      </c>
      <c r="Y10" s="314" t="str">
        <f t="shared" ca="1" si="22"/>
        <v/>
      </c>
      <c r="Z10" s="315" t="str">
        <f t="shared" ca="1" si="23"/>
        <v/>
      </c>
      <c r="AA10" s="316" t="str">
        <f t="shared" ca="1" si="24"/>
        <v/>
      </c>
      <c r="AC10" s="310" t="e">
        <f t="shared" ca="1" si="25"/>
        <v>#N/A</v>
      </c>
      <c r="AD10" s="323" t="e">
        <f t="shared" ca="1" si="26"/>
        <v>#N/A</v>
      </c>
      <c r="AE10" s="324">
        <f t="shared" ca="1" si="5"/>
        <v>572.99764589835138</v>
      </c>
      <c r="AG10" s="306">
        <f t="shared" ca="1" si="27"/>
        <v>-26.668646670058987</v>
      </c>
      <c r="AH10" s="304">
        <f t="shared" ca="1" si="28"/>
        <v>-17.176848837442687</v>
      </c>
    </row>
    <row r="11" spans="1:248" x14ac:dyDescent="0.2">
      <c r="A11" s="347">
        <f t="shared" ca="1" si="6"/>
        <v>0.01</v>
      </c>
      <c r="B11" s="304">
        <f t="shared" ca="1" si="7"/>
        <v>4.6699999999999982</v>
      </c>
      <c r="D11" s="306">
        <f t="shared" ca="1" si="8"/>
        <v>-4.3261411319573764</v>
      </c>
      <c r="E11" s="307">
        <f t="shared" ca="1" si="9"/>
        <v>-26.368032887185045</v>
      </c>
      <c r="F11" s="304">
        <f t="shared" ca="1" si="10"/>
        <v>26.720566151062098</v>
      </c>
      <c r="G11" s="306">
        <f t="shared" ca="1" si="11"/>
        <v>38.33109558755158</v>
      </c>
      <c r="H11" s="307">
        <f t="shared" ca="1" si="12"/>
        <v>146.61175573079214</v>
      </c>
      <c r="I11" s="304">
        <f t="shared" ca="1" si="13"/>
        <v>151.53969713381204</v>
      </c>
      <c r="J11" s="306">
        <f t="shared" ca="1" si="14"/>
        <v>133.79265736450236</v>
      </c>
      <c r="K11" s="307">
        <f t="shared" ca="1" si="15"/>
        <v>574.46508185730363</v>
      </c>
      <c r="L11" s="304">
        <f t="shared" ca="1" si="0"/>
        <v>589.83947429616285</v>
      </c>
      <c r="M11" s="306">
        <f t="shared" ca="1" si="16"/>
        <v>1.3150740602187245</v>
      </c>
      <c r="N11" s="304">
        <f t="shared" ca="1" si="17"/>
        <v>75.34819339766598</v>
      </c>
      <c r="P11" s="310">
        <f t="shared" ca="1" si="18"/>
        <v>1</v>
      </c>
      <c r="Q11" s="304">
        <f t="shared" ca="1" si="19"/>
        <v>6.4999999999998609E-3</v>
      </c>
      <c r="R11" s="306">
        <f t="shared" ca="1" si="20"/>
        <v>6.4999999999998609E-4</v>
      </c>
      <c r="S11" s="307">
        <f t="shared" ca="1" si="21"/>
        <v>3.1780754999999998</v>
      </c>
      <c r="T11" s="304">
        <f t="shared" ca="1" si="1"/>
        <v>31.176920655</v>
      </c>
      <c r="U11" s="311">
        <f t="shared" ca="1" si="2"/>
        <v>0</v>
      </c>
      <c r="V11" s="306">
        <f t="shared" ca="1" si="3"/>
        <v>1.156592901932042</v>
      </c>
      <c r="W11" s="304">
        <f t="shared" ca="1" si="4"/>
        <v>54.197158044207264</v>
      </c>
      <c r="Y11" s="314" t="str">
        <f t="shared" ca="1" si="22"/>
        <v/>
      </c>
      <c r="Z11" s="315" t="str">
        <f t="shared" ca="1" si="23"/>
        <v/>
      </c>
      <c r="AA11" s="316" t="str">
        <f t="shared" ca="1" si="24"/>
        <v/>
      </c>
      <c r="AC11" s="310" t="e">
        <f t="shared" ca="1" si="25"/>
        <v>#N/A</v>
      </c>
      <c r="AD11" s="323" t="e">
        <f t="shared" ca="1" si="26"/>
        <v>#N/A</v>
      </c>
      <c r="AE11" s="324">
        <f t="shared" ca="1" si="5"/>
        <v>574.46508185730363</v>
      </c>
      <c r="AG11" s="306">
        <f t="shared" ca="1" si="27"/>
        <v>-26.605245700082712</v>
      </c>
      <c r="AH11" s="304">
        <f t="shared" ca="1" si="28"/>
        <v>-17.113852581657788</v>
      </c>
    </row>
    <row r="12" spans="1:248" x14ac:dyDescent="0.2">
      <c r="A12" s="347">
        <f t="shared" ca="1" si="6"/>
        <v>0.01</v>
      </c>
      <c r="B12" s="304">
        <f t="shared" ca="1" si="7"/>
        <v>4.6799999999999979</v>
      </c>
      <c r="D12" s="306">
        <f t="shared" ca="1" si="8"/>
        <v>-4.3129859426278996</v>
      </c>
      <c r="E12" s="307">
        <f t="shared" ca="1" si="9"/>
        <v>-26.306644090085939</v>
      </c>
      <c r="F12" s="304">
        <f t="shared" ca="1" si="10"/>
        <v>26.657857585030335</v>
      </c>
      <c r="G12" s="306">
        <f t="shared" ca="1" si="11"/>
        <v>38.2879657281253</v>
      </c>
      <c r="H12" s="307">
        <f t="shared" ca="1" si="12"/>
        <v>146.34868928989127</v>
      </c>
      <c r="I12" s="304">
        <f t="shared" ca="1" si="13"/>
        <v>151.27427797370984</v>
      </c>
      <c r="J12" s="306">
        <f t="shared" ca="1" si="14"/>
        <v>134.17575267108074</v>
      </c>
      <c r="K12" s="307">
        <f t="shared" ca="1" si="15"/>
        <v>575.92988408240706</v>
      </c>
      <c r="L12" s="304">
        <f t="shared" ca="1" si="0"/>
        <v>591.35299439846062</v>
      </c>
      <c r="M12" s="306">
        <f t="shared" ca="1" si="16"/>
        <v>1.3149100281590431</v>
      </c>
      <c r="N12" s="304">
        <f t="shared" ca="1" si="17"/>
        <v>75.338795052941407</v>
      </c>
      <c r="P12" s="310">
        <f t="shared" ca="1" si="18"/>
        <v>1</v>
      </c>
      <c r="Q12" s="304">
        <f t="shared" ca="1" si="19"/>
        <v>7.4999999999998393E-3</v>
      </c>
      <c r="R12" s="306">
        <f t="shared" ca="1" si="20"/>
        <v>7.4999999999998397E-4</v>
      </c>
      <c r="S12" s="307">
        <f t="shared" ca="1" si="21"/>
        <v>3.1780679999999997</v>
      </c>
      <c r="T12" s="304">
        <f t="shared" ca="1" si="1"/>
        <v>31.176847079999998</v>
      </c>
      <c r="U12" s="311">
        <f t="shared" ca="1" si="2"/>
        <v>0</v>
      </c>
      <c r="V12" s="306">
        <f t="shared" ca="1" si="3"/>
        <v>1.1564233561277115</v>
      </c>
      <c r="W12" s="304">
        <f t="shared" ca="1" si="4"/>
        <v>53.999556538116472</v>
      </c>
      <c r="Y12" s="314" t="str">
        <f t="shared" ca="1" si="22"/>
        <v/>
      </c>
      <c r="Z12" s="315" t="str">
        <f t="shared" ca="1" si="23"/>
        <v/>
      </c>
      <c r="AA12" s="316" t="str">
        <f t="shared" ca="1" si="24"/>
        <v/>
      </c>
      <c r="AC12" s="310" t="e">
        <f t="shared" ca="1" si="25"/>
        <v>#N/A</v>
      </c>
      <c r="AD12" s="323" t="e">
        <f t="shared" ca="1" si="26"/>
        <v>#N/A</v>
      </c>
      <c r="AE12" s="324">
        <f t="shared" ca="1" si="5"/>
        <v>575.92988408240706</v>
      </c>
      <c r="AG12" s="306">
        <f t="shared" ca="1" si="27"/>
        <v>-26.542119523411394</v>
      </c>
      <c r="AH12" s="304">
        <f t="shared" ca="1" si="28"/>
        <v>-17.051132337069966</v>
      </c>
    </row>
    <row r="13" spans="1:248" x14ac:dyDescent="0.2">
      <c r="A13" s="347">
        <f t="shared" ca="1" si="6"/>
        <v>0.01</v>
      </c>
      <c r="B13" s="304">
        <f t="shared" ca="1" si="7"/>
        <v>4.6899999999999977</v>
      </c>
      <c r="D13" s="306">
        <f t="shared" ca="1" si="8"/>
        <v>-4.299886638776921</v>
      </c>
      <c r="E13" s="307">
        <f t="shared" ca="1" si="9"/>
        <v>-26.245523844450808</v>
      </c>
      <c r="F13" s="304">
        <f t="shared" ca="1" si="10"/>
        <v>26.595423421633434</v>
      </c>
      <c r="G13" s="306">
        <f t="shared" ca="1" si="11"/>
        <v>38.244966861737531</v>
      </c>
      <c r="H13" s="307">
        <f t="shared" ca="1" si="12"/>
        <v>146.08623405144675</v>
      </c>
      <c r="I13" s="304">
        <f t="shared" ca="1" si="13"/>
        <v>151.00948734960159</v>
      </c>
      <c r="J13" s="306">
        <f t="shared" ca="1" si="14"/>
        <v>134.55841733403005</v>
      </c>
      <c r="K13" s="307">
        <f t="shared" ca="1" si="15"/>
        <v>577.3920586991137</v>
      </c>
      <c r="L13" s="304">
        <f t="shared" ca="1" si="0"/>
        <v>592.86386053143747</v>
      </c>
      <c r="M13" s="306">
        <f t="shared" ca="1" si="16"/>
        <v>1.3147456053816593</v>
      </c>
      <c r="N13" s="304">
        <f t="shared" ca="1" si="17"/>
        <v>75.329374321741497</v>
      </c>
      <c r="P13" s="310">
        <f t="shared" ca="1" si="18"/>
        <v>1</v>
      </c>
      <c r="Q13" s="304">
        <f t="shared" ca="1" si="19"/>
        <v>8.4999999999998185E-3</v>
      </c>
      <c r="R13" s="306">
        <f t="shared" ca="1" si="20"/>
        <v>8.4999999999998185E-4</v>
      </c>
      <c r="S13" s="307">
        <f t="shared" ca="1" si="21"/>
        <v>3.1780594999999998</v>
      </c>
      <c r="T13" s="304">
        <f t="shared" ca="1" si="1"/>
        <v>31.176763694999998</v>
      </c>
      <c r="U13" s="311">
        <f t="shared" ca="1" si="2"/>
        <v>0</v>
      </c>
      <c r="V13" s="306">
        <f t="shared" ca="1" si="3"/>
        <v>1.1562541385333229</v>
      </c>
      <c r="W13" s="304">
        <f t="shared" ca="1" si="4"/>
        <v>53.802806217215355</v>
      </c>
      <c r="Y13" s="314" t="str">
        <f t="shared" ca="1" si="22"/>
        <v/>
      </c>
      <c r="Z13" s="315" t="str">
        <f t="shared" ca="1" si="23"/>
        <v/>
      </c>
      <c r="AA13" s="316" t="str">
        <f t="shared" ca="1" si="24"/>
        <v/>
      </c>
      <c r="AC13" s="310" t="e">
        <f t="shared" ca="1" si="25"/>
        <v>#N/A</v>
      </c>
      <c r="AD13" s="323" t="e">
        <f t="shared" ca="1" si="26"/>
        <v>#N/A</v>
      </c>
      <c r="AE13" s="324">
        <f t="shared" ca="1" si="5"/>
        <v>577.3920586991137</v>
      </c>
      <c r="AG13" s="306">
        <f t="shared" ca="1" si="27"/>
        <v>-26.479266536763259</v>
      </c>
      <c r="AH13" s="304">
        <f t="shared" ca="1" si="28"/>
        <v>-16.988686504490076</v>
      </c>
    </row>
    <row r="14" spans="1:248" x14ac:dyDescent="0.2">
      <c r="A14" s="347">
        <f t="shared" ca="1" si="6"/>
        <v>0.01</v>
      </c>
      <c r="B14" s="304">
        <f t="shared" ca="1" si="7"/>
        <v>4.6999999999999975</v>
      </c>
      <c r="D14" s="306">
        <f t="shared" ca="1" si="8"/>
        <v>-4.2868428938882461</v>
      </c>
      <c r="E14" s="307">
        <f t="shared" ca="1" si="9"/>
        <v>-26.184670596587047</v>
      </c>
      <c r="F14" s="304">
        <f t="shared" ca="1" si="10"/>
        <v>26.533262073266648</v>
      </c>
      <c r="G14" s="306">
        <f t="shared" ca="1" si="11"/>
        <v>38.20209843279865</v>
      </c>
      <c r="H14" s="307">
        <f t="shared" ca="1" si="12"/>
        <v>145.82438734548089</v>
      </c>
      <c r="I14" s="304">
        <f t="shared" ca="1" si="13"/>
        <v>150.74532254552406</v>
      </c>
      <c r="J14" s="306">
        <f t="shared" ca="1" si="14"/>
        <v>134.94065266050274</v>
      </c>
      <c r="K14" s="307">
        <f t="shared" ca="1" si="15"/>
        <v>578.85161180609839</v>
      </c>
      <c r="L14" s="304">
        <f t="shared" ca="1" si="0"/>
        <v>594.3720789463116</v>
      </c>
      <c r="M14" s="306">
        <f t="shared" ca="1" si="16"/>
        <v>1.3145807909566281</v>
      </c>
      <c r="N14" s="304">
        <f t="shared" ca="1" si="17"/>
        <v>75.319931150784328</v>
      </c>
      <c r="P14" s="310">
        <f t="shared" ca="1" si="18"/>
        <v>1</v>
      </c>
      <c r="Q14" s="304">
        <f t="shared" ca="1" si="19"/>
        <v>9.4999999999997968E-3</v>
      </c>
      <c r="R14" s="306">
        <f t="shared" ca="1" si="20"/>
        <v>9.4999999999997972E-4</v>
      </c>
      <c r="S14" s="307">
        <f t="shared" ca="1" si="21"/>
        <v>3.1780499999999998</v>
      </c>
      <c r="T14" s="304">
        <f t="shared" ca="1" si="1"/>
        <v>31.1766705</v>
      </c>
      <c r="U14" s="311">
        <f t="shared" ca="1" si="2"/>
        <v>0</v>
      </c>
      <c r="V14" s="306">
        <f t="shared" ca="1" si="3"/>
        <v>1.1560852483084467</v>
      </c>
      <c r="W14" s="304">
        <f t="shared" ca="1" si="4"/>
        <v>53.606902251781079</v>
      </c>
      <c r="Y14" s="314" t="str">
        <f t="shared" ca="1" si="22"/>
        <v/>
      </c>
      <c r="Z14" s="315" t="str">
        <f t="shared" ca="1" si="23"/>
        <v/>
      </c>
      <c r="AA14" s="316" t="str">
        <f t="shared" ca="1" si="24"/>
        <v>Satellite</v>
      </c>
      <c r="AC14" s="310" t="e">
        <f t="shared" ca="1" si="25"/>
        <v>#N/A</v>
      </c>
      <c r="AD14" s="323" t="e">
        <f t="shared" ca="1" si="26"/>
        <v>#N/A</v>
      </c>
      <c r="AE14" s="324">
        <f t="shared" ca="1" si="5"/>
        <v>578.85161180609839</v>
      </c>
      <c r="AG14" s="306">
        <f t="shared" ca="1" si="27"/>
        <v>-26.416685148503067</v>
      </c>
      <c r="AH14" s="304">
        <f t="shared" ca="1" si="28"/>
        <v>-16.926513496394126</v>
      </c>
    </row>
    <row r="15" spans="1:248" x14ac:dyDescent="0.2">
      <c r="A15" s="347">
        <f t="shared" ca="1" si="6"/>
        <v>0.01</v>
      </c>
      <c r="B15" s="304">
        <f t="shared" ca="1" si="7"/>
        <v>4.7099999999999973</v>
      </c>
      <c r="D15" s="306">
        <f t="shared" ca="1" si="8"/>
        <v>-4.2739327804247225</v>
      </c>
      <c r="E15" s="307">
        <f t="shared" ca="1" si="9"/>
        <v>-26.12438205829325</v>
      </c>
      <c r="F15" s="304">
        <f t="shared" ca="1" si="10"/>
        <v>26.47167994932062</v>
      </c>
      <c r="G15" s="306">
        <f t="shared" ca="1" si="11"/>
        <v>38.159359104994401</v>
      </c>
      <c r="H15" s="307">
        <f t="shared" ca="1" si="12"/>
        <v>145.56314352489795</v>
      </c>
      <c r="I15" s="304">
        <f t="shared" ca="1" si="13"/>
        <v>150.48177776778809</v>
      </c>
      <c r="J15" s="306">
        <f t="shared" ca="1" si="14"/>
        <v>135.32245994819169</v>
      </c>
      <c r="K15" s="307">
        <f t="shared" ca="1" si="15"/>
        <v>580.30854946045031</v>
      </c>
      <c r="L15" s="304">
        <f t="shared" ca="1" si="0"/>
        <v>595.87765585170405</v>
      </c>
      <c r="M15" s="306">
        <f t="shared" ca="1" si="16"/>
        <v>1.3144155839470804</v>
      </c>
      <c r="N15" s="304">
        <f t="shared" ca="1" si="17"/>
        <v>75.310465486391266</v>
      </c>
      <c r="P15" s="310">
        <f t="shared" ca="1" si="18"/>
        <v>2</v>
      </c>
      <c r="Q15" s="304">
        <f t="shared" ca="1" si="19"/>
        <v>9.5000000000002253E-3</v>
      </c>
      <c r="R15" s="306">
        <f t="shared" ca="1" si="20"/>
        <v>9.5000000000002255E-4</v>
      </c>
      <c r="S15" s="307">
        <f t="shared" ca="1" si="21"/>
        <v>3.1780404999999998</v>
      </c>
      <c r="T15" s="304">
        <f t="shared" ca="1" si="1"/>
        <v>31.176577304999999</v>
      </c>
      <c r="U15" s="311">
        <f t="shared" ca="1" si="2"/>
        <v>0</v>
      </c>
      <c r="V15" s="306">
        <f t="shared" ca="1" si="3"/>
        <v>1.155916684618153</v>
      </c>
      <c r="W15" s="304">
        <f t="shared" ca="1" si="4"/>
        <v>53.411837651006351</v>
      </c>
      <c r="Y15" s="314" t="str">
        <f t="shared" ca="1" si="22"/>
        <v/>
      </c>
      <c r="Z15" s="315" t="str">
        <f t="shared" ca="1" si="23"/>
        <v/>
      </c>
      <c r="AA15" s="316" t="str">
        <f t="shared" ca="1" si="24"/>
        <v/>
      </c>
      <c r="AC15" s="310" t="e">
        <f t="shared" ca="1" si="25"/>
        <v>#N/A</v>
      </c>
      <c r="AD15" s="323" t="e">
        <f t="shared" ca="1" si="26"/>
        <v>#N/A</v>
      </c>
      <c r="AE15" s="324">
        <f t="shared" ca="1" si="5"/>
        <v>580.30854946045031</v>
      </c>
      <c r="AG15" s="306">
        <f t="shared" ca="1" si="27"/>
        <v>-26.354683131233237</v>
      </c>
      <c r="AH15" s="304">
        <f t="shared" ca="1" si="28"/>
        <v>-16.864921089514461</v>
      </c>
    </row>
    <row r="16" spans="1:248" x14ac:dyDescent="0.2">
      <c r="A16" s="347">
        <f t="shared" ca="1" si="6"/>
        <v>0.01</v>
      </c>
      <c r="B16" s="304">
        <f t="shared" ca="1" si="7"/>
        <v>4.7199999999999971</v>
      </c>
      <c r="D16" s="306">
        <f t="shared" ca="1" si="8"/>
        <v>-4.261154624381029</v>
      </c>
      <c r="E16" s="307">
        <f t="shared" ca="1" si="9"/>
        <v>-26.064650935407769</v>
      </c>
      <c r="F16" s="304">
        <f t="shared" ca="1" si="10"/>
        <v>26.410669569655688</v>
      </c>
      <c r="G16" s="306">
        <f t="shared" ca="1" si="11"/>
        <v>38.116747558750589</v>
      </c>
      <c r="H16" s="307">
        <f t="shared" ca="1" si="12"/>
        <v>145.30249701554388</v>
      </c>
      <c r="I16" s="304">
        <f t="shared" ca="1" si="13"/>
        <v>150.2188472975667</v>
      </c>
      <c r="J16" s="306">
        <f t="shared" ca="1" si="14"/>
        <v>135.70384048151041</v>
      </c>
      <c r="K16" s="307">
        <f t="shared" ca="1" si="15"/>
        <v>581.76287766315249</v>
      </c>
      <c r="L16" s="304">
        <f t="shared" ca="1" si="0"/>
        <v>597.38059739862945</v>
      </c>
      <c r="M16" s="306">
        <f t="shared" ca="1" si="16"/>
        <v>1.3142499834092163</v>
      </c>
      <c r="N16" s="304">
        <f t="shared" ca="1" si="17"/>
        <v>75.300977274486556</v>
      </c>
      <c r="P16" s="310">
        <f t="shared" ca="1" si="18"/>
        <v>2</v>
      </c>
      <c r="Q16" s="304">
        <f t="shared" ca="1" si="19"/>
        <v>8.5000000000002469E-3</v>
      </c>
      <c r="R16" s="306">
        <f t="shared" ca="1" si="20"/>
        <v>8.5000000000002467E-4</v>
      </c>
      <c r="S16" s="307">
        <f t="shared" ca="1" si="21"/>
        <v>3.178032</v>
      </c>
      <c r="T16" s="304">
        <f t="shared" ca="1" si="1"/>
        <v>31.176493920000002</v>
      </c>
      <c r="U16" s="311">
        <f t="shared" ca="1" si="2"/>
        <v>0</v>
      </c>
      <c r="V16" s="306">
        <f t="shared" ca="1" si="3"/>
        <v>1.1557484466346861</v>
      </c>
      <c r="W16" s="304">
        <f t="shared" ca="1" si="4"/>
        <v>53.217605517351508</v>
      </c>
      <c r="Y16" s="314" t="str">
        <f t="shared" ca="1" si="22"/>
        <v/>
      </c>
      <c r="Z16" s="315" t="str">
        <f t="shared" ca="1" si="23"/>
        <v/>
      </c>
      <c r="AA16" s="316" t="str">
        <f t="shared" ca="1" si="24"/>
        <v/>
      </c>
      <c r="AC16" s="310" t="e">
        <f t="shared" ca="1" si="25"/>
        <v>#N/A</v>
      </c>
      <c r="AD16" s="323" t="e">
        <f t="shared" ca="1" si="26"/>
        <v>#N/A</v>
      </c>
      <c r="AE16" s="324">
        <f t="shared" ca="1" si="5"/>
        <v>581.76287766315249</v>
      </c>
      <c r="AG16" s="306">
        <f t="shared" ca="1" si="27"/>
        <v>-26.293252998754422</v>
      </c>
      <c r="AH16" s="304">
        <f t="shared" ca="1" si="28"/>
        <v>-16.803901801808905</v>
      </c>
    </row>
    <row r="17" spans="1:34" x14ac:dyDescent="0.2">
      <c r="A17" s="347">
        <f t="shared" ca="1" si="6"/>
        <v>0.01</v>
      </c>
      <c r="B17" s="304">
        <f t="shared" ca="1" si="7"/>
        <v>4.7299999999999969</v>
      </c>
      <c r="D17" s="306">
        <f t="shared" ca="1" si="8"/>
        <v>-4.2484282692163635</v>
      </c>
      <c r="E17" s="307">
        <f t="shared" ca="1" si="9"/>
        <v>-26.005170769937465</v>
      </c>
      <c r="F17" s="304">
        <f t="shared" ca="1" si="10"/>
        <v>26.349915550761956</v>
      </c>
      <c r="G17" s="306">
        <f t="shared" ca="1" si="11"/>
        <v>38.074263276058424</v>
      </c>
      <c r="H17" s="307">
        <f t="shared" ca="1" si="12"/>
        <v>145.0424453078445</v>
      </c>
      <c r="I17" s="304">
        <f t="shared" ca="1" si="13"/>
        <v>149.95652858376548</v>
      </c>
      <c r="J17" s="306">
        <f t="shared" ca="1" si="14"/>
        <v>136.08479553568446</v>
      </c>
      <c r="K17" s="307">
        <f t="shared" ca="1" si="15"/>
        <v>583.21460237476947</v>
      </c>
      <c r="L17" s="304">
        <f t="shared" ca="1" si="0"/>
        <v>598.88090969670213</v>
      </c>
      <c r="M17" s="306">
        <f t="shared" ca="1" si="16"/>
        <v>1.3140839883957218</v>
      </c>
      <c r="N17" s="304">
        <f t="shared" ca="1" si="17"/>
        <v>75.291466460793103</v>
      </c>
      <c r="P17" s="310">
        <f t="shared" ca="1" si="18"/>
        <v>2</v>
      </c>
      <c r="Q17" s="304">
        <f t="shared" ca="1" si="19"/>
        <v>7.5000000000002669E-3</v>
      </c>
      <c r="R17" s="306">
        <f t="shared" ca="1" si="20"/>
        <v>7.5000000000002669E-4</v>
      </c>
      <c r="S17" s="307">
        <f t="shared" ca="1" si="21"/>
        <v>3.1780244999999998</v>
      </c>
      <c r="T17" s="304">
        <f t="shared" ca="1" si="1"/>
        <v>31.176420345</v>
      </c>
      <c r="U17" s="311">
        <f t="shared" ca="1" si="2"/>
        <v>0</v>
      </c>
      <c r="V17" s="306">
        <f t="shared" ca="1" si="3"/>
        <v>1.1555805335356446</v>
      </c>
      <c r="W17" s="304">
        <f t="shared" ca="1" si="4"/>
        <v>53.024201232996617</v>
      </c>
      <c r="Y17" s="314" t="str">
        <f t="shared" ca="1" si="22"/>
        <v/>
      </c>
      <c r="Z17" s="315" t="str">
        <f t="shared" ca="1" si="23"/>
        <v/>
      </c>
      <c r="AA17" s="316" t="str">
        <f t="shared" ca="1" si="24"/>
        <v/>
      </c>
      <c r="AC17" s="310" t="e">
        <f t="shared" ca="1" si="25"/>
        <v>#N/A</v>
      </c>
      <c r="AD17" s="323" t="e">
        <f t="shared" ca="1" si="26"/>
        <v>#N/A</v>
      </c>
      <c r="AE17" s="324">
        <f t="shared" ca="1" si="5"/>
        <v>583.21460237476947</v>
      </c>
      <c r="AG17" s="306">
        <f t="shared" ca="1" si="27"/>
        <v>-26.2320779778115</v>
      </c>
      <c r="AH17" s="304">
        <f t="shared" ca="1" si="28"/>
        <v>-16.743138864206841</v>
      </c>
    </row>
    <row r="18" spans="1:34" x14ac:dyDescent="0.2">
      <c r="A18" s="347">
        <f t="shared" ca="1" si="6"/>
        <v>0.01</v>
      </c>
      <c r="B18" s="304">
        <f t="shared" ca="1" si="7"/>
        <v>4.7399999999999967</v>
      </c>
      <c r="D18" s="306">
        <f t="shared" ca="1" si="8"/>
        <v>-4.2357534304713251</v>
      </c>
      <c r="E18" s="307">
        <f t="shared" ca="1" si="9"/>
        <v>-25.945940197245314</v>
      </c>
      <c r="F18" s="304">
        <f t="shared" ca="1" si="10"/>
        <v>26.289416498712551</v>
      </c>
      <c r="G18" s="306">
        <f t="shared" ca="1" si="11"/>
        <v>38.031905741753711</v>
      </c>
      <c r="H18" s="307">
        <f t="shared" ca="1" si="12"/>
        <v>144.78298590587204</v>
      </c>
      <c r="I18" s="304">
        <f t="shared" ca="1" si="13"/>
        <v>149.69481908927102</v>
      </c>
      <c r="J18" s="306">
        <f t="shared" ca="1" si="14"/>
        <v>136.46532638077352</v>
      </c>
      <c r="K18" s="307">
        <f t="shared" ca="1" si="15"/>
        <v>584.66372953083805</v>
      </c>
      <c r="L18" s="304">
        <f t="shared" ca="1" si="0"/>
        <v>600.37859883003819</v>
      </c>
      <c r="M18" s="306">
        <f t="shared" ca="1" si="16"/>
        <v>1.3139175979557536</v>
      </c>
      <c r="N18" s="304">
        <f t="shared" ca="1" si="17"/>
        <v>75.281932990831606</v>
      </c>
      <c r="P18" s="310">
        <f t="shared" ca="1" si="18"/>
        <v>2</v>
      </c>
      <c r="Q18" s="304">
        <f t="shared" ca="1" si="19"/>
        <v>6.5000000000002885E-3</v>
      </c>
      <c r="R18" s="306">
        <f t="shared" ca="1" si="20"/>
        <v>6.5000000000002881E-4</v>
      </c>
      <c r="S18" s="307">
        <f t="shared" ca="1" si="21"/>
        <v>3.1780179999999998</v>
      </c>
      <c r="T18" s="304">
        <f t="shared" ca="1" si="1"/>
        <v>31.17635658</v>
      </c>
      <c r="U18" s="311">
        <f t="shared" ca="1" si="2"/>
        <v>0</v>
      </c>
      <c r="V18" s="306">
        <f t="shared" ca="1" si="3"/>
        <v>1.1554129445021932</v>
      </c>
      <c r="W18" s="304">
        <f t="shared" ca="1" si="4"/>
        <v>52.831620212272654</v>
      </c>
      <c r="Y18" s="314" t="str">
        <f t="shared" ca="1" si="22"/>
        <v/>
      </c>
      <c r="Z18" s="315" t="str">
        <f t="shared" ca="1" si="23"/>
        <v/>
      </c>
      <c r="AA18" s="316" t="str">
        <f t="shared" ca="1" si="24"/>
        <v/>
      </c>
      <c r="AC18" s="310" t="e">
        <f t="shared" ca="1" si="25"/>
        <v>#N/A</v>
      </c>
      <c r="AD18" s="323" t="e">
        <f t="shared" ca="1" si="26"/>
        <v>#N/A</v>
      </c>
      <c r="AE18" s="324">
        <f t="shared" ca="1" si="5"/>
        <v>584.66372953083805</v>
      </c>
      <c r="AG18" s="306">
        <f t="shared" ca="1" si="27"/>
        <v>-26.171156670324965</v>
      </c>
      <c r="AH18" s="304">
        <f t="shared" ca="1" si="28"/>
        <v>-16.6826308828322</v>
      </c>
    </row>
    <row r="19" spans="1:34" x14ac:dyDescent="0.2">
      <c r="A19" s="347">
        <f t="shared" ca="1" si="6"/>
        <v>0.01</v>
      </c>
      <c r="B19" s="304">
        <f t="shared" ca="1" si="7"/>
        <v>4.7499999999999964</v>
      </c>
      <c r="D19" s="306">
        <f t="shared" ca="1" si="8"/>
        <v>-4.223129825652185</v>
      </c>
      <c r="E19" s="307">
        <f t="shared" ca="1" si="9"/>
        <v>-25.886957862114059</v>
      </c>
      <c r="F19" s="304">
        <f t="shared" ca="1" si="10"/>
        <v>26.229171029202998</v>
      </c>
      <c r="G19" s="306">
        <f t="shared" ca="1" si="11"/>
        <v>37.989674443497186</v>
      </c>
      <c r="H19" s="307">
        <f t="shared" ca="1" si="12"/>
        <v>144.52411632725091</v>
      </c>
      <c r="I19" s="304">
        <f t="shared" ca="1" si="13"/>
        <v>149.4337162908547</v>
      </c>
      <c r="J19" s="306">
        <f t="shared" ca="1" si="14"/>
        <v>136.84543428169977</v>
      </c>
      <c r="K19" s="307">
        <f t="shared" ca="1" si="15"/>
        <v>586.11026504200368</v>
      </c>
      <c r="L19" s="304">
        <f t="shared" ca="1" si="0"/>
        <v>601.87367085739413</v>
      </c>
      <c r="M19" s="306">
        <f t="shared" ca="1" si="16"/>
        <v>1.3137508111349248</v>
      </c>
      <c r="N19" s="304">
        <f t="shared" ca="1" si="17"/>
        <v>75.272376809919706</v>
      </c>
      <c r="P19" s="310">
        <f t="shared" ca="1" si="18"/>
        <v>2</v>
      </c>
      <c r="Q19" s="304">
        <f t="shared" ca="1" si="19"/>
        <v>5.5000000000003102E-3</v>
      </c>
      <c r="R19" s="306">
        <f t="shared" ca="1" si="20"/>
        <v>5.5000000000003104E-4</v>
      </c>
      <c r="S19" s="307">
        <f t="shared" ca="1" si="21"/>
        <v>3.1780124999999999</v>
      </c>
      <c r="T19" s="304">
        <f t="shared" ca="1" si="1"/>
        <v>31.176302625000002</v>
      </c>
      <c r="U19" s="311">
        <f t="shared" ca="1" si="2"/>
        <v>0</v>
      </c>
      <c r="V19" s="306">
        <f t="shared" ca="1" si="3"/>
        <v>1.1552456787190448</v>
      </c>
      <c r="W19" s="304">
        <f t="shared" ca="1" si="4"/>
        <v>52.639857901393597</v>
      </c>
      <c r="Y19" s="314" t="str">
        <f t="shared" ca="1" si="22"/>
        <v/>
      </c>
      <c r="Z19" s="315" t="str">
        <f t="shared" ca="1" si="23"/>
        <v/>
      </c>
      <c r="AA19" s="316" t="str">
        <f t="shared" ca="1" si="24"/>
        <v/>
      </c>
      <c r="AC19" s="310" t="e">
        <f t="shared" ca="1" si="25"/>
        <v>#N/A</v>
      </c>
      <c r="AD19" s="323" t="e">
        <f t="shared" ca="1" si="26"/>
        <v>#N/A</v>
      </c>
      <c r="AE19" s="324">
        <f t="shared" ca="1" si="5"/>
        <v>586.11026504200368</v>
      </c>
      <c r="AG19" s="306">
        <f t="shared" ca="1" si="27"/>
        <v>-26.110487687819351</v>
      </c>
      <c r="AH19" s="304">
        <f t="shared" ca="1" si="28"/>
        <v>-16.622376473431952</v>
      </c>
    </row>
    <row r="20" spans="1:34" x14ac:dyDescent="0.2">
      <c r="A20" s="347">
        <f t="shared" ca="1" si="6"/>
        <v>0.01</v>
      </c>
      <c r="B20" s="304">
        <f t="shared" ca="1" si="7"/>
        <v>4.7599999999999962</v>
      </c>
      <c r="D20" s="306">
        <f t="shared" ca="1" si="8"/>
        <v>-4.2105571742145651</v>
      </c>
      <c r="E20" s="307">
        <f t="shared" ca="1" si="9"/>
        <v>-25.828222418668034</v>
      </c>
      <c r="F20" s="304">
        <f t="shared" ca="1" si="10"/>
        <v>26.169177767471332</v>
      </c>
      <c r="G20" s="306">
        <f t="shared" ca="1" si="11"/>
        <v>37.947568871755038</v>
      </c>
      <c r="H20" s="307">
        <f t="shared" ca="1" si="12"/>
        <v>144.26583410306424</v>
      </c>
      <c r="I20" s="304">
        <f t="shared" ca="1" si="13"/>
        <v>149.17321767907751</v>
      </c>
      <c r="J20" s="306">
        <f t="shared" ca="1" si="14"/>
        <v>137.22512049827603</v>
      </c>
      <c r="K20" s="307">
        <f t="shared" ca="1" si="15"/>
        <v>587.5542147941552</v>
      </c>
      <c r="L20" s="304">
        <f t="shared" ca="1" si="0"/>
        <v>603.36613181230405</v>
      </c>
      <c r="M20" s="306">
        <f t="shared" ca="1" si="16"/>
        <v>1.3135836269752899</v>
      </c>
      <c r="N20" s="304">
        <f t="shared" ca="1" si="17"/>
        <v>75.262797863171187</v>
      </c>
      <c r="P20" s="310">
        <f t="shared" ca="1" si="18"/>
        <v>2</v>
      </c>
      <c r="Q20" s="304">
        <f t="shared" ca="1" si="19"/>
        <v>4.5000000000003319E-3</v>
      </c>
      <c r="R20" s="306">
        <f t="shared" ca="1" si="20"/>
        <v>4.5000000000003316E-4</v>
      </c>
      <c r="S20" s="307">
        <f t="shared" ca="1" si="21"/>
        <v>3.1780079999999997</v>
      </c>
      <c r="T20" s="304">
        <f t="shared" ca="1" si="1"/>
        <v>31.176258479999998</v>
      </c>
      <c r="U20" s="311">
        <f t="shared" ca="1" si="2"/>
        <v>0</v>
      </c>
      <c r="V20" s="306">
        <f t="shared" ca="1" si="3"/>
        <v>1.1550787353744403</v>
      </c>
      <c r="W20" s="304">
        <f t="shared" ca="1" si="4"/>
        <v>52.448909778191151</v>
      </c>
      <c r="Y20" s="314" t="str">
        <f t="shared" ca="1" si="22"/>
        <v/>
      </c>
      <c r="Z20" s="315" t="str">
        <f t="shared" ca="1" si="23"/>
        <v/>
      </c>
      <c r="AA20" s="316" t="str">
        <f t="shared" ca="1" si="24"/>
        <v/>
      </c>
      <c r="AC20" s="310" t="e">
        <f t="shared" ca="1" si="25"/>
        <v>#N/A</v>
      </c>
      <c r="AD20" s="323" t="e">
        <f t="shared" ca="1" si="26"/>
        <v>#N/A</v>
      </c>
      <c r="AE20" s="324">
        <f t="shared" ca="1" si="5"/>
        <v>587.5542147941552</v>
      </c>
      <c r="AG20" s="306">
        <f t="shared" ca="1" si="27"/>
        <v>-26.050069651343247</v>
      </c>
      <c r="AH20" s="304">
        <f t="shared" ca="1" si="28"/>
        <v>-16.562374261296259</v>
      </c>
    </row>
    <row r="21" spans="1:34" x14ac:dyDescent="0.2">
      <c r="A21" s="347">
        <f t="shared" ca="1" si="6"/>
        <v>0.01</v>
      </c>
      <c r="B21" s="304">
        <f t="shared" ca="1" si="7"/>
        <v>4.769999999999996</v>
      </c>
      <c r="D21" s="306">
        <f t="shared" ca="1" si="8"/>
        <v>-4.1980351975473251</v>
      </c>
      <c r="E21" s="307">
        <f t="shared" ca="1" si="9"/>
        <v>-25.769732530295745</v>
      </c>
      <c r="F21" s="304">
        <f t="shared" ca="1" si="10"/>
        <v>26.109435348219019</v>
      </c>
      <c r="G21" s="306">
        <f t="shared" ca="1" si="11"/>
        <v>37.905588519779563</v>
      </c>
      <c r="H21" s="307">
        <f t="shared" ca="1" si="12"/>
        <v>144.00813677776128</v>
      </c>
      <c r="I21" s="304">
        <f t="shared" ca="1" si="13"/>
        <v>148.9133207581956</v>
      </c>
      <c r="J21" s="306">
        <f t="shared" ca="1" si="14"/>
        <v>137.60438628523369</v>
      </c>
      <c r="K21" s="307">
        <f t="shared" ca="1" si="15"/>
        <v>588.99558464855932</v>
      </c>
      <c r="L21" s="304">
        <f t="shared" ca="1" si="0"/>
        <v>604.8559877032169</v>
      </c>
      <c r="M21" s="306">
        <f t="shared" ca="1" si="16"/>
        <v>1.3134160445153293</v>
      </c>
      <c r="N21" s="304">
        <f t="shared" ca="1" si="17"/>
        <v>75.253196095495028</v>
      </c>
      <c r="P21" s="310">
        <f t="shared" ca="1" si="18"/>
        <v>2</v>
      </c>
      <c r="Q21" s="304">
        <f t="shared" ca="1" si="19"/>
        <v>3.5000000000003527E-3</v>
      </c>
      <c r="R21" s="306">
        <f t="shared" ca="1" si="20"/>
        <v>3.5000000000003529E-4</v>
      </c>
      <c r="S21" s="307">
        <f t="shared" ca="1" si="21"/>
        <v>3.1780044999999997</v>
      </c>
      <c r="T21" s="304">
        <f t="shared" ca="1" si="1"/>
        <v>31.176224144999999</v>
      </c>
      <c r="U21" s="311">
        <f t="shared" ca="1" si="2"/>
        <v>0</v>
      </c>
      <c r="V21" s="306">
        <f t="shared" ca="1" si="3"/>
        <v>1.1549121136601281</v>
      </c>
      <c r="W21" s="304">
        <f t="shared" ca="1" si="4"/>
        <v>52.258771351852062</v>
      </c>
      <c r="Y21" s="314" t="str">
        <f t="shared" ca="1" si="22"/>
        <v/>
      </c>
      <c r="Z21" s="315" t="str">
        <f t="shared" ca="1" si="23"/>
        <v/>
      </c>
      <c r="AA21" s="316" t="str">
        <f t="shared" ca="1" si="24"/>
        <v/>
      </c>
      <c r="AC21" s="310" t="e">
        <f t="shared" ca="1" si="25"/>
        <v>#N/A</v>
      </c>
      <c r="AD21" s="323" t="e">
        <f t="shared" ca="1" si="26"/>
        <v>#N/A</v>
      </c>
      <c r="AE21" s="324">
        <f t="shared" ca="1" si="5"/>
        <v>588.99558464855932</v>
      </c>
      <c r="AG21" s="306">
        <f t="shared" ca="1" si="27"/>
        <v>-25.989901191390175</v>
      </c>
      <c r="AH21" s="304">
        <f t="shared" ca="1" si="28"/>
        <v>-16.502622881179416</v>
      </c>
    </row>
    <row r="22" spans="1:34" x14ac:dyDescent="0.2">
      <c r="A22" s="347">
        <f t="shared" ca="1" si="6"/>
        <v>0.01</v>
      </c>
      <c r="B22" s="304">
        <f t="shared" ca="1" si="7"/>
        <v>4.7799999999999958</v>
      </c>
      <c r="D22" s="306">
        <f t="shared" ca="1" si="8"/>
        <v>-4.1855636189565848</v>
      </c>
      <c r="E22" s="307">
        <f t="shared" ca="1" si="9"/>
        <v>-25.711486869573257</v>
      </c>
      <c r="F22" s="304">
        <f t="shared" ca="1" si="10"/>
        <v>26.049942415532726</v>
      </c>
      <c r="G22" s="306">
        <f t="shared" ca="1" si="11"/>
        <v>37.863732883589996</v>
      </c>
      <c r="H22" s="307">
        <f t="shared" ca="1" si="12"/>
        <v>143.75102190906554</v>
      </c>
      <c r="I22" s="304">
        <f t="shared" ca="1" si="13"/>
        <v>148.65402304606658</v>
      </c>
      <c r="J22" s="306">
        <f t="shared" ca="1" si="14"/>
        <v>137.98323289225053</v>
      </c>
      <c r="K22" s="307">
        <f t="shared" ca="1" si="15"/>
        <v>590.43438044199343</v>
      </c>
      <c r="L22" s="304">
        <f t="shared" ca="1" si="0"/>
        <v>606.34324451363159</v>
      </c>
      <c r="M22" s="306">
        <f t="shared" ca="1" si="16"/>
        <v>1.313248062789935</v>
      </c>
      <c r="N22" s="304">
        <f t="shared" ca="1" si="17"/>
        <v>75.243571451594605</v>
      </c>
      <c r="P22" s="310">
        <f t="shared" ca="1" si="18"/>
        <v>2</v>
      </c>
      <c r="Q22" s="304">
        <f t="shared" ca="1" si="19"/>
        <v>2.5000000000003743E-3</v>
      </c>
      <c r="R22" s="306">
        <f t="shared" ca="1" si="20"/>
        <v>2.5000000000003741E-4</v>
      </c>
      <c r="S22" s="307">
        <f t="shared" ca="1" si="21"/>
        <v>3.1780019999999998</v>
      </c>
      <c r="T22" s="304">
        <f t="shared" ca="1" si="1"/>
        <v>31.176199619999998</v>
      </c>
      <c r="U22" s="311">
        <f t="shared" ca="1" si="2"/>
        <v>0</v>
      </c>
      <c r="V22" s="306">
        <f t="shared" ca="1" si="3"/>
        <v>1.1547458127713459</v>
      </c>
      <c r="W22" s="304">
        <f t="shared" ca="1" si="4"/>
        <v>52.069438162657953</v>
      </c>
      <c r="Y22" s="314" t="str">
        <f t="shared" ca="1" si="22"/>
        <v/>
      </c>
      <c r="Z22" s="315" t="str">
        <f t="shared" ca="1" si="23"/>
        <v/>
      </c>
      <c r="AA22" s="316" t="str">
        <f t="shared" ca="1" si="24"/>
        <v/>
      </c>
      <c r="AC22" s="310" t="e">
        <f t="shared" ca="1" si="25"/>
        <v>#N/A</v>
      </c>
      <c r="AD22" s="323" t="e">
        <f t="shared" ca="1" si="26"/>
        <v>#N/A</v>
      </c>
      <c r="AE22" s="324">
        <f t="shared" ca="1" si="5"/>
        <v>590.43438044199343</v>
      </c>
      <c r="AG22" s="306">
        <f t="shared" ca="1" si="27"/>
        <v>-25.929980947820177</v>
      </c>
      <c r="AH22" s="304">
        <f t="shared" ca="1" si="28"/>
        <v>-16.443120977221557</v>
      </c>
    </row>
    <row r="23" spans="1:34" x14ac:dyDescent="0.2">
      <c r="A23" s="347">
        <f t="shared" ca="1" si="6"/>
        <v>0.01</v>
      </c>
      <c r="B23" s="304">
        <f t="shared" ca="1" si="7"/>
        <v>4.7899999999999956</v>
      </c>
      <c r="D23" s="306">
        <f t="shared" ca="1" si="8"/>
        <v>-4.1731421636498869</v>
      </c>
      <c r="E23" s="307">
        <f t="shared" ca="1" si="9"/>
        <v>-25.653484118188238</v>
      </c>
      <c r="F23" s="304">
        <f t="shared" ca="1" si="10"/>
        <v>25.990697622806678</v>
      </c>
      <c r="G23" s="306">
        <f t="shared" ca="1" si="11"/>
        <v>37.822001461953498</v>
      </c>
      <c r="H23" s="307">
        <f t="shared" ca="1" si="12"/>
        <v>143.49448706788365</v>
      </c>
      <c r="I23" s="304">
        <f t="shared" ca="1" si="13"/>
        <v>148.39532207405679</v>
      </c>
      <c r="J23" s="306">
        <f t="shared" ca="1" si="14"/>
        <v>138.36166156397823</v>
      </c>
      <c r="K23" s="307">
        <f t="shared" ca="1" si="15"/>
        <v>591.87060798687821</v>
      </c>
      <c r="L23" s="304">
        <f t="shared" ca="1" si="0"/>
        <v>607.82790820223261</v>
      </c>
      <c r="M23" s="306">
        <f t="shared" ca="1" si="16"/>
        <v>1.3130796808303953</v>
      </c>
      <c r="N23" s="304">
        <f t="shared" ca="1" si="17"/>
        <v>75.233923875966838</v>
      </c>
      <c r="P23" s="310">
        <f t="shared" ca="1" si="18"/>
        <v>2</v>
      </c>
      <c r="Q23" s="304">
        <f t="shared" ca="1" si="19"/>
        <v>1.5000000000003951E-3</v>
      </c>
      <c r="R23" s="306">
        <f t="shared" ca="1" si="20"/>
        <v>1.5000000000003951E-4</v>
      </c>
      <c r="S23" s="307">
        <f t="shared" ca="1" si="21"/>
        <v>3.1780004999999996</v>
      </c>
      <c r="T23" s="304">
        <f t="shared" ca="1" si="1"/>
        <v>31.176184904999996</v>
      </c>
      <c r="U23" s="311">
        <f t="shared" ca="1" si="2"/>
        <v>0</v>
      </c>
      <c r="V23" s="306">
        <f t="shared" ca="1" si="3"/>
        <v>1.1545798319068006</v>
      </c>
      <c r="W23" s="304">
        <f t="shared" ca="1" si="4"/>
        <v>51.880905781727812</v>
      </c>
      <c r="Y23" s="314" t="str">
        <f t="shared" ca="1" si="22"/>
        <v/>
      </c>
      <c r="Z23" s="315" t="str">
        <f t="shared" ca="1" si="23"/>
        <v/>
      </c>
      <c r="AA23" s="316" t="str">
        <f t="shared" ca="1" si="24"/>
        <v/>
      </c>
      <c r="AC23" s="310" t="e">
        <f t="shared" ca="1" si="25"/>
        <v>#N/A</v>
      </c>
      <c r="AD23" s="323" t="e">
        <f t="shared" ca="1" si="26"/>
        <v>#N/A</v>
      </c>
      <c r="AE23" s="324">
        <f t="shared" ca="1" si="5"/>
        <v>591.87060798687821</v>
      </c>
      <c r="AG23" s="306">
        <f t="shared" ca="1" si="27"/>
        <v>-25.870307569782163</v>
      </c>
      <c r="AH23" s="304">
        <f t="shared" ca="1" si="28"/>
        <v>-16.383867202871102</v>
      </c>
    </row>
    <row r="24" spans="1:34" x14ac:dyDescent="0.2">
      <c r="A24" s="347">
        <f t="shared" ca="1" si="6"/>
        <v>0.01</v>
      </c>
      <c r="B24" s="304">
        <f t="shared" ca="1" si="7"/>
        <v>4.7999999999999954</v>
      </c>
      <c r="D24" s="306">
        <f t="shared" ca="1" si="8"/>
        <v>-4.1607705587205324</v>
      </c>
      <c r="E24" s="307">
        <f t="shared" ca="1" si="9"/>
        <v>-25.595722966864834</v>
      </c>
      <c r="F24" s="304">
        <f t="shared" ca="1" si="10"/>
        <v>25.931699632665953</v>
      </c>
      <c r="G24" s="306">
        <f t="shared" ca="1" si="11"/>
        <v>37.780393756366294</v>
      </c>
      <c r="H24" s="307">
        <f t="shared" ca="1" si="12"/>
        <v>143.23852983821502</v>
      </c>
      <c r="I24" s="304">
        <f t="shared" ca="1" si="13"/>
        <v>148.13721538694892</v>
      </c>
      <c r="J24" s="306">
        <f t="shared" ca="1" si="14"/>
        <v>138.73967354006982</v>
      </c>
      <c r="K24" s="307">
        <f t="shared" ca="1" si="15"/>
        <v>593.30427307140872</v>
      </c>
      <c r="L24" s="304">
        <f t="shared" ca="1" si="0"/>
        <v>609.30998470302279</v>
      </c>
      <c r="M24" s="306">
        <f t="shared" ca="1" si="16"/>
        <v>1.3129108976643786</v>
      </c>
      <c r="N24" s="304">
        <f t="shared" ca="1" si="17"/>
        <v>75.224253312901226</v>
      </c>
      <c r="P24" s="310">
        <f t="shared" ca="1" si="18"/>
        <v>2</v>
      </c>
      <c r="Q24" s="304">
        <f t="shared" ca="1" si="19"/>
        <v>5.0000000000041678E-4</v>
      </c>
      <c r="R24" s="306">
        <f t="shared" ca="1" si="20"/>
        <v>5.0000000000041676E-5</v>
      </c>
      <c r="S24" s="307">
        <f t="shared" ca="1" si="21"/>
        <v>3.1779999999999995</v>
      </c>
      <c r="T24" s="304">
        <f t="shared" ca="1" si="1"/>
        <v>31.176179999999995</v>
      </c>
      <c r="U24" s="311">
        <f t="shared" ca="1" si="2"/>
        <v>0</v>
      </c>
      <c r="V24" s="306">
        <f t="shared" ca="1" si="3"/>
        <v>1.1544141702686477</v>
      </c>
      <c r="W24" s="304">
        <f t="shared" ca="1" si="4"/>
        <v>51.693169810762512</v>
      </c>
      <c r="Y24" s="314" t="str">
        <f t="shared" ca="1" si="22"/>
        <v/>
      </c>
      <c r="Z24" s="315" t="str">
        <f t="shared" ca="1" si="23"/>
        <v/>
      </c>
      <c r="AA24" s="316" t="str">
        <f t="shared" ca="1" si="24"/>
        <v/>
      </c>
      <c r="AC24" s="310" t="e">
        <f t="shared" ca="1" si="25"/>
        <v>#N/A</v>
      </c>
      <c r="AD24" s="323" t="e">
        <f t="shared" ca="1" si="26"/>
        <v>#N/A</v>
      </c>
      <c r="AE24" s="324">
        <f t="shared" ca="1" si="5"/>
        <v>593.30427307140872</v>
      </c>
      <c r="AG24" s="306">
        <f t="shared" ca="1" si="27"/>
        <v>-25.81087971563705</v>
      </c>
      <c r="AH24" s="304">
        <f t="shared" ca="1" si="28"/>
        <v>-16.324860220807999</v>
      </c>
    </row>
    <row r="25" spans="1:34" x14ac:dyDescent="0.2">
      <c r="A25" s="347">
        <f t="shared" ca="1" si="6"/>
        <v>0.01</v>
      </c>
      <c r="B25" s="304">
        <f t="shared" ca="1" si="7"/>
        <v>4.8099999999999952</v>
      </c>
      <c r="D25" s="306">
        <f t="shared" ca="1" si="8"/>
        <v>-4.1484090605030426</v>
      </c>
      <c r="E25" s="307">
        <f t="shared" ca="1" si="9"/>
        <v>-25.538052460910556</v>
      </c>
      <c r="F25" s="304">
        <f t="shared" ca="1" si="10"/>
        <v>25.872793069738016</v>
      </c>
      <c r="G25" s="306">
        <f t="shared" ca="1" si="11"/>
        <v>37.738909665761263</v>
      </c>
      <c r="H25" s="307">
        <f t="shared" ca="1" si="12"/>
        <v>142.98314931360591</v>
      </c>
      <c r="I25" s="304">
        <f t="shared" ca="1" si="13"/>
        <v>147.87970209057568</v>
      </c>
      <c r="J25" s="306">
        <f t="shared" ca="1" si="14"/>
        <v>139.11727005718046</v>
      </c>
      <c r="K25" s="307">
        <f t="shared" ca="1" si="15"/>
        <v>594.73538146716783</v>
      </c>
      <c r="L25" s="304">
        <f t="shared" ca="1" si="0"/>
        <v>610.78947993319275</v>
      </c>
      <c r="M25" s="306">
        <f t="shared" ca="1" si="16"/>
        <v>1.3127417123176903</v>
      </c>
      <c r="N25" s="304">
        <f t="shared" ca="1" si="17"/>
        <v>75.21455970658053</v>
      </c>
      <c r="P25" s="310">
        <f t="shared" ca="1" si="18"/>
        <v>3</v>
      </c>
      <c r="Q25" s="304">
        <f t="shared" ca="1" si="19"/>
        <v>0</v>
      </c>
      <c r="R25" s="306">
        <f t="shared" ca="1" si="20"/>
        <v>0</v>
      </c>
      <c r="S25" s="307">
        <f t="shared" ca="1" si="21"/>
        <v>3.1779999999999995</v>
      </c>
      <c r="T25" s="304">
        <f t="shared" ca="1" si="1"/>
        <v>31.176179999999995</v>
      </c>
      <c r="U25" s="311">
        <f t="shared" ca="1" si="2"/>
        <v>0</v>
      </c>
      <c r="V25" s="306">
        <f t="shared" ca="1" si="3"/>
        <v>1.1542488270616102</v>
      </c>
      <c r="W25" s="304">
        <f t="shared" ca="1" si="4"/>
        <v>51.506226959893354</v>
      </c>
      <c r="Y25" s="314" t="str">
        <f t="shared" ca="1" si="22"/>
        <v>Fin de propulsion</v>
      </c>
      <c r="Z25" s="315" t="str">
        <f t="shared" ca="1" si="23"/>
        <v/>
      </c>
      <c r="AA25" s="316" t="str">
        <f t="shared" ca="1" si="24"/>
        <v/>
      </c>
      <c r="AC25" s="310" t="e">
        <f t="shared" ca="1" si="25"/>
        <v>#N/A</v>
      </c>
      <c r="AD25" s="323" t="e">
        <f t="shared" ca="1" si="26"/>
        <v>#N/A</v>
      </c>
      <c r="AE25" s="324">
        <f t="shared" ca="1" si="5"/>
        <v>594.73538146716783</v>
      </c>
      <c r="AG25" s="306">
        <f t="shared" ca="1" si="27"/>
        <v>-25.751541280398641</v>
      </c>
      <c r="AH25" s="304">
        <f t="shared" ca="1" si="28"/>
        <v>-16.265943930384683</v>
      </c>
    </row>
    <row r="26" spans="1:34" x14ac:dyDescent="0.2">
      <c r="A26" s="347">
        <f t="shared" ca="1" si="6"/>
        <v>0.01</v>
      </c>
      <c r="B26" s="304">
        <f t="shared" ca="1" si="7"/>
        <v>4.819999999999995</v>
      </c>
      <c r="D26" s="306">
        <f t="shared" ca="1" si="8"/>
        <v>-4.1360580541083323</v>
      </c>
      <c r="E26" s="307">
        <f t="shared" ca="1" si="9"/>
        <v>-25.480474095780547</v>
      </c>
      <c r="F26" s="304">
        <f t="shared" ca="1" si="10"/>
        <v>25.813979475716213</v>
      </c>
      <c r="G26" s="306">
        <f t="shared" ca="1" si="11"/>
        <v>37.697549085220182</v>
      </c>
      <c r="H26" s="307">
        <f t="shared" ca="1" si="12"/>
        <v>142.7283445726481</v>
      </c>
      <c r="I26" s="304">
        <f t="shared" ca="1" si="13"/>
        <v>147.62278127538838</v>
      </c>
      <c r="J26" s="306">
        <f t="shared" ca="1" si="14"/>
        <v>139.49445235093538</v>
      </c>
      <c r="K26" s="307">
        <f t="shared" ca="1" si="15"/>
        <v>596.16393893659915</v>
      </c>
      <c r="L26" s="304">
        <f t="shared" ca="1" si="0"/>
        <v>612.26639980084531</v>
      </c>
      <c r="M26" s="306">
        <f t="shared" ca="1" si="16"/>
        <v>1.3125721238142538</v>
      </c>
      <c r="N26" s="304">
        <f t="shared" ca="1" si="17"/>
        <v>75.204843001079681</v>
      </c>
      <c r="P26" s="310">
        <f t="shared" ca="1" si="18"/>
        <v>3</v>
      </c>
      <c r="Q26" s="304">
        <f t="shared" ca="1" si="19"/>
        <v>0</v>
      </c>
      <c r="R26" s="306">
        <f t="shared" ca="1" si="20"/>
        <v>0</v>
      </c>
      <c r="S26" s="307">
        <f t="shared" ca="1" si="21"/>
        <v>3.1779999999999995</v>
      </c>
      <c r="T26" s="304">
        <f t="shared" ca="1" si="1"/>
        <v>31.176179999999995</v>
      </c>
      <c r="U26" s="311">
        <f t="shared" ca="1" si="2"/>
        <v>0</v>
      </c>
      <c r="V26" s="306">
        <f t="shared" ca="1" si="3"/>
        <v>1.1540838014921102</v>
      </c>
      <c r="W26" s="304">
        <f t="shared" ca="1" si="4"/>
        <v>51.320073941250833</v>
      </c>
      <c r="Y26" s="314" t="str">
        <f t="shared" ca="1" si="22"/>
        <v/>
      </c>
      <c r="Z26" s="315" t="str">
        <f t="shared" ca="1" si="23"/>
        <v/>
      </c>
      <c r="AA26" s="316" t="str">
        <f t="shared" ca="1" si="24"/>
        <v/>
      </c>
      <c r="AC26" s="310" t="e">
        <f t="shared" ca="1" si="25"/>
        <v>#N/A</v>
      </c>
      <c r="AD26" s="323" t="e">
        <f t="shared" ca="1" si="26"/>
        <v>#N/A</v>
      </c>
      <c r="AE26" s="324">
        <f t="shared" ca="1" si="5"/>
        <v>596.16393893659915</v>
      </c>
      <c r="AG26" s="306">
        <f t="shared" ca="1" si="27"/>
        <v>-25.692293802212959</v>
      </c>
      <c r="AH26" s="304">
        <f t="shared" ca="1" si="28"/>
        <v>-16.207119874101121</v>
      </c>
    </row>
    <row r="27" spans="1:34" x14ac:dyDescent="0.2">
      <c r="A27" s="347">
        <f t="shared" ca="1" si="6"/>
        <v>0.01</v>
      </c>
      <c r="B27" s="304">
        <f t="shared" ca="1" si="7"/>
        <v>4.8299999999999947</v>
      </c>
      <c r="D27" s="306">
        <f t="shared" ca="1" si="8"/>
        <v>-4.1237574444365483</v>
      </c>
      <c r="E27" s="307">
        <f t="shared" ca="1" si="9"/>
        <v>-25.423138990362681</v>
      </c>
      <c r="F27" s="304">
        <f t="shared" ca="1" si="10"/>
        <v>25.755414412970431</v>
      </c>
      <c r="G27" s="306">
        <f t="shared" ca="1" si="11"/>
        <v>37.656311510775815</v>
      </c>
      <c r="H27" s="307">
        <f t="shared" ca="1" si="12"/>
        <v>142.47411318274447</v>
      </c>
      <c r="I27" s="304">
        <f t="shared" ca="1" si="13"/>
        <v>147.36645046891124</v>
      </c>
      <c r="J27" s="306">
        <f t="shared" ca="1" si="14"/>
        <v>139.87122165391534</v>
      </c>
      <c r="K27" s="307">
        <f t="shared" ca="1" si="15"/>
        <v>597.58995122537613</v>
      </c>
      <c r="L27" s="304">
        <f t="shared" ca="1" si="0"/>
        <v>613.74075019710574</v>
      </c>
      <c r="M27" s="306">
        <f t="shared" ca="1" si="16"/>
        <v>1.3124021311743079</v>
      </c>
      <c r="N27" s="304">
        <f t="shared" ca="1" si="17"/>
        <v>75.195103140262489</v>
      </c>
      <c r="P27" s="310">
        <f t="shared" ca="1" si="18"/>
        <v>3</v>
      </c>
      <c r="Q27" s="304">
        <f t="shared" ca="1" si="19"/>
        <v>0</v>
      </c>
      <c r="R27" s="306">
        <f t="shared" ca="1" si="20"/>
        <v>0</v>
      </c>
      <c r="S27" s="307">
        <f t="shared" ca="1" si="21"/>
        <v>3.1779999999999995</v>
      </c>
      <c r="T27" s="304">
        <f t="shared" ca="1" si="1"/>
        <v>31.176179999999995</v>
      </c>
      <c r="U27" s="311">
        <f t="shared" ca="1" si="2"/>
        <v>0</v>
      </c>
      <c r="V27" s="306">
        <f t="shared" ca="1" si="3"/>
        <v>1.1539190927691487</v>
      </c>
      <c r="W27" s="304">
        <f t="shared" ca="1" si="4"/>
        <v>51.13470639509233</v>
      </c>
      <c r="Y27" s="314" t="str">
        <f t="shared" ca="1" si="22"/>
        <v/>
      </c>
      <c r="Z27" s="315" t="str">
        <f t="shared" ca="1" si="23"/>
        <v/>
      </c>
      <c r="AA27" s="316" t="str">
        <f t="shared" ca="1" si="24"/>
        <v/>
      </c>
      <c r="AC27" s="310" t="e">
        <f t="shared" ca="1" si="25"/>
        <v>#N/A</v>
      </c>
      <c r="AD27" s="323" t="e">
        <f t="shared" ca="1" si="26"/>
        <v>#N/A</v>
      </c>
      <c r="AE27" s="324">
        <f t="shared" ca="1" si="5"/>
        <v>597.58995122537613</v>
      </c>
      <c r="AG27" s="306">
        <f t="shared" ca="1" si="27"/>
        <v>-25.633293573793924</v>
      </c>
      <c r="AH27" s="304">
        <f t="shared" ca="1" si="28"/>
        <v>-16.148544349040542</v>
      </c>
    </row>
    <row r="28" spans="1:34" x14ac:dyDescent="0.2">
      <c r="A28" s="347">
        <f t="shared" ca="1" si="6"/>
        <v>0.01</v>
      </c>
      <c r="B28" s="304">
        <f t="shared" ca="1" si="7"/>
        <v>4.8399999999999945</v>
      </c>
      <c r="D28" s="306">
        <f t="shared" ca="1" si="8"/>
        <v>-4.1115069503053858</v>
      </c>
      <c r="E28" s="307">
        <f t="shared" ca="1" si="9"/>
        <v>-25.366045801825845</v>
      </c>
      <c r="F28" s="304">
        <f t="shared" ca="1" si="10"/>
        <v>25.697096509581311</v>
      </c>
      <c r="G28" s="306">
        <f t="shared" ca="1" si="11"/>
        <v>37.615196441272758</v>
      </c>
      <c r="H28" s="307">
        <f t="shared" ca="1" si="12"/>
        <v>142.22045272472621</v>
      </c>
      <c r="I28" s="304">
        <f t="shared" ca="1" si="13"/>
        <v>147.11070721243109</v>
      </c>
      <c r="J28" s="306">
        <f t="shared" ca="1" si="14"/>
        <v>140.24757919367559</v>
      </c>
      <c r="K28" s="307">
        <f t="shared" ca="1" si="15"/>
        <v>599.01342405491346</v>
      </c>
      <c r="L28" s="304">
        <f t="shared" ca="1" si="0"/>
        <v>615.21253698837927</v>
      </c>
      <c r="M28" s="306">
        <f t="shared" ca="1" si="16"/>
        <v>1.31223173341439</v>
      </c>
      <c r="N28" s="304">
        <f t="shared" ca="1" si="17"/>
        <v>75.185340067780714</v>
      </c>
      <c r="P28" s="310">
        <f t="shared" ca="1" si="18"/>
        <v>3</v>
      </c>
      <c r="Q28" s="304">
        <f t="shared" ca="1" si="19"/>
        <v>0</v>
      </c>
      <c r="R28" s="306">
        <f t="shared" ca="1" si="20"/>
        <v>0</v>
      </c>
      <c r="S28" s="307">
        <f t="shared" ca="1" si="21"/>
        <v>3.1779999999999995</v>
      </c>
      <c r="T28" s="304">
        <f t="shared" ca="1" si="1"/>
        <v>31.176179999999995</v>
      </c>
      <c r="U28" s="311">
        <f t="shared" ca="1" si="2"/>
        <v>0</v>
      </c>
      <c r="V28" s="306">
        <f t="shared" ca="1" si="3"/>
        <v>1.1537547001051647</v>
      </c>
      <c r="W28" s="304">
        <f t="shared" ca="1" si="4"/>
        <v>50.95011999211323</v>
      </c>
      <c r="Y28" s="314" t="str">
        <f t="shared" ca="1" si="22"/>
        <v/>
      </c>
      <c r="Z28" s="315" t="str">
        <f t="shared" ca="1" si="23"/>
        <v/>
      </c>
      <c r="AA28" s="316" t="str">
        <f t="shared" ca="1" si="24"/>
        <v/>
      </c>
      <c r="AC28" s="310" t="e">
        <f t="shared" ca="1" si="25"/>
        <v>#N/A</v>
      </c>
      <c r="AD28" s="323" t="e">
        <f t="shared" ca="1" si="26"/>
        <v>#N/A</v>
      </c>
      <c r="AE28" s="324">
        <f t="shared" ca="1" si="5"/>
        <v>599.01342405491346</v>
      </c>
      <c r="AG28" s="306">
        <f t="shared" ca="1" si="27"/>
        <v>-25.574539218901222</v>
      </c>
      <c r="AH28" s="304">
        <f t="shared" ca="1" si="28"/>
        <v>-16.0902159833519</v>
      </c>
    </row>
    <row r="29" spans="1:34" x14ac:dyDescent="0.2">
      <c r="A29" s="347">
        <f t="shared" ca="1" si="6"/>
        <v>0.01</v>
      </c>
      <c r="B29" s="304">
        <f t="shared" ca="1" si="7"/>
        <v>4.8499999999999943</v>
      </c>
      <c r="D29" s="306">
        <f t="shared" ca="1" si="8"/>
        <v>-4.0993062924926402</v>
      </c>
      <c r="E29" s="307">
        <f t="shared" ca="1" si="9"/>
        <v>-25.309193196713643</v>
      </c>
      <c r="F29" s="304">
        <f t="shared" ca="1" si="10"/>
        <v>25.639024403207035</v>
      </c>
      <c r="G29" s="306">
        <f t="shared" ca="1" si="11"/>
        <v>37.574203378347832</v>
      </c>
      <c r="H29" s="307">
        <f t="shared" ca="1" si="12"/>
        <v>141.96736079275908</v>
      </c>
      <c r="I29" s="304">
        <f t="shared" ca="1" si="13"/>
        <v>146.85554906090158</v>
      </c>
      <c r="J29" s="306">
        <f t="shared" ca="1" si="14"/>
        <v>140.62352619277368</v>
      </c>
      <c r="K29" s="307">
        <f t="shared" ca="1" si="15"/>
        <v>600.43436312250094</v>
      </c>
      <c r="L29" s="304">
        <f t="shared" ca="1" si="0"/>
        <v>616.68176601648679</v>
      </c>
      <c r="M29" s="306">
        <f t="shared" ca="1" si="16"/>
        <v>1.3120609295473227</v>
      </c>
      <c r="N29" s="304">
        <f t="shared" ca="1" si="17"/>
        <v>75.175553727073236</v>
      </c>
      <c r="P29" s="310">
        <f t="shared" ca="1" si="18"/>
        <v>3</v>
      </c>
      <c r="Q29" s="304">
        <f t="shared" ca="1" si="19"/>
        <v>0</v>
      </c>
      <c r="R29" s="306">
        <f t="shared" ca="1" si="20"/>
        <v>0</v>
      </c>
      <c r="S29" s="307">
        <f t="shared" ca="1" si="21"/>
        <v>3.1779999999999995</v>
      </c>
      <c r="T29" s="304">
        <f t="shared" ca="1" si="1"/>
        <v>31.176179999999995</v>
      </c>
      <c r="U29" s="311">
        <f t="shared" ca="1" si="2"/>
        <v>0</v>
      </c>
      <c r="V29" s="306">
        <f t="shared" ca="1" si="3"/>
        <v>1.1535906227160178</v>
      </c>
      <c r="W29" s="304">
        <f t="shared" ca="1" si="4"/>
        <v>50.766310433191755</v>
      </c>
      <c r="Y29" s="314" t="str">
        <f t="shared" ca="1" si="22"/>
        <v/>
      </c>
      <c r="Z29" s="315" t="str">
        <f t="shared" ca="1" si="23"/>
        <v/>
      </c>
      <c r="AA29" s="316" t="str">
        <f t="shared" ca="1" si="24"/>
        <v/>
      </c>
      <c r="AC29" s="310" t="e">
        <f t="shared" ca="1" si="25"/>
        <v>#N/A</v>
      </c>
      <c r="AD29" s="323" t="e">
        <f t="shared" ca="1" si="26"/>
        <v>#N/A</v>
      </c>
      <c r="AE29" s="324">
        <f t="shared" ca="1" si="5"/>
        <v>600.43436312250094</v>
      </c>
      <c r="AG29" s="306">
        <f t="shared" ca="1" si="27"/>
        <v>-25.516029370852209</v>
      </c>
      <c r="AH29" s="304">
        <f t="shared" ca="1" si="28"/>
        <v>-16.032133414761876</v>
      </c>
    </row>
    <row r="30" spans="1:34" x14ac:dyDescent="0.2">
      <c r="A30" s="347">
        <f t="shared" ca="1" si="6"/>
        <v>0.01</v>
      </c>
      <c r="B30" s="304">
        <f t="shared" ca="1" si="7"/>
        <v>4.8599999999999941</v>
      </c>
      <c r="D30" s="306">
        <f t="shared" ca="1" si="8"/>
        <v>-4.0871551937197346</v>
      </c>
      <c r="E30" s="307">
        <f t="shared" ca="1" si="9"/>
        <v>-25.252579850865821</v>
      </c>
      <c r="F30" s="304">
        <f t="shared" ca="1" si="10"/>
        <v>25.581196741003041</v>
      </c>
      <c r="G30" s="306">
        <f t="shared" ca="1" si="11"/>
        <v>37.533331826410638</v>
      </c>
      <c r="H30" s="307">
        <f t="shared" ca="1" si="12"/>
        <v>141.71483499425042</v>
      </c>
      <c r="I30" s="304">
        <f t="shared" ca="1" si="13"/>
        <v>146.60097358284861</v>
      </c>
      <c r="J30" s="306">
        <f t="shared" ca="1" si="14"/>
        <v>140.99906386879746</v>
      </c>
      <c r="K30" s="307">
        <f t="shared" ca="1" si="15"/>
        <v>601.85277410143601</v>
      </c>
      <c r="L30" s="304">
        <f t="shared" ca="1" si="0"/>
        <v>618.14844309880084</v>
      </c>
      <c r="M30" s="306">
        <f t="shared" ca="1" si="16"/>
        <v>1.3118897185821961</v>
      </c>
      <c r="N30" s="304">
        <f t="shared" ca="1" si="17"/>
        <v>75.165744061365118</v>
      </c>
      <c r="P30" s="310">
        <f t="shared" ca="1" si="18"/>
        <v>3</v>
      </c>
      <c r="Q30" s="304">
        <f t="shared" ca="1" si="19"/>
        <v>0</v>
      </c>
      <c r="R30" s="306">
        <f t="shared" ca="1" si="20"/>
        <v>0</v>
      </c>
      <c r="S30" s="307">
        <f t="shared" ca="1" si="21"/>
        <v>3.1779999999999995</v>
      </c>
      <c r="T30" s="304">
        <f t="shared" ca="1" si="1"/>
        <v>31.176179999999995</v>
      </c>
      <c r="U30" s="311">
        <f t="shared" ca="1" si="2"/>
        <v>0</v>
      </c>
      <c r="V30" s="306">
        <f t="shared" ca="1" si="3"/>
        <v>1.1534268598209692</v>
      </c>
      <c r="W30" s="304">
        <f t="shared" ca="1" si="4"/>
        <v>50.583273449136648</v>
      </c>
      <c r="Y30" s="314" t="str">
        <f t="shared" ca="1" si="22"/>
        <v/>
      </c>
      <c r="Z30" s="315" t="str">
        <f t="shared" ca="1" si="23"/>
        <v/>
      </c>
      <c r="AA30" s="316" t="str">
        <f t="shared" ca="1" si="24"/>
        <v/>
      </c>
      <c r="AC30" s="310" t="e">
        <f t="shared" ca="1" si="25"/>
        <v>#N/A</v>
      </c>
      <c r="AD30" s="323" t="e">
        <f t="shared" ca="1" si="26"/>
        <v>#N/A</v>
      </c>
      <c r="AE30" s="324">
        <f t="shared" ca="1" si="5"/>
        <v>601.85277410143601</v>
      </c>
      <c r="AG30" s="306">
        <f t="shared" ca="1" si="27"/>
        <v>-25.4577626724415</v>
      </c>
      <c r="AH30" s="304">
        <f t="shared" ca="1" si="28"/>
        <v>-15.974295290494576</v>
      </c>
    </row>
    <row r="31" spans="1:34" x14ac:dyDescent="0.2">
      <c r="A31" s="347">
        <f t="shared" ca="1" si="6"/>
        <v>0.01</v>
      </c>
      <c r="B31" s="304">
        <f t="shared" ca="1" si="7"/>
        <v>4.8699999999999939</v>
      </c>
      <c r="D31" s="306">
        <f t="shared" ca="1" si="8"/>
        <v>-4.0750533786355057</v>
      </c>
      <c r="E31" s="307">
        <f t="shared" ca="1" si="9"/>
        <v>-25.19620444934052</v>
      </c>
      <c r="F31" s="304">
        <f t="shared" ca="1" si="10"/>
        <v>25.523612179542607</v>
      </c>
      <c r="G31" s="306">
        <f t="shared" ca="1" si="11"/>
        <v>37.49258129262428</v>
      </c>
      <c r="H31" s="307">
        <f t="shared" ca="1" si="12"/>
        <v>141.46287294975701</v>
      </c>
      <c r="I31" s="304">
        <f t="shared" ca="1" si="13"/>
        <v>146.34697836027615</v>
      </c>
      <c r="J31" s="306">
        <f t="shared" ca="1" si="14"/>
        <v>141.37419343439265</v>
      </c>
      <c r="K31" s="307">
        <f t="shared" ca="1" si="15"/>
        <v>603.26866264115608</v>
      </c>
      <c r="L31" s="304">
        <f t="shared" ca="1" si="0"/>
        <v>619.61257402837953</v>
      </c>
      <c r="M31" s="306">
        <f t="shared" ca="1" si="16"/>
        <v>1.3117180995243529</v>
      </c>
      <c r="N31" s="304">
        <f t="shared" ca="1" si="17"/>
        <v>75.155911013666696</v>
      </c>
      <c r="P31" s="310">
        <f t="shared" ca="1" si="18"/>
        <v>3</v>
      </c>
      <c r="Q31" s="304">
        <f t="shared" ca="1" si="19"/>
        <v>0</v>
      </c>
      <c r="R31" s="306">
        <f t="shared" ca="1" si="20"/>
        <v>0</v>
      </c>
      <c r="S31" s="307">
        <f t="shared" ca="1" si="21"/>
        <v>3.1779999999999995</v>
      </c>
      <c r="T31" s="304">
        <f t="shared" ca="1" si="1"/>
        <v>31.176179999999995</v>
      </c>
      <c r="U31" s="311">
        <f t="shared" ca="1" si="2"/>
        <v>0</v>
      </c>
      <c r="V31" s="306">
        <f t="shared" ca="1" si="3"/>
        <v>1.1532634106426605</v>
      </c>
      <c r="W31" s="304">
        <f t="shared" ca="1" si="4"/>
        <v>50.401004800436773</v>
      </c>
      <c r="Y31" s="314" t="str">
        <f t="shared" ca="1" si="22"/>
        <v/>
      </c>
      <c r="Z31" s="315" t="str">
        <f t="shared" ca="1" si="23"/>
        <v/>
      </c>
      <c r="AA31" s="316" t="str">
        <f t="shared" ca="1" si="24"/>
        <v/>
      </c>
      <c r="AC31" s="310" t="e">
        <f t="shared" ca="1" si="25"/>
        <v>#N/A</v>
      </c>
      <c r="AD31" s="323" t="e">
        <f t="shared" ca="1" si="26"/>
        <v>#N/A</v>
      </c>
      <c r="AE31" s="324">
        <f t="shared" ca="1" si="5"/>
        <v>603.26866264115608</v>
      </c>
      <c r="AG31" s="306">
        <f t="shared" ca="1" si="27"/>
        <v>-25.399737775861496</v>
      </c>
      <c r="AH31" s="304">
        <f t="shared" ca="1" si="28"/>
        <v>-15.916700267192152</v>
      </c>
    </row>
    <row r="32" spans="1:34" x14ac:dyDescent="0.2">
      <c r="A32" s="347">
        <f t="shared" ca="1" si="6"/>
        <v>0.01</v>
      </c>
      <c r="B32" s="304">
        <f t="shared" ca="1" si="7"/>
        <v>4.8799999999999937</v>
      </c>
      <c r="D32" s="306">
        <f t="shared" ca="1" si="8"/>
        <v>-4.0630005738000543</v>
      </c>
      <c r="E32" s="307">
        <f t="shared" ca="1" si="9"/>
        <v>-25.140065686337188</v>
      </c>
      <c r="F32" s="304">
        <f t="shared" ca="1" si="10"/>
        <v>25.46626938473808</v>
      </c>
      <c r="G32" s="306">
        <f t="shared" ca="1" si="11"/>
        <v>37.451951286886278</v>
      </c>
      <c r="H32" s="307">
        <f t="shared" ca="1" si="12"/>
        <v>141.21147229289363</v>
      </c>
      <c r="I32" s="304">
        <f t="shared" ca="1" si="13"/>
        <v>146.09356098857324</v>
      </c>
      <c r="J32" s="306">
        <f t="shared" ca="1" si="14"/>
        <v>141.74891609729019</v>
      </c>
      <c r="K32" s="307">
        <f t="shared" ca="1" si="15"/>
        <v>604.68203436736928</v>
      </c>
      <c r="L32" s="304">
        <f t="shared" ca="1" si="0"/>
        <v>621.07416457410056</v>
      </c>
      <c r="M32" s="306">
        <f t="shared" ca="1" si="16"/>
        <v>1.311546071375373</v>
      </c>
      <c r="N32" s="304">
        <f t="shared" ca="1" si="17"/>
        <v>75.146054526772701</v>
      </c>
      <c r="P32" s="310">
        <f t="shared" ca="1" si="18"/>
        <v>3</v>
      </c>
      <c r="Q32" s="304">
        <f t="shared" ca="1" si="19"/>
        <v>0</v>
      </c>
      <c r="R32" s="306">
        <f t="shared" ca="1" si="20"/>
        <v>0</v>
      </c>
      <c r="S32" s="307">
        <f t="shared" ca="1" si="21"/>
        <v>3.1779999999999995</v>
      </c>
      <c r="T32" s="304">
        <f t="shared" ca="1" si="1"/>
        <v>31.176179999999995</v>
      </c>
      <c r="U32" s="311">
        <f t="shared" ca="1" si="2"/>
        <v>0</v>
      </c>
      <c r="V32" s="306">
        <f t="shared" ca="1" si="3"/>
        <v>1.1531002744070962</v>
      </c>
      <c r="W32" s="304">
        <f t="shared" ca="1" si="4"/>
        <v>50.21950027701368</v>
      </c>
      <c r="Y32" s="314" t="str">
        <f t="shared" ca="1" si="22"/>
        <v/>
      </c>
      <c r="Z32" s="315" t="str">
        <f t="shared" ca="1" si="23"/>
        <v/>
      </c>
      <c r="AA32" s="316" t="str">
        <f t="shared" ca="1" si="24"/>
        <v/>
      </c>
      <c r="AC32" s="310" t="e">
        <f t="shared" ca="1" si="25"/>
        <v>#N/A</v>
      </c>
      <c r="AD32" s="323" t="e">
        <f t="shared" ca="1" si="26"/>
        <v>#N/A</v>
      </c>
      <c r="AE32" s="324">
        <f t="shared" ca="1" si="5"/>
        <v>604.68203436736928</v>
      </c>
      <c r="AG32" s="306">
        <f t="shared" ca="1" si="27"/>
        <v>-25.341953342623448</v>
      </c>
      <c r="AH32" s="304">
        <f t="shared" ca="1" si="28"/>
        <v>-15.859347010835991</v>
      </c>
    </row>
    <row r="33" spans="1:34" x14ac:dyDescent="0.2">
      <c r="A33" s="347">
        <f t="shared" ca="1" si="6"/>
        <v>0.01</v>
      </c>
      <c r="B33" s="304">
        <f t="shared" ca="1" si="7"/>
        <v>4.8899999999999935</v>
      </c>
      <c r="D33" s="306">
        <f t="shared" ca="1" si="8"/>
        <v>-4.0509965076688159</v>
      </c>
      <c r="E33" s="307">
        <f t="shared" ca="1" si="9"/>
        <v>-25.084162265120344</v>
      </c>
      <c r="F33" s="304">
        <f t="shared" ca="1" si="10"/>
        <v>25.409167031763012</v>
      </c>
      <c r="G33" s="306">
        <f t="shared" ca="1" si="11"/>
        <v>37.41144132180959</v>
      </c>
      <c r="H33" s="307">
        <f t="shared" ca="1" si="12"/>
        <v>140.96063067024244</v>
      </c>
      <c r="I33" s="304">
        <f t="shared" ca="1" si="13"/>
        <v>145.84071907642149</v>
      </c>
      <c r="J33" s="306">
        <f t="shared" ca="1" si="14"/>
        <v>142.12323306033366</v>
      </c>
      <c r="K33" s="307">
        <f t="shared" ca="1" si="15"/>
        <v>606.09289488218496</v>
      </c>
      <c r="L33" s="304">
        <f t="shared" ca="1" si="0"/>
        <v>622.53322048079428</v>
      </c>
      <c r="M33" s="306">
        <f t="shared" ca="1" si="16"/>
        <v>1.3113736331330574</v>
      </c>
      <c r="N33" s="304">
        <f t="shared" ca="1" si="17"/>
        <v>75.136174543261362</v>
      </c>
      <c r="P33" s="310">
        <f t="shared" ca="1" si="18"/>
        <v>3</v>
      </c>
      <c r="Q33" s="304">
        <f t="shared" ca="1" si="19"/>
        <v>0</v>
      </c>
      <c r="R33" s="306">
        <f t="shared" ca="1" si="20"/>
        <v>0</v>
      </c>
      <c r="S33" s="307">
        <f t="shared" ca="1" si="21"/>
        <v>3.1779999999999995</v>
      </c>
      <c r="T33" s="304">
        <f t="shared" ca="1" si="1"/>
        <v>31.176179999999995</v>
      </c>
      <c r="U33" s="311">
        <f t="shared" ca="1" si="2"/>
        <v>0</v>
      </c>
      <c r="V33" s="306">
        <f t="shared" ca="1" si="3"/>
        <v>1.1529374503436236</v>
      </c>
      <c r="W33" s="304">
        <f t="shared" ca="1" si="4"/>
        <v>50.038755697976249</v>
      </c>
      <c r="Y33" s="314" t="str">
        <f t="shared" ca="1" si="22"/>
        <v/>
      </c>
      <c r="Z33" s="315" t="str">
        <f t="shared" ca="1" si="23"/>
        <v/>
      </c>
      <c r="AA33" s="316" t="str">
        <f t="shared" ca="1" si="24"/>
        <v/>
      </c>
      <c r="AC33" s="310" t="e">
        <f t="shared" ca="1" si="25"/>
        <v>#N/A</v>
      </c>
      <c r="AD33" s="323" t="e">
        <f t="shared" ca="1" si="26"/>
        <v>#N/A</v>
      </c>
      <c r="AE33" s="324">
        <f t="shared" ca="1" si="5"/>
        <v>606.09289488218496</v>
      </c>
      <c r="AG33" s="306">
        <f t="shared" ca="1" si="27"/>
        <v>-25.28440804347953</v>
      </c>
      <c r="AH33" s="304">
        <f t="shared" ca="1" si="28"/>
        <v>-15.802234196668875</v>
      </c>
    </row>
    <row r="34" spans="1:34" x14ac:dyDescent="0.2">
      <c r="A34" s="347">
        <f t="shared" ca="1" si="6"/>
        <v>0.01</v>
      </c>
      <c r="B34" s="304">
        <f t="shared" ca="1" si="7"/>
        <v>4.8999999999999932</v>
      </c>
      <c r="D34" s="306">
        <f t="shared" ca="1" si="8"/>
        <v>-4.0390409105767482</v>
      </c>
      <c r="E34" s="307">
        <f t="shared" ca="1" si="9"/>
        <v>-25.02849289794402</v>
      </c>
      <c r="F34" s="304">
        <f t="shared" ca="1" si="10"/>
        <v>25.352303804974941</v>
      </c>
      <c r="G34" s="306">
        <f t="shared" ca="1" si="11"/>
        <v>37.371050912703822</v>
      </c>
      <c r="H34" s="307">
        <f t="shared" ca="1" si="12"/>
        <v>140.71034574126298</v>
      </c>
      <c r="I34" s="304">
        <f t="shared" ca="1" si="13"/>
        <v>145.58845024570346</v>
      </c>
      <c r="J34" s="306">
        <f t="shared" ca="1" si="14"/>
        <v>142.49714552150624</v>
      </c>
      <c r="K34" s="307">
        <f t="shared" ca="1" si="15"/>
        <v>607.50124976424252</v>
      </c>
      <c r="L34" s="304">
        <f t="shared" ca="1" si="0"/>
        <v>623.98974746937461</v>
      </c>
      <c r="M34" s="306">
        <f t="shared" ca="1" si="16"/>
        <v>1.3112007837914117</v>
      </c>
      <c r="N34" s="304">
        <f t="shared" ca="1" si="17"/>
        <v>75.12627100549345</v>
      </c>
      <c r="P34" s="310">
        <f t="shared" ca="1" si="18"/>
        <v>3</v>
      </c>
      <c r="Q34" s="304">
        <f t="shared" ca="1" si="19"/>
        <v>0</v>
      </c>
      <c r="R34" s="306">
        <f t="shared" ca="1" si="20"/>
        <v>0</v>
      </c>
      <c r="S34" s="307">
        <f t="shared" ca="1" si="21"/>
        <v>3.1779999999999995</v>
      </c>
      <c r="T34" s="304">
        <f t="shared" ca="1" si="1"/>
        <v>31.176179999999995</v>
      </c>
      <c r="U34" s="311">
        <f t="shared" ca="1" si="2"/>
        <v>0</v>
      </c>
      <c r="V34" s="306">
        <f t="shared" ca="1" si="3"/>
        <v>1.1527749376849161</v>
      </c>
      <c r="W34" s="304">
        <f t="shared" ca="1" si="4"/>
        <v>49.858766911377934</v>
      </c>
      <c r="Y34" s="314" t="str">
        <f t="shared" ca="1" si="22"/>
        <v/>
      </c>
      <c r="Z34" s="315" t="str">
        <f t="shared" ca="1" si="23"/>
        <v/>
      </c>
      <c r="AA34" s="316" t="str">
        <f t="shared" ca="1" si="24"/>
        <v/>
      </c>
      <c r="AC34" s="310" t="e">
        <f t="shared" ca="1" si="25"/>
        <v>#N/A</v>
      </c>
      <c r="AD34" s="323" t="e">
        <f t="shared" ca="1" si="26"/>
        <v>#N/A</v>
      </c>
      <c r="AE34" s="324">
        <f t="shared" ca="1" si="5"/>
        <v>607.50124976424252</v>
      </c>
      <c r="AG34" s="306">
        <f t="shared" ca="1" si="27"/>
        <v>-25.227100558345509</v>
      </c>
      <c r="AH34" s="304">
        <f t="shared" ca="1" si="28"/>
        <v>-15.745360509117765</v>
      </c>
    </row>
    <row r="35" spans="1:34" x14ac:dyDescent="0.2">
      <c r="A35" s="347">
        <f t="shared" ca="1" si="6"/>
        <v>0.01</v>
      </c>
      <c r="B35" s="304">
        <f t="shared" ca="1" si="7"/>
        <v>4.909999999999993</v>
      </c>
      <c r="D35" s="306">
        <f t="shared" ca="1" si="8"/>
        <v>-4.0271335147227116</v>
      </c>
      <c r="E35" s="307">
        <f t="shared" ca="1" si="9"/>
        <v>-24.973056305976982</v>
      </c>
      <c r="F35" s="304">
        <f t="shared" ca="1" si="10"/>
        <v>25.295678397839019</v>
      </c>
      <c r="G35" s="306">
        <f t="shared" ca="1" si="11"/>
        <v>37.330779577556598</v>
      </c>
      <c r="H35" s="307">
        <f t="shared" ca="1" si="12"/>
        <v>140.46061517820323</v>
      </c>
      <c r="I35" s="304">
        <f t="shared" ca="1" si="13"/>
        <v>145.33675213141174</v>
      </c>
      <c r="J35" s="306">
        <f t="shared" ca="1" si="14"/>
        <v>142.87065467395755</v>
      </c>
      <c r="K35" s="307">
        <f t="shared" ca="1" si="15"/>
        <v>608.90710456883983</v>
      </c>
      <c r="L35" s="304">
        <f t="shared" ca="1" si="0"/>
        <v>625.44375123697034</v>
      </c>
      <c r="M35" s="306">
        <f t="shared" ca="1" si="16"/>
        <v>1.3110275223406302</v>
      </c>
      <c r="N35" s="304">
        <f t="shared" ca="1" si="17"/>
        <v>75.116343855611362</v>
      </c>
      <c r="P35" s="310">
        <f t="shared" ca="1" si="18"/>
        <v>3</v>
      </c>
      <c r="Q35" s="304">
        <f t="shared" ca="1" si="19"/>
        <v>0</v>
      </c>
      <c r="R35" s="306">
        <f t="shared" ca="1" si="20"/>
        <v>0</v>
      </c>
      <c r="S35" s="307">
        <f t="shared" ca="1" si="21"/>
        <v>3.1779999999999995</v>
      </c>
      <c r="T35" s="304">
        <f t="shared" ca="1" si="1"/>
        <v>31.176179999999995</v>
      </c>
      <c r="U35" s="311">
        <f t="shared" ca="1" si="2"/>
        <v>0</v>
      </c>
      <c r="V35" s="306">
        <f t="shared" ca="1" si="3"/>
        <v>1.152612735666952</v>
      </c>
      <c r="W35" s="304">
        <f t="shared" ca="1" si="4"/>
        <v>49.679529793976194</v>
      </c>
      <c r="Y35" s="314" t="str">
        <f t="shared" ca="1" si="22"/>
        <v/>
      </c>
      <c r="Z35" s="315" t="str">
        <f t="shared" ca="1" si="23"/>
        <v/>
      </c>
      <c r="AA35" s="316" t="str">
        <f t="shared" ca="1" si="24"/>
        <v/>
      </c>
      <c r="AC35" s="310" t="e">
        <f t="shared" ca="1" si="25"/>
        <v>#N/A</v>
      </c>
      <c r="AD35" s="323" t="e">
        <f t="shared" ca="1" si="26"/>
        <v>#N/A</v>
      </c>
      <c r="AE35" s="324">
        <f t="shared" ca="1" si="5"/>
        <v>608.90710456883983</v>
      </c>
      <c r="AG35" s="306">
        <f t="shared" ca="1" si="27"/>
        <v>-25.170029576224241</v>
      </c>
      <c r="AH35" s="304">
        <f t="shared" ca="1" si="28"/>
        <v>-15.688724641717414</v>
      </c>
    </row>
    <row r="36" spans="1:34" x14ac:dyDescent="0.2">
      <c r="A36" s="347">
        <f t="shared" ca="1" si="6"/>
        <v>0.01</v>
      </c>
      <c r="B36" s="304">
        <f t="shared" ca="1" si="7"/>
        <v>4.9199999999999928</v>
      </c>
      <c r="D36" s="306">
        <f t="shared" ca="1" si="8"/>
        <v>-4.0152740541539664</v>
      </c>
      <c r="E36" s="307">
        <f t="shared" ca="1" si="9"/>
        <v>-24.917851219228638</v>
      </c>
      <c r="F36" s="304">
        <f t="shared" ca="1" si="10"/>
        <v>25.239289512852302</v>
      </c>
      <c r="G36" s="306">
        <f t="shared" ca="1" si="11"/>
        <v>37.290626837015061</v>
      </c>
      <c r="H36" s="307">
        <f t="shared" ca="1" si="12"/>
        <v>140.21143666601094</v>
      </c>
      <c r="I36" s="304">
        <f t="shared" ca="1" si="13"/>
        <v>145.08562238155889</v>
      </c>
      <c r="J36" s="306">
        <f t="shared" ca="1" si="14"/>
        <v>143.2437617060304</v>
      </c>
      <c r="K36" s="307">
        <f t="shared" ca="1" si="15"/>
        <v>610.31046482806084</v>
      </c>
      <c r="L36" s="304">
        <f t="shared" ca="1" si="0"/>
        <v>626.89523745705526</v>
      </c>
      <c r="M36" s="306">
        <f t="shared" ca="1" si="16"/>
        <v>1.310853847767081</v>
      </c>
      <c r="N36" s="304">
        <f t="shared" ca="1" si="17"/>
        <v>75.106393035538261</v>
      </c>
      <c r="P36" s="310">
        <f t="shared" ca="1" si="18"/>
        <v>3</v>
      </c>
      <c r="Q36" s="304">
        <f t="shared" ca="1" si="19"/>
        <v>0</v>
      </c>
      <c r="R36" s="306">
        <f t="shared" ca="1" si="20"/>
        <v>0</v>
      </c>
      <c r="S36" s="307">
        <f t="shared" ca="1" si="21"/>
        <v>3.1779999999999995</v>
      </c>
      <c r="T36" s="304">
        <f t="shared" ca="1" si="1"/>
        <v>31.176179999999995</v>
      </c>
      <c r="U36" s="311">
        <f t="shared" ca="1" si="2"/>
        <v>0</v>
      </c>
      <c r="V36" s="306">
        <f t="shared" ca="1" si="3"/>
        <v>1.1524508435289977</v>
      </c>
      <c r="W36" s="304">
        <f t="shared" ca="1" si="4"/>
        <v>49.501040250994294</v>
      </c>
      <c r="Y36" s="314" t="str">
        <f t="shared" ca="1" si="22"/>
        <v/>
      </c>
      <c r="Z36" s="315" t="str">
        <f t="shared" ca="1" si="23"/>
        <v/>
      </c>
      <c r="AA36" s="316" t="str">
        <f t="shared" ca="1" si="24"/>
        <v/>
      </c>
      <c r="AC36" s="310" t="e">
        <f t="shared" ca="1" si="25"/>
        <v>#N/A</v>
      </c>
      <c r="AD36" s="323" t="e">
        <f t="shared" ca="1" si="26"/>
        <v>#N/A</v>
      </c>
      <c r="AE36" s="324">
        <f t="shared" ca="1" si="5"/>
        <v>610.31046482806084</v>
      </c>
      <c r="AG36" s="306">
        <f t="shared" ca="1" si="27"/>
        <v>-25.113193795129888</v>
      </c>
      <c r="AH36" s="304">
        <f t="shared" ca="1" si="28"/>
        <v>-15.632325297034676</v>
      </c>
    </row>
    <row r="37" spans="1:34" x14ac:dyDescent="0.2">
      <c r="A37" s="347">
        <f t="shared" ca="1" si="6"/>
        <v>0.01</v>
      </c>
      <c r="B37" s="304">
        <f t="shared" ca="1" si="7"/>
        <v>4.9299999999999926</v>
      </c>
      <c r="D37" s="306">
        <f t="shared" ca="1" si="8"/>
        <v>-4.0034622647508185</v>
      </c>
      <c r="E37" s="307">
        <f t="shared" ca="1" si="9"/>
        <v>-24.862876376475683</v>
      </c>
      <c r="F37" s="304">
        <f t="shared" ca="1" si="10"/>
        <v>25.183135861468809</v>
      </c>
      <c r="G37" s="306">
        <f t="shared" ca="1" si="11"/>
        <v>37.250592214367551</v>
      </c>
      <c r="H37" s="307">
        <f t="shared" ca="1" si="12"/>
        <v>139.96280790224617</v>
      </c>
      <c r="I37" s="304">
        <f t="shared" ca="1" si="13"/>
        <v>144.83505865708815</v>
      </c>
      <c r="J37" s="306">
        <f t="shared" ca="1" si="14"/>
        <v>143.61646780128731</v>
      </c>
      <c r="K37" s="307">
        <f t="shared" ca="1" si="15"/>
        <v>611.7113360509021</v>
      </c>
      <c r="L37" s="304">
        <f t="shared" ca="1" si="0"/>
        <v>628.34421177957699</v>
      </c>
      <c r="M37" s="306">
        <f t="shared" ca="1" si="16"/>
        <v>1.3106797590532879</v>
      </c>
      <c r="N37" s="304">
        <f t="shared" ca="1" si="17"/>
        <v>75.096418486977043</v>
      </c>
      <c r="P37" s="310">
        <f t="shared" ca="1" si="18"/>
        <v>3</v>
      </c>
      <c r="Q37" s="304">
        <f t="shared" ca="1" si="19"/>
        <v>0</v>
      </c>
      <c r="R37" s="306">
        <f t="shared" ca="1" si="20"/>
        <v>0</v>
      </c>
      <c r="S37" s="307">
        <f t="shared" ca="1" si="21"/>
        <v>3.1779999999999995</v>
      </c>
      <c r="T37" s="304">
        <f t="shared" ca="1" si="1"/>
        <v>31.176179999999995</v>
      </c>
      <c r="U37" s="311">
        <f t="shared" ca="1" si="2"/>
        <v>0</v>
      </c>
      <c r="V37" s="306">
        <f t="shared" ca="1" si="3"/>
        <v>1.1522892605135886</v>
      </c>
      <c r="W37" s="304">
        <f t="shared" ca="1" si="4"/>
        <v>49.323294215885632</v>
      </c>
      <c r="Y37" s="314" t="str">
        <f t="shared" ca="1" si="22"/>
        <v/>
      </c>
      <c r="Z37" s="315" t="str">
        <f t="shared" ca="1" si="23"/>
        <v/>
      </c>
      <c r="AA37" s="316" t="str">
        <f t="shared" ca="1" si="24"/>
        <v/>
      </c>
      <c r="AC37" s="310" t="e">
        <f t="shared" ca="1" si="25"/>
        <v>#N/A</v>
      </c>
      <c r="AD37" s="323" t="e">
        <f t="shared" ca="1" si="26"/>
        <v>#N/A</v>
      </c>
      <c r="AE37" s="324">
        <f t="shared" ca="1" si="5"/>
        <v>611.7113360509021</v>
      </c>
      <c r="AG37" s="306">
        <f t="shared" ca="1" si="27"/>
        <v>-25.056591922012835</v>
      </c>
      <c r="AH37" s="304">
        <f t="shared" ca="1" si="28"/>
        <v>-15.57616118659355</v>
      </c>
    </row>
    <row r="38" spans="1:34" x14ac:dyDescent="0.2">
      <c r="A38" s="347">
        <f t="shared" ca="1" si="6"/>
        <v>0.01</v>
      </c>
      <c r="B38" s="304">
        <f t="shared" ca="1" si="7"/>
        <v>4.9399999999999924</v>
      </c>
      <c r="D38" s="306">
        <f t="shared" ca="1" si="8"/>
        <v>-3.9916978842114634</v>
      </c>
      <c r="E38" s="307">
        <f t="shared" ca="1" si="9"/>
        <v>-24.808130525189483</v>
      </c>
      <c r="F38" s="304">
        <f t="shared" ca="1" si="10"/>
        <v>25.127216164025342</v>
      </c>
      <c r="G38" s="306">
        <f t="shared" ca="1" si="11"/>
        <v>37.210675235525436</v>
      </c>
      <c r="H38" s="307">
        <f t="shared" ca="1" si="12"/>
        <v>139.71472659699427</v>
      </c>
      <c r="I38" s="304">
        <f t="shared" ca="1" si="13"/>
        <v>144.58505863178465</v>
      </c>
      <c r="J38" s="306">
        <f t="shared" ca="1" si="14"/>
        <v>143.98877413853677</v>
      </c>
      <c r="K38" s="307">
        <f t="shared" ca="1" si="15"/>
        <v>613.10972372339836</v>
      </c>
      <c r="L38" s="304">
        <f t="shared" ca="1" si="0"/>
        <v>629.79067983108519</v>
      </c>
      <c r="M38" s="306">
        <f t="shared" ca="1" si="16"/>
        <v>1.3105052551779153</v>
      </c>
      <c r="N38" s="304">
        <f t="shared" ca="1" si="17"/>
        <v>75.086420151409513</v>
      </c>
      <c r="P38" s="310">
        <f t="shared" ca="1" si="18"/>
        <v>3</v>
      </c>
      <c r="Q38" s="304">
        <f t="shared" ca="1" si="19"/>
        <v>0</v>
      </c>
      <c r="R38" s="306">
        <f t="shared" ca="1" si="20"/>
        <v>0</v>
      </c>
      <c r="S38" s="307">
        <f t="shared" ca="1" si="21"/>
        <v>3.1779999999999995</v>
      </c>
      <c r="T38" s="304">
        <f t="shared" ca="1" si="1"/>
        <v>31.176179999999995</v>
      </c>
      <c r="U38" s="311">
        <f t="shared" ca="1" si="2"/>
        <v>0</v>
      </c>
      <c r="V38" s="306">
        <f t="shared" ca="1" si="3"/>
        <v>1.1521279858665114</v>
      </c>
      <c r="W38" s="304">
        <f t="shared" ca="1" si="4"/>
        <v>49.146287650100028</v>
      </c>
      <c r="Y38" s="314" t="str">
        <f t="shared" ca="1" si="22"/>
        <v/>
      </c>
      <c r="Z38" s="315" t="str">
        <f t="shared" ca="1" si="23"/>
        <v/>
      </c>
      <c r="AA38" s="316" t="str">
        <f t="shared" ca="1" si="24"/>
        <v/>
      </c>
      <c r="AC38" s="310" t="e">
        <f t="shared" ca="1" si="25"/>
        <v>#N/A</v>
      </c>
      <c r="AD38" s="323" t="e">
        <f t="shared" ca="1" si="26"/>
        <v>#N/A</v>
      </c>
      <c r="AE38" s="324">
        <f t="shared" ca="1" si="5"/>
        <v>613.10972372339836</v>
      </c>
      <c r="AG38" s="306">
        <f t="shared" ca="1" si="27"/>
        <v>-25.000222672685439</v>
      </c>
      <c r="AH38" s="304">
        <f t="shared" ca="1" si="28"/>
        <v>-15.520231030801019</v>
      </c>
    </row>
    <row r="39" spans="1:34" x14ac:dyDescent="0.2">
      <c r="A39" s="347">
        <f t="shared" ca="1" si="6"/>
        <v>0.01</v>
      </c>
      <c r="B39" s="304">
        <f t="shared" ca="1" si="7"/>
        <v>4.9499999999999922</v>
      </c>
      <c r="D39" s="306">
        <f t="shared" ca="1" si="8"/>
        <v>-3.9799806520369208</v>
      </c>
      <c r="E39" s="307">
        <f t="shared" ca="1" si="9"/>
        <v>-24.753612421464126</v>
      </c>
      <c r="F39" s="304">
        <f t="shared" ca="1" si="10"/>
        <v>25.071529149667981</v>
      </c>
      <c r="G39" s="306">
        <f t="shared" ca="1" si="11"/>
        <v>37.170875429005065</v>
      </c>
      <c r="H39" s="307">
        <f t="shared" ca="1" si="12"/>
        <v>139.46719047277963</v>
      </c>
      <c r="I39" s="304">
        <f t="shared" ca="1" si="13"/>
        <v>144.33561999218767</v>
      </c>
      <c r="J39" s="306">
        <f t="shared" ca="1" si="14"/>
        <v>144.36068189185943</v>
      </c>
      <c r="K39" s="307">
        <f t="shared" ca="1" si="15"/>
        <v>614.50563330874718</v>
      </c>
      <c r="L39" s="304">
        <f t="shared" ca="1" si="0"/>
        <v>631.23464721485868</v>
      </c>
      <c r="M39" s="306">
        <f t="shared" ca="1" si="16"/>
        <v>1.3103303351157514</v>
      </c>
      <c r="N39" s="304">
        <f t="shared" ca="1" si="17"/>
        <v>75.076397970095357</v>
      </c>
      <c r="P39" s="310">
        <f t="shared" ca="1" si="18"/>
        <v>3</v>
      </c>
      <c r="Q39" s="304">
        <f t="shared" ca="1" si="19"/>
        <v>0</v>
      </c>
      <c r="R39" s="306">
        <f t="shared" ca="1" si="20"/>
        <v>0</v>
      </c>
      <c r="S39" s="307">
        <f t="shared" ca="1" si="21"/>
        <v>3.1779999999999995</v>
      </c>
      <c r="T39" s="304">
        <f t="shared" ca="1" si="1"/>
        <v>31.176179999999995</v>
      </c>
      <c r="U39" s="311">
        <f t="shared" ca="1" si="2"/>
        <v>0</v>
      </c>
      <c r="V39" s="306">
        <f t="shared" ca="1" si="3"/>
        <v>1.1519670188367848</v>
      </c>
      <c r="W39" s="304">
        <f t="shared" ca="1" si="4"/>
        <v>48.970016542852392</v>
      </c>
      <c r="Y39" s="314" t="str">
        <f t="shared" ca="1" si="22"/>
        <v/>
      </c>
      <c r="Z39" s="315" t="str">
        <f t="shared" ca="1" si="23"/>
        <v/>
      </c>
      <c r="AA39" s="316" t="str">
        <f t="shared" ca="1" si="24"/>
        <v/>
      </c>
      <c r="AC39" s="310" t="e">
        <f t="shared" ca="1" si="25"/>
        <v>#N/A</v>
      </c>
      <c r="AD39" s="323" t="e">
        <f t="shared" ca="1" si="26"/>
        <v>#N/A</v>
      </c>
      <c r="AE39" s="324">
        <f t="shared" ca="1" si="5"/>
        <v>614.50563330874718</v>
      </c>
      <c r="AG39" s="306">
        <f t="shared" ca="1" si="27"/>
        <v>-24.944084771748354</v>
      </c>
      <c r="AH39" s="304">
        <f t="shared" ca="1" si="28"/>
        <v>-15.464533558873516</v>
      </c>
    </row>
    <row r="40" spans="1:34" x14ac:dyDescent="0.2">
      <c r="A40" s="347">
        <f t="shared" ca="1" si="6"/>
        <v>0.01</v>
      </c>
      <c r="B40" s="304">
        <f t="shared" ca="1" si="7"/>
        <v>4.959999999999992</v>
      </c>
      <c r="D40" s="306">
        <f t="shared" ca="1" si="8"/>
        <v>-3.9683103095161312</v>
      </c>
      <c r="E40" s="307">
        <f t="shared" ca="1" si="9"/>
        <v>-24.699320829945144</v>
      </c>
      <c r="F40" s="304">
        <f t="shared" ca="1" si="10"/>
        <v>25.016073556279252</v>
      </c>
      <c r="G40" s="306">
        <f t="shared" ca="1" si="11"/>
        <v>37.1311923259099</v>
      </c>
      <c r="H40" s="307">
        <f t="shared" ca="1" si="12"/>
        <v>139.22019726448019</v>
      </c>
      <c r="I40" s="304">
        <f t="shared" ca="1" si="13"/>
        <v>144.08674043750344</v>
      </c>
      <c r="J40" s="306">
        <f t="shared" ca="1" si="14"/>
        <v>144.73219223063401</v>
      </c>
      <c r="K40" s="307">
        <f t="shared" ca="1" si="15"/>
        <v>615.89907024743343</v>
      </c>
      <c r="L40" s="304">
        <f t="shared" ca="1" si="0"/>
        <v>632.67611951103243</v>
      </c>
      <c r="M40" s="306">
        <f t="shared" ca="1" si="16"/>
        <v>1.3101549978376923</v>
      </c>
      <c r="N40" s="304">
        <f t="shared" ca="1" si="17"/>
        <v>75.066351884071267</v>
      </c>
      <c r="P40" s="310">
        <f t="shared" ca="1" si="18"/>
        <v>3</v>
      </c>
      <c r="Q40" s="304">
        <f t="shared" ca="1" si="19"/>
        <v>0</v>
      </c>
      <c r="R40" s="306">
        <f t="shared" ca="1" si="20"/>
        <v>0</v>
      </c>
      <c r="S40" s="307">
        <f t="shared" ca="1" si="21"/>
        <v>3.1779999999999995</v>
      </c>
      <c r="T40" s="304">
        <f t="shared" ca="1" si="1"/>
        <v>31.176179999999995</v>
      </c>
      <c r="U40" s="311">
        <f t="shared" ca="1" si="2"/>
        <v>0</v>
      </c>
      <c r="V40" s="306">
        <f t="shared" ca="1" si="3"/>
        <v>1.1518063586766434</v>
      </c>
      <c r="W40" s="304">
        <f t="shared" ca="1" si="4"/>
        <v>48.794476910893842</v>
      </c>
      <c r="Y40" s="314" t="str">
        <f t="shared" ca="1" si="22"/>
        <v/>
      </c>
      <c r="Z40" s="315" t="str">
        <f t="shared" ca="1" si="23"/>
        <v/>
      </c>
      <c r="AA40" s="316" t="str">
        <f t="shared" ca="1" si="24"/>
        <v/>
      </c>
      <c r="AC40" s="310" t="e">
        <f t="shared" ca="1" si="25"/>
        <v>#N/A</v>
      </c>
      <c r="AD40" s="323" t="e">
        <f t="shared" ca="1" si="26"/>
        <v>#N/A</v>
      </c>
      <c r="AE40" s="324">
        <f t="shared" ca="1" si="5"/>
        <v>615.89907024743343</v>
      </c>
      <c r="AG40" s="306">
        <f t="shared" ca="1" si="27"/>
        <v>-24.888176952517668</v>
      </c>
      <c r="AH40" s="304">
        <f t="shared" ca="1" si="28"/>
        <v>-15.409067508764128</v>
      </c>
    </row>
    <row r="41" spans="1:34" x14ac:dyDescent="0.2">
      <c r="A41" s="347">
        <f t="shared" ca="1" si="6"/>
        <v>0.01</v>
      </c>
      <c r="B41" s="304">
        <f t="shared" ca="1" si="7"/>
        <v>4.9699999999999918</v>
      </c>
      <c r="D41" s="306">
        <f t="shared" ca="1" si="8"/>
        <v>-3.9566865997112193</v>
      </c>
      <c r="E41" s="307">
        <f t="shared" ca="1" si="9"/>
        <v>-24.645254523759021</v>
      </c>
      <c r="F41" s="304">
        <f t="shared" ca="1" si="10"/>
        <v>24.960848130406124</v>
      </c>
      <c r="G41" s="306">
        <f t="shared" ca="1" si="11"/>
        <v>37.091625459912791</v>
      </c>
      <c r="H41" s="307">
        <f t="shared" ca="1" si="12"/>
        <v>138.9737447192426</v>
      </c>
      <c r="I41" s="304">
        <f t="shared" ca="1" si="13"/>
        <v>143.83841767951864</v>
      </c>
      <c r="J41" s="306">
        <f t="shared" ca="1" si="14"/>
        <v>145.10330631956313</v>
      </c>
      <c r="K41" s="307">
        <f t="shared" ca="1" si="15"/>
        <v>617.29003995735206</v>
      </c>
      <c r="L41" s="304">
        <f t="shared" ca="1" si="0"/>
        <v>634.1151022767225</v>
      </c>
      <c r="M41" s="306">
        <f t="shared" ca="1" si="16"/>
        <v>1.3099792423107244</v>
      </c>
      <c r="N41" s="304">
        <f t="shared" ca="1" si="17"/>
        <v>75.0562818341499</v>
      </c>
      <c r="P41" s="310">
        <f t="shared" ca="1" si="18"/>
        <v>3</v>
      </c>
      <c r="Q41" s="304">
        <f t="shared" ca="1" si="19"/>
        <v>0</v>
      </c>
      <c r="R41" s="306">
        <f t="shared" ca="1" si="20"/>
        <v>0</v>
      </c>
      <c r="S41" s="307">
        <f t="shared" ca="1" si="21"/>
        <v>3.1779999999999995</v>
      </c>
      <c r="T41" s="304">
        <f t="shared" ca="1" si="1"/>
        <v>31.176179999999995</v>
      </c>
      <c r="U41" s="311">
        <f t="shared" ca="1" si="2"/>
        <v>0</v>
      </c>
      <c r="V41" s="306">
        <f t="shared" ca="1" si="3"/>
        <v>1.151646004641518</v>
      </c>
      <c r="W41" s="304">
        <f t="shared" ca="1" si="4"/>
        <v>48.619664798284582</v>
      </c>
      <c r="Y41" s="314" t="str">
        <f t="shared" ca="1" si="22"/>
        <v/>
      </c>
      <c r="Z41" s="315" t="str">
        <f t="shared" ca="1" si="23"/>
        <v/>
      </c>
      <c r="AA41" s="316" t="str">
        <f t="shared" ca="1" si="24"/>
        <v/>
      </c>
      <c r="AC41" s="310" t="e">
        <f t="shared" ca="1" si="25"/>
        <v>#N/A</v>
      </c>
      <c r="AD41" s="323" t="e">
        <f t="shared" ca="1" si="26"/>
        <v>#N/A</v>
      </c>
      <c r="AE41" s="324">
        <f t="shared" ca="1" si="5"/>
        <v>617.29003995735206</v>
      </c>
      <c r="AG41" s="306">
        <f t="shared" ca="1" si="27"/>
        <v>-24.832497956952722</v>
      </c>
      <c r="AH41" s="304">
        <f t="shared" ca="1" si="28"/>
        <v>-15.353831627090576</v>
      </c>
    </row>
    <row r="42" spans="1:34" x14ac:dyDescent="0.2">
      <c r="A42" s="347">
        <f t="shared" ca="1" si="6"/>
        <v>0.01</v>
      </c>
      <c r="B42" s="304">
        <f t="shared" ca="1" si="7"/>
        <v>4.9799999999999915</v>
      </c>
      <c r="D42" s="306">
        <f t="shared" ca="1" si="8"/>
        <v>-3.9451092674428678</v>
      </c>
      <c r="E42" s="307">
        <f t="shared" ca="1" si="9"/>
        <v>-24.591412284443255</v>
      </c>
      <c r="F42" s="304">
        <f t="shared" ca="1" si="10"/>
        <v>24.905851627188543</v>
      </c>
      <c r="G42" s="306">
        <f t="shared" ca="1" si="11"/>
        <v>37.052174367238365</v>
      </c>
      <c r="H42" s="307">
        <f t="shared" ca="1" si="12"/>
        <v>138.72783059639818</v>
      </c>
      <c r="I42" s="304">
        <f t="shared" ca="1" si="13"/>
        <v>143.59064944251483</v>
      </c>
      <c r="J42" s="306">
        <f t="shared" ca="1" si="14"/>
        <v>145.47402531869889</v>
      </c>
      <c r="K42" s="307">
        <f t="shared" ca="1" si="15"/>
        <v>618.67854783393022</v>
      </c>
      <c r="L42" s="304">
        <f t="shared" ca="1" si="0"/>
        <v>635.55160104615118</v>
      </c>
      <c r="M42" s="306">
        <f t="shared" ca="1" si="16"/>
        <v>1.3098030674979089</v>
      </c>
      <c r="N42" s="304">
        <f t="shared" ca="1" si="17"/>
        <v>75.046187760919068</v>
      </c>
      <c r="P42" s="310">
        <f t="shared" ca="1" si="18"/>
        <v>3</v>
      </c>
      <c r="Q42" s="304">
        <f t="shared" ca="1" si="19"/>
        <v>0</v>
      </c>
      <c r="R42" s="306">
        <f t="shared" ca="1" si="20"/>
        <v>0</v>
      </c>
      <c r="S42" s="307">
        <f t="shared" ca="1" si="21"/>
        <v>3.1779999999999995</v>
      </c>
      <c r="T42" s="304">
        <f t="shared" ca="1" si="1"/>
        <v>31.176179999999995</v>
      </c>
      <c r="U42" s="311">
        <f t="shared" ca="1" si="2"/>
        <v>0</v>
      </c>
      <c r="V42" s="306">
        <f t="shared" ca="1" si="3"/>
        <v>1.1514859559900184</v>
      </c>
      <c r="W42" s="304">
        <f t="shared" ca="1" si="4"/>
        <v>48.445576276169419</v>
      </c>
      <c r="Y42" s="314" t="str">
        <f t="shared" ca="1" si="22"/>
        <v/>
      </c>
      <c r="Z42" s="315" t="str">
        <f t="shared" ca="1" si="23"/>
        <v/>
      </c>
      <c r="AA42" s="316" t="str">
        <f t="shared" ca="1" si="24"/>
        <v/>
      </c>
      <c r="AC42" s="310" t="e">
        <f t="shared" ca="1" si="25"/>
        <v>#N/A</v>
      </c>
      <c r="AD42" s="323" t="e">
        <f t="shared" ca="1" si="26"/>
        <v>#N/A</v>
      </c>
      <c r="AE42" s="324">
        <f t="shared" ca="1" si="5"/>
        <v>618.67854783393022</v>
      </c>
      <c r="AG42" s="306">
        <f t="shared" ca="1" si="27"/>
        <v>-24.777046535584578</v>
      </c>
      <c r="AH42" s="304">
        <f t="shared" ca="1" si="28"/>
        <v>-15.298824669063748</v>
      </c>
    </row>
    <row r="43" spans="1:34" x14ac:dyDescent="0.2">
      <c r="A43" s="347">
        <f t="shared" ca="1" si="6"/>
        <v>0.01</v>
      </c>
      <c r="B43" s="304">
        <f t="shared" ca="1" si="7"/>
        <v>4.9899999999999913</v>
      </c>
      <c r="D43" s="306">
        <f t="shared" ca="1" si="8"/>
        <v>-3.9335780592758516</v>
      </c>
      <c r="E43" s="307">
        <f t="shared" ca="1" si="9"/>
        <v>-24.537792901877189</v>
      </c>
      <c r="F43" s="304">
        <f t="shared" ca="1" si="10"/>
        <v>24.851082810288787</v>
      </c>
      <c r="G43" s="306">
        <f t="shared" ca="1" si="11"/>
        <v>37.012838586645607</v>
      </c>
      <c r="H43" s="307">
        <f t="shared" ca="1" si="12"/>
        <v>138.48245266737942</v>
      </c>
      <c r="I43" s="304">
        <f t="shared" ca="1" si="13"/>
        <v>143.34343346318332</v>
      </c>
      <c r="J43" s="306">
        <f t="shared" ca="1" si="14"/>
        <v>145.84435038346831</v>
      </c>
      <c r="K43" s="307">
        <f t="shared" ca="1" si="15"/>
        <v>620.0645992502491</v>
      </c>
      <c r="L43" s="304">
        <f t="shared" ca="1" si="0"/>
        <v>636.98562133077064</v>
      </c>
      <c r="M43" s="306">
        <f t="shared" ca="1" si="16"/>
        <v>1.3096264723583639</v>
      </c>
      <c r="N43" s="304">
        <f t="shared" ca="1" si="17"/>
        <v>75.036069604740618</v>
      </c>
      <c r="P43" s="310">
        <f t="shared" ca="1" si="18"/>
        <v>3</v>
      </c>
      <c r="Q43" s="304">
        <f t="shared" ca="1" si="19"/>
        <v>0</v>
      </c>
      <c r="R43" s="306">
        <f t="shared" ca="1" si="20"/>
        <v>0</v>
      </c>
      <c r="S43" s="307">
        <f t="shared" ca="1" si="21"/>
        <v>3.1779999999999995</v>
      </c>
      <c r="T43" s="304">
        <f t="shared" ca="1" si="1"/>
        <v>31.176179999999995</v>
      </c>
      <c r="U43" s="311">
        <f t="shared" ca="1" si="2"/>
        <v>0</v>
      </c>
      <c r="V43" s="306">
        <f t="shared" ca="1" si="3"/>
        <v>1.1513262119839165</v>
      </c>
      <c r="W43" s="304">
        <f t="shared" ca="1" si="4"/>
        <v>48.272207442555157</v>
      </c>
      <c r="Y43" s="314" t="str">
        <f t="shared" ca="1" si="22"/>
        <v/>
      </c>
      <c r="Z43" s="315" t="str">
        <f t="shared" ca="1" si="23"/>
        <v/>
      </c>
      <c r="AA43" s="316" t="str">
        <f t="shared" ca="1" si="24"/>
        <v/>
      </c>
      <c r="AC43" s="310" t="e">
        <f t="shared" ca="1" si="25"/>
        <v>#N/A</v>
      </c>
      <c r="AD43" s="323" t="e">
        <f t="shared" ca="1" si="26"/>
        <v>#N/A</v>
      </c>
      <c r="AE43" s="324">
        <f t="shared" ca="1" si="5"/>
        <v>620.0645992502491</v>
      </c>
      <c r="AG43" s="306">
        <f t="shared" ca="1" si="27"/>
        <v>-24.721821447445222</v>
      </c>
      <c r="AH43" s="304">
        <f t="shared" ca="1" si="28"/>
        <v>-15.244045398417063</v>
      </c>
    </row>
    <row r="44" spans="1:34" x14ac:dyDescent="0.2">
      <c r="A44" s="347">
        <f t="shared" ca="1" si="6"/>
        <v>0.01</v>
      </c>
      <c r="B44" s="304">
        <f t="shared" ca="1" si="7"/>
        <v>4.9999999999999911</v>
      </c>
      <c r="D44" s="306">
        <f t="shared" ca="1" si="8"/>
        <v>-3.9220927235047114</v>
      </c>
      <c r="E44" s="307">
        <f t="shared" ca="1" si="9"/>
        <v>-24.484395174213471</v>
      </c>
      <c r="F44" s="304">
        <f t="shared" ca="1" si="10"/>
        <v>24.796540451821429</v>
      </c>
      <c r="G44" s="306">
        <f t="shared" ca="1" si="11"/>
        <v>36.973617659410557</v>
      </c>
      <c r="H44" s="307">
        <f t="shared" ca="1" si="12"/>
        <v>138.23760871563729</v>
      </c>
      <c r="I44" s="304">
        <f t="shared" ca="1" si="13"/>
        <v>143.09676749054086</v>
      </c>
      <c r="J44" s="306">
        <f t="shared" ca="1" si="14"/>
        <v>146.2142826646986</v>
      </c>
      <c r="K44" s="307">
        <f t="shared" ca="1" si="15"/>
        <v>621.44819955716423</v>
      </c>
      <c r="L44" s="304">
        <f t="shared" ca="1" si="0"/>
        <v>638.41716861938596</v>
      </c>
      <c r="M44" s="306">
        <f t="shared" ca="1" si="16"/>
        <v>1.3094494558472487</v>
      </c>
      <c r="N44" s="304">
        <f t="shared" ca="1" si="17"/>
        <v>75.02592730574959</v>
      </c>
      <c r="P44" s="310">
        <f t="shared" ca="1" si="18"/>
        <v>3</v>
      </c>
      <c r="Q44" s="304">
        <f t="shared" ca="1" si="19"/>
        <v>0</v>
      </c>
      <c r="R44" s="306">
        <f t="shared" ca="1" si="20"/>
        <v>0</v>
      </c>
      <c r="S44" s="307">
        <f t="shared" ca="1" si="21"/>
        <v>3.1779999999999995</v>
      </c>
      <c r="T44" s="304">
        <f t="shared" ca="1" si="1"/>
        <v>31.176179999999995</v>
      </c>
      <c r="U44" s="311">
        <f t="shared" ca="1" si="2"/>
        <v>0</v>
      </c>
      <c r="V44" s="306">
        <f t="shared" ca="1" si="3"/>
        <v>1.151166771888128</v>
      </c>
      <c r="W44" s="304">
        <f t="shared" ca="1" si="4"/>
        <v>48.099554422090222</v>
      </c>
      <c r="Y44" s="314" t="str">
        <f t="shared" ca="1" si="22"/>
        <v/>
      </c>
      <c r="Z44" s="315" t="str">
        <f t="shared" ca="1" si="23"/>
        <v/>
      </c>
      <c r="AA44" s="316" t="str">
        <f t="shared" ca="1" si="24"/>
        <v/>
      </c>
      <c r="AC44" s="310">
        <f t="shared" ca="1" si="25"/>
        <v>4.9999999999999911</v>
      </c>
      <c r="AD44" s="323">
        <f t="shared" ca="1" si="26"/>
        <v>146.2142826646986</v>
      </c>
      <c r="AE44" s="324">
        <f t="shared" ca="1" si="5"/>
        <v>621.44819955716423</v>
      </c>
      <c r="AG44" s="306">
        <f t="shared" ca="1" si="27"/>
        <v>-24.666821459997454</v>
      </c>
      <c r="AH44" s="304">
        <f t="shared" ca="1" si="28"/>
        <v>-15.189492587336426</v>
      </c>
    </row>
    <row r="45" spans="1:34" x14ac:dyDescent="0.2">
      <c r="A45" s="347">
        <f t="shared" ca="1" si="6"/>
        <v>0.01</v>
      </c>
      <c r="B45" s="304">
        <f t="shared" ca="1" si="7"/>
        <v>5.0099999999999909</v>
      </c>
      <c r="D45" s="306">
        <f t="shared" ca="1" si="8"/>
        <v>-3.9106530101395496</v>
      </c>
      <c r="E45" s="307">
        <f t="shared" ca="1" si="9"/>
        <v>-24.431217907810176</v>
      </c>
      <c r="F45" s="304">
        <f t="shared" ca="1" si="10"/>
        <v>24.742223332283988</v>
      </c>
      <c r="G45" s="306">
        <f t="shared" ca="1" si="11"/>
        <v>36.934511129309165</v>
      </c>
      <c r="H45" s="307">
        <f t="shared" ca="1" si="12"/>
        <v>137.9932965365592</v>
      </c>
      <c r="I45" s="304">
        <f t="shared" ca="1" si="13"/>
        <v>142.85064928584617</v>
      </c>
      <c r="J45" s="306">
        <f t="shared" ca="1" si="14"/>
        <v>146.5838233086422</v>
      </c>
      <c r="K45" s="307">
        <f t="shared" ca="1" si="15"/>
        <v>622.82935408342519</v>
      </c>
      <c r="L45" s="304">
        <f t="shared" ca="1" si="0"/>
        <v>639.8462483782771</v>
      </c>
      <c r="M45" s="306">
        <f t="shared" ca="1" si="16"/>
        <v>1.3092720169157461</v>
      </c>
      <c r="N45" s="304">
        <f t="shared" ca="1" si="17"/>
        <v>75.015760803853183</v>
      </c>
      <c r="P45" s="310">
        <f t="shared" ca="1" si="18"/>
        <v>3</v>
      </c>
      <c r="Q45" s="304">
        <f t="shared" ca="1" si="19"/>
        <v>0</v>
      </c>
      <c r="R45" s="306">
        <f t="shared" ca="1" si="20"/>
        <v>0</v>
      </c>
      <c r="S45" s="307">
        <f t="shared" ca="1" si="21"/>
        <v>3.1779999999999995</v>
      </c>
      <c r="T45" s="304">
        <f t="shared" ca="1" si="1"/>
        <v>31.176179999999995</v>
      </c>
      <c r="U45" s="311">
        <f t="shared" ca="1" si="2"/>
        <v>0</v>
      </c>
      <c r="V45" s="306">
        <f t="shared" ca="1" si="3"/>
        <v>1.1510076349706959</v>
      </c>
      <c r="W45" s="304">
        <f t="shared" ca="1" si="4"/>
        <v>47.927613365846476</v>
      </c>
      <c r="Y45" s="314" t="str">
        <f t="shared" ca="1" si="22"/>
        <v/>
      </c>
      <c r="Z45" s="315" t="str">
        <f t="shared" ca="1" si="23"/>
        <v/>
      </c>
      <c r="AA45" s="316" t="str">
        <f t="shared" ca="1" si="24"/>
        <v/>
      </c>
      <c r="AC45" s="310" t="e">
        <f t="shared" ca="1" si="25"/>
        <v>#N/A</v>
      </c>
      <c r="AD45" s="323" t="e">
        <f t="shared" ca="1" si="26"/>
        <v>#N/A</v>
      </c>
      <c r="AE45" s="324">
        <f t="shared" ca="1" si="5"/>
        <v>622.82935408342519</v>
      </c>
      <c r="AG45" s="306">
        <f t="shared" ca="1" si="27"/>
        <v>-24.612045349065379</v>
      </c>
      <c r="AH45" s="304">
        <f t="shared" ca="1" si="28"/>
        <v>-15.135165016390884</v>
      </c>
    </row>
    <row r="46" spans="1:34" x14ac:dyDescent="0.2">
      <c r="A46" s="347">
        <f t="shared" ca="1" si="6"/>
        <v>0.01</v>
      </c>
      <c r="B46" s="304">
        <f t="shared" ca="1" si="7"/>
        <v>5.0199999999999907</v>
      </c>
      <c r="D46" s="306">
        <f t="shared" ca="1" si="8"/>
        <v>-3.8992586708919807</v>
      </c>
      <c r="E46" s="307">
        <f t="shared" ca="1" si="9"/>
        <v>-24.378259917163579</v>
      </c>
      <c r="F46" s="304">
        <f t="shared" ca="1" si="10"/>
        <v>24.688130240488256</v>
      </c>
      <c r="G46" s="306">
        <f t="shared" ca="1" si="11"/>
        <v>36.895518542600243</v>
      </c>
      <c r="H46" s="307">
        <f t="shared" ca="1" si="12"/>
        <v>137.74951393738758</v>
      </c>
      <c r="I46" s="304">
        <f t="shared" ca="1" si="13"/>
        <v>142.60507662251683</v>
      </c>
      <c r="J46" s="306">
        <f t="shared" ca="1" si="14"/>
        <v>146.95297345700175</v>
      </c>
      <c r="K46" s="307">
        <f t="shared" ca="1" si="15"/>
        <v>624.20806813579497</v>
      </c>
      <c r="L46" s="304">
        <f t="shared" ca="1" si="0"/>
        <v>641.27286605132099</v>
      </c>
      <c r="M46" s="306">
        <f t="shared" ca="1" si="16"/>
        <v>1.3090941545110459</v>
      </c>
      <c r="N46" s="304">
        <f t="shared" ca="1" si="17"/>
        <v>75.005570038729815</v>
      </c>
      <c r="P46" s="310">
        <f t="shared" ca="1" si="18"/>
        <v>3</v>
      </c>
      <c r="Q46" s="304">
        <f t="shared" ca="1" si="19"/>
        <v>0</v>
      </c>
      <c r="R46" s="306">
        <f t="shared" ca="1" si="20"/>
        <v>0</v>
      </c>
      <c r="S46" s="307">
        <f t="shared" ca="1" si="21"/>
        <v>3.1779999999999995</v>
      </c>
      <c r="T46" s="304">
        <f t="shared" ca="1" si="1"/>
        <v>31.176179999999995</v>
      </c>
      <c r="U46" s="311">
        <f t="shared" ca="1" si="2"/>
        <v>0</v>
      </c>
      <c r="V46" s="306">
        <f t="shared" ca="1" si="3"/>
        <v>1.1508488005027711</v>
      </c>
      <c r="W46" s="304">
        <f t="shared" ca="1" si="4"/>
        <v>47.756380451102814</v>
      </c>
      <c r="Y46" s="314" t="str">
        <f t="shared" ca="1" si="22"/>
        <v/>
      </c>
      <c r="Z46" s="315" t="str">
        <f t="shared" ca="1" si="23"/>
        <v/>
      </c>
      <c r="AA46" s="316" t="str">
        <f t="shared" ca="1" si="24"/>
        <v/>
      </c>
      <c r="AC46" s="310" t="e">
        <f t="shared" ca="1" si="25"/>
        <v>#N/A</v>
      </c>
      <c r="AD46" s="323" t="e">
        <f t="shared" ca="1" si="26"/>
        <v>#N/A</v>
      </c>
      <c r="AE46" s="324">
        <f t="shared" ca="1" si="5"/>
        <v>624.20806813579497</v>
      </c>
      <c r="AG46" s="306">
        <f t="shared" ca="1" si="27"/>
        <v>-24.557491898765676</v>
      </c>
      <c r="AH46" s="304">
        <f t="shared" ca="1" si="28"/>
        <v>-15.081061474463965</v>
      </c>
    </row>
    <row r="47" spans="1:34" x14ac:dyDescent="0.2">
      <c r="A47" s="347">
        <f t="shared" ca="1" si="6"/>
        <v>0.01</v>
      </c>
      <c r="B47" s="304">
        <f t="shared" ca="1" si="7"/>
        <v>5.0299999999999905</v>
      </c>
      <c r="D47" s="306">
        <f t="shared" ca="1" si="8"/>
        <v>-3.8879094591611945</v>
      </c>
      <c r="E47" s="307">
        <f t="shared" ca="1" si="9"/>
        <v>-24.325520024841531</v>
      </c>
      <c r="F47" s="304">
        <f t="shared" ca="1" si="10"/>
        <v>24.634259973492231</v>
      </c>
      <c r="G47" s="306">
        <f t="shared" ca="1" si="11"/>
        <v>36.856639448008629</v>
      </c>
      <c r="H47" s="307">
        <f t="shared" ca="1" si="12"/>
        <v>137.50625873713915</v>
      </c>
      <c r="I47" s="304">
        <f t="shared" ca="1" si="13"/>
        <v>142.36004728604709</v>
      </c>
      <c r="J47" s="306">
        <f t="shared" ca="1" si="14"/>
        <v>147.3217342469548</v>
      </c>
      <c r="K47" s="307">
        <f t="shared" ca="1" si="15"/>
        <v>625.58434699916756</v>
      </c>
      <c r="L47" s="304">
        <f t="shared" ca="1" si="0"/>
        <v>642.69702706011117</v>
      </c>
      <c r="M47" s="306">
        <f t="shared" ca="1" si="16"/>
        <v>1.3089158675763275</v>
      </c>
      <c r="N47" s="304">
        <f t="shared" ca="1" si="17"/>
        <v>74.995354949828126</v>
      </c>
      <c r="P47" s="310">
        <f t="shared" ca="1" si="18"/>
        <v>3</v>
      </c>
      <c r="Q47" s="304">
        <f t="shared" ca="1" si="19"/>
        <v>0</v>
      </c>
      <c r="R47" s="306">
        <f t="shared" ca="1" si="20"/>
        <v>0</v>
      </c>
      <c r="S47" s="307">
        <f t="shared" ca="1" si="21"/>
        <v>3.1779999999999995</v>
      </c>
      <c r="T47" s="304">
        <f t="shared" ca="1" si="1"/>
        <v>31.176179999999995</v>
      </c>
      <c r="U47" s="311">
        <f t="shared" ca="1" si="2"/>
        <v>0</v>
      </c>
      <c r="V47" s="306">
        <f t="shared" ca="1" si="3"/>
        <v>1.1506902677585982</v>
      </c>
      <c r="W47" s="304">
        <f t="shared" ca="1" si="4"/>
        <v>47.585851881131262</v>
      </c>
      <c r="Y47" s="314" t="str">
        <f t="shared" ca="1" si="22"/>
        <v/>
      </c>
      <c r="Z47" s="315" t="str">
        <f t="shared" ca="1" si="23"/>
        <v/>
      </c>
      <c r="AA47" s="316" t="str">
        <f t="shared" ca="1" si="24"/>
        <v/>
      </c>
      <c r="AC47" s="310" t="e">
        <f t="shared" ca="1" si="25"/>
        <v>#N/A</v>
      </c>
      <c r="AD47" s="323" t="e">
        <f t="shared" ca="1" si="26"/>
        <v>#N/A</v>
      </c>
      <c r="AE47" s="324">
        <f t="shared" ca="1" si="5"/>
        <v>625.58434699916756</v>
      </c>
      <c r="AG47" s="306">
        <f t="shared" ca="1" si="27"/>
        <v>-24.503159901439361</v>
      </c>
      <c r="AH47" s="304">
        <f t="shared" ca="1" si="28"/>
        <v>-15.027180758685596</v>
      </c>
    </row>
    <row r="48" spans="1:34" x14ac:dyDescent="0.2">
      <c r="A48" s="347">
        <f t="shared" ca="1" si="6"/>
        <v>0.01</v>
      </c>
      <c r="B48" s="304">
        <f t="shared" ca="1" si="7"/>
        <v>5.0399999999999903</v>
      </c>
      <c r="D48" s="306">
        <f t="shared" ca="1" si="8"/>
        <v>-3.876605130020176</v>
      </c>
      <c r="E48" s="307">
        <f t="shared" ca="1" si="9"/>
        <v>-24.272997061417563</v>
      </c>
      <c r="F48" s="304">
        <f t="shared" ca="1" si="10"/>
        <v>24.58061133653279</v>
      </c>
      <c r="G48" s="306">
        <f t="shared" ca="1" si="11"/>
        <v>36.817873396708428</v>
      </c>
      <c r="H48" s="307">
        <f t="shared" ca="1" si="12"/>
        <v>137.26352876652498</v>
      </c>
      <c r="I48" s="304">
        <f t="shared" ca="1" si="13"/>
        <v>142.11555907392648</v>
      </c>
      <c r="J48" s="306">
        <f t="shared" ca="1" si="14"/>
        <v>147.6901068111784</v>
      </c>
      <c r="K48" s="307">
        <f t="shared" ca="1" si="15"/>
        <v>626.95819593668591</v>
      </c>
      <c r="L48" s="304">
        <f t="shared" ca="1" si="0"/>
        <v>644.11873680407803</v>
      </c>
      <c r="M48" s="306">
        <f t="shared" ca="1" si="16"/>
        <v>1.3087371550507425</v>
      </c>
      <c r="N48" s="304">
        <f t="shared" ca="1" si="17"/>
        <v>74.985115476365976</v>
      </c>
      <c r="P48" s="310">
        <f t="shared" ca="1" si="18"/>
        <v>3</v>
      </c>
      <c r="Q48" s="304">
        <f t="shared" ca="1" si="19"/>
        <v>0</v>
      </c>
      <c r="R48" s="306">
        <f t="shared" ca="1" si="20"/>
        <v>0</v>
      </c>
      <c r="S48" s="307">
        <f t="shared" ca="1" si="21"/>
        <v>3.1779999999999995</v>
      </c>
      <c r="T48" s="304">
        <f t="shared" ca="1" si="1"/>
        <v>31.176179999999995</v>
      </c>
      <c r="U48" s="311">
        <f t="shared" ca="1" si="2"/>
        <v>0</v>
      </c>
      <c r="V48" s="306">
        <f t="shared" ca="1" si="3"/>
        <v>1.1505320360154965</v>
      </c>
      <c r="W48" s="304">
        <f t="shared" ca="1" si="4"/>
        <v>47.416023884984909</v>
      </c>
      <c r="Y48" s="314" t="str">
        <f t="shared" ca="1" si="22"/>
        <v/>
      </c>
      <c r="Z48" s="315" t="str">
        <f t="shared" ca="1" si="23"/>
        <v/>
      </c>
      <c r="AA48" s="316" t="str">
        <f t="shared" ca="1" si="24"/>
        <v/>
      </c>
      <c r="AC48" s="310" t="e">
        <f t="shared" ca="1" si="25"/>
        <v>#N/A</v>
      </c>
      <c r="AD48" s="323" t="e">
        <f t="shared" ca="1" si="26"/>
        <v>#N/A</v>
      </c>
      <c r="AE48" s="324">
        <f t="shared" ca="1" si="5"/>
        <v>626.95819593668591</v>
      </c>
      <c r="AG48" s="306">
        <f t="shared" ca="1" si="27"/>
        <v>-24.449048157584389</v>
      </c>
      <c r="AH48" s="304">
        <f t="shared" ca="1" si="28"/>
        <v>-14.973521674364779</v>
      </c>
    </row>
    <row r="49" spans="1:34" x14ac:dyDescent="0.2">
      <c r="A49" s="347">
        <f t="shared" ca="1" si="6"/>
        <v>0.01</v>
      </c>
      <c r="B49" s="304">
        <f t="shared" ca="1" si="7"/>
        <v>5.0499999999999901</v>
      </c>
      <c r="D49" s="306">
        <f t="shared" ca="1" si="8"/>
        <v>-3.8653454402020575</v>
      </c>
      <c r="E49" s="307">
        <f t="shared" ca="1" si="9"/>
        <v>-24.220689865405568</v>
      </c>
      <c r="F49" s="304">
        <f t="shared" ca="1" si="10"/>
        <v>24.527183142958972</v>
      </c>
      <c r="G49" s="306">
        <f t="shared" ca="1" si="11"/>
        <v>36.779219942306405</v>
      </c>
      <c r="H49" s="307">
        <f t="shared" ca="1" si="12"/>
        <v>137.02132186787094</v>
      </c>
      <c r="I49" s="304">
        <f t="shared" ca="1" si="13"/>
        <v>141.87160979555858</v>
      </c>
      <c r="J49" s="306">
        <f t="shared" ca="1" si="14"/>
        <v>148.05809227787347</v>
      </c>
      <c r="K49" s="307">
        <f t="shared" ca="1" si="15"/>
        <v>628.32962018985791</v>
      </c>
      <c r="L49" s="304">
        <f t="shared" ca="1" si="0"/>
        <v>645.53800066060739</v>
      </c>
      <c r="M49" s="306">
        <f t="shared" ca="1" si="16"/>
        <v>1.3085580158693981</v>
      </c>
      <c r="N49" s="304">
        <f t="shared" ca="1" si="17"/>
        <v>74.974851557329515</v>
      </c>
      <c r="P49" s="310">
        <f t="shared" ca="1" si="18"/>
        <v>3</v>
      </c>
      <c r="Q49" s="304">
        <f t="shared" ca="1" si="19"/>
        <v>0</v>
      </c>
      <c r="R49" s="306">
        <f t="shared" ca="1" si="20"/>
        <v>0</v>
      </c>
      <c r="S49" s="307">
        <f t="shared" ca="1" si="21"/>
        <v>3.1779999999999995</v>
      </c>
      <c r="T49" s="304">
        <f t="shared" ca="1" si="1"/>
        <v>31.176179999999995</v>
      </c>
      <c r="U49" s="311">
        <f t="shared" ca="1" si="2"/>
        <v>0</v>
      </c>
      <c r="V49" s="306">
        <f t="shared" ca="1" si="3"/>
        <v>1.1503741045538429</v>
      </c>
      <c r="W49" s="304">
        <f t="shared" ca="1" si="4"/>
        <v>47.246892717287622</v>
      </c>
      <c r="Y49" s="314" t="str">
        <f t="shared" ca="1" si="22"/>
        <v/>
      </c>
      <c r="Z49" s="315" t="str">
        <f t="shared" ca="1" si="23"/>
        <v/>
      </c>
      <c r="AA49" s="316" t="str">
        <f t="shared" ca="1" si="24"/>
        <v/>
      </c>
      <c r="AC49" s="310" t="e">
        <f t="shared" ca="1" si="25"/>
        <v>#N/A</v>
      </c>
      <c r="AD49" s="323" t="e">
        <f t="shared" ca="1" si="26"/>
        <v>#N/A</v>
      </c>
      <c r="AE49" s="324">
        <f t="shared" ca="1" si="5"/>
        <v>628.32962018985791</v>
      </c>
      <c r="AG49" s="306">
        <f t="shared" ca="1" si="27"/>
        <v>-24.395155475788776</v>
      </c>
      <c r="AH49" s="304">
        <f t="shared" ca="1" si="28"/>
        <v>-14.920083034922881</v>
      </c>
    </row>
    <row r="50" spans="1:34" x14ac:dyDescent="0.2">
      <c r="A50" s="347">
        <f t="shared" ca="1" si="6"/>
        <v>0.01</v>
      </c>
      <c r="B50" s="304">
        <f t="shared" ca="1" si="7"/>
        <v>5.0599999999999898</v>
      </c>
      <c r="D50" s="306">
        <f t="shared" ca="1" si="8"/>
        <v>-3.8541301480865577</v>
      </c>
      <c r="E50" s="307">
        <f t="shared" ca="1" si="9"/>
        <v>-24.168597283195034</v>
      </c>
      <c r="F50" s="304">
        <f t="shared" ca="1" si="10"/>
        <v>24.473974214165789</v>
      </c>
      <c r="G50" s="306">
        <f t="shared" ca="1" si="11"/>
        <v>36.740678640825536</v>
      </c>
      <c r="H50" s="307">
        <f t="shared" ca="1" si="12"/>
        <v>136.77963589503898</v>
      </c>
      <c r="I50" s="304">
        <f t="shared" ca="1" si="13"/>
        <v>141.62819727218113</v>
      </c>
      <c r="J50" s="306">
        <f t="shared" ca="1" si="14"/>
        <v>148.42569177078914</v>
      </c>
      <c r="K50" s="307">
        <f t="shared" ca="1" si="15"/>
        <v>629.69862497867246</v>
      </c>
      <c r="L50" s="304">
        <f t="shared" ca="1" si="0"/>
        <v>646.95482398515901</v>
      </c>
      <c r="M50" s="306">
        <f t="shared" ca="1" si="16"/>
        <v>1.3083784489633394</v>
      </c>
      <c r="N50" s="304">
        <f t="shared" ca="1" si="17"/>
        <v>74.964563131472133</v>
      </c>
      <c r="P50" s="310">
        <f t="shared" ca="1" si="18"/>
        <v>3</v>
      </c>
      <c r="Q50" s="304">
        <f t="shared" ca="1" si="19"/>
        <v>0</v>
      </c>
      <c r="R50" s="306">
        <f t="shared" ca="1" si="20"/>
        <v>0</v>
      </c>
      <c r="S50" s="307">
        <f t="shared" ca="1" si="21"/>
        <v>3.1779999999999995</v>
      </c>
      <c r="T50" s="304">
        <f t="shared" ca="1" si="1"/>
        <v>31.176179999999995</v>
      </c>
      <c r="U50" s="311">
        <f t="shared" ca="1" si="2"/>
        <v>0</v>
      </c>
      <c r="V50" s="306">
        <f t="shared" ca="1" si="3"/>
        <v>1.1502164726570581</v>
      </c>
      <c r="W50" s="304">
        <f t="shared" ca="1" si="4"/>
        <v>47.078454658026317</v>
      </c>
      <c r="Y50" s="314" t="str">
        <f t="shared" ca="1" si="22"/>
        <v/>
      </c>
      <c r="Z50" s="315" t="str">
        <f t="shared" ca="1" si="23"/>
        <v/>
      </c>
      <c r="AA50" s="316" t="str">
        <f t="shared" ca="1" si="24"/>
        <v/>
      </c>
      <c r="AC50" s="310" t="e">
        <f t="shared" ca="1" si="25"/>
        <v>#N/A</v>
      </c>
      <c r="AD50" s="323" t="e">
        <f t="shared" ca="1" si="26"/>
        <v>#N/A</v>
      </c>
      <c r="AE50" s="324">
        <f t="shared" ca="1" si="5"/>
        <v>629.69862497867246</v>
      </c>
      <c r="AG50" s="306">
        <f t="shared" ca="1" si="27"/>
        <v>-24.341480672664346</v>
      </c>
      <c r="AH50" s="304">
        <f t="shared" ca="1" si="28"/>
        <v>-14.866863661827448</v>
      </c>
    </row>
    <row r="51" spans="1:34" x14ac:dyDescent="0.2">
      <c r="A51" s="347">
        <f t="shared" ca="1" si="6"/>
        <v>0.01</v>
      </c>
      <c r="B51" s="304">
        <f t="shared" ca="1" si="7"/>
        <v>5.0699999999999896</v>
      </c>
      <c r="D51" s="306">
        <f t="shared" ca="1" si="8"/>
        <v>-3.8429590136866141</v>
      </c>
      <c r="E51" s="307">
        <f t="shared" ca="1" si="9"/>
        <v>-24.116718168987056</v>
      </c>
      <c r="F51" s="304">
        <f t="shared" ca="1" si="10"/>
        <v>24.420983379528877</v>
      </c>
      <c r="G51" s="306">
        <f t="shared" ca="1" si="11"/>
        <v>36.702249050688671</v>
      </c>
      <c r="H51" s="307">
        <f t="shared" ca="1" si="12"/>
        <v>136.53846871334912</v>
      </c>
      <c r="I51" s="304">
        <f t="shared" ca="1" si="13"/>
        <v>141.38531933678615</v>
      </c>
      <c r="J51" s="306">
        <f t="shared" ca="1" si="14"/>
        <v>148.79290640924671</v>
      </c>
      <c r="K51" s="307">
        <f t="shared" ca="1" si="15"/>
        <v>631.06521550171442</v>
      </c>
      <c r="L51" s="304">
        <f t="shared" ca="1" si="0"/>
        <v>648.36921211138338</v>
      </c>
      <c r="M51" s="306">
        <f t="shared" ca="1" si="16"/>
        <v>1.3081984532595317</v>
      </c>
      <c r="N51" s="304">
        <f t="shared" ca="1" si="17"/>
        <v>74.954250137313451</v>
      </c>
      <c r="P51" s="310">
        <f t="shared" ca="1" si="18"/>
        <v>3</v>
      </c>
      <c r="Q51" s="304">
        <f t="shared" ca="1" si="19"/>
        <v>0</v>
      </c>
      <c r="R51" s="306">
        <f t="shared" ca="1" si="20"/>
        <v>0</v>
      </c>
      <c r="S51" s="307">
        <f t="shared" ca="1" si="21"/>
        <v>3.1779999999999995</v>
      </c>
      <c r="T51" s="304">
        <f t="shared" ca="1" si="1"/>
        <v>31.176179999999995</v>
      </c>
      <c r="U51" s="311">
        <f t="shared" ca="1" si="2"/>
        <v>0</v>
      </c>
      <c r="V51" s="306">
        <f t="shared" ca="1" si="3"/>
        <v>1.1500591396115847</v>
      </c>
      <c r="W51" s="304">
        <f t="shared" ca="1" si="4"/>
        <v>46.910706012344626</v>
      </c>
      <c r="Y51" s="314" t="str">
        <f t="shared" ca="1" si="22"/>
        <v/>
      </c>
      <c r="Z51" s="315" t="str">
        <f t="shared" ca="1" si="23"/>
        <v/>
      </c>
      <c r="AA51" s="316" t="str">
        <f t="shared" ca="1" si="24"/>
        <v/>
      </c>
      <c r="AC51" s="310" t="e">
        <f t="shared" ca="1" si="25"/>
        <v>#N/A</v>
      </c>
      <c r="AD51" s="323" t="e">
        <f t="shared" ca="1" si="26"/>
        <v>#N/A</v>
      </c>
      <c r="AE51" s="324">
        <f t="shared" ca="1" si="5"/>
        <v>631.06521550171442</v>
      </c>
      <c r="AG51" s="306">
        <f t="shared" ca="1" si="27"/>
        <v>-24.288022572781202</v>
      </c>
      <c r="AH51" s="304">
        <f t="shared" ca="1" si="28"/>
        <v>-14.813862384526848</v>
      </c>
    </row>
    <row r="52" spans="1:34" x14ac:dyDescent="0.2">
      <c r="A52" s="347">
        <f t="shared" ca="1" si="6"/>
        <v>0.01</v>
      </c>
      <c r="B52" s="304">
        <f t="shared" ca="1" si="7"/>
        <v>5.0799999999999894</v>
      </c>
      <c r="D52" s="306">
        <f t="shared" ca="1" si="8"/>
        <v>-3.8318317986350952</v>
      </c>
      <c r="E52" s="307">
        <f t="shared" ca="1" si="9"/>
        <v>-24.065051384730801</v>
      </c>
      <c r="F52" s="304">
        <f t="shared" ca="1" si="10"/>
        <v>24.368209476339555</v>
      </c>
      <c r="G52" s="306">
        <f t="shared" ca="1" si="11"/>
        <v>36.663930732702319</v>
      </c>
      <c r="H52" s="307">
        <f t="shared" ca="1" si="12"/>
        <v>136.29781819950182</v>
      </c>
      <c r="I52" s="304">
        <f t="shared" ca="1" si="13"/>
        <v>141.14297383404121</v>
      </c>
      <c r="J52" s="306">
        <f t="shared" ca="1" si="14"/>
        <v>149.15973730816367</v>
      </c>
      <c r="K52" s="307">
        <f t="shared" ca="1" si="15"/>
        <v>632.42939693627864</v>
      </c>
      <c r="L52" s="304">
        <f t="shared" ca="1" si="0"/>
        <v>649.78117035123876</v>
      </c>
      <c r="M52" s="306">
        <f t="shared" ca="1" si="16"/>
        <v>1.3080180276808431</v>
      </c>
      <c r="N52" s="304">
        <f t="shared" ca="1" si="17"/>
        <v>74.9439125131384</v>
      </c>
      <c r="P52" s="310">
        <f t="shared" ca="1" si="18"/>
        <v>3</v>
      </c>
      <c r="Q52" s="304">
        <f t="shared" ca="1" si="19"/>
        <v>0</v>
      </c>
      <c r="R52" s="306">
        <f t="shared" ca="1" si="20"/>
        <v>0</v>
      </c>
      <c r="S52" s="307">
        <f t="shared" ca="1" si="21"/>
        <v>3.1779999999999995</v>
      </c>
      <c r="T52" s="304">
        <f t="shared" ca="1" si="1"/>
        <v>31.176179999999995</v>
      </c>
      <c r="U52" s="311">
        <f t="shared" ca="1" si="2"/>
        <v>0</v>
      </c>
      <c r="V52" s="306">
        <f t="shared" ca="1" si="3"/>
        <v>1.1499021047068769</v>
      </c>
      <c r="W52" s="304">
        <f t="shared" ca="1" si="4"/>
        <v>46.743643110338958</v>
      </c>
      <c r="Y52" s="314" t="str">
        <f t="shared" ca="1" si="22"/>
        <v/>
      </c>
      <c r="Z52" s="315" t="str">
        <f t="shared" ca="1" si="23"/>
        <v/>
      </c>
      <c r="AA52" s="316" t="str">
        <f t="shared" ca="1" si="24"/>
        <v/>
      </c>
      <c r="AC52" s="310" t="e">
        <f t="shared" ca="1" si="25"/>
        <v>#N/A</v>
      </c>
      <c r="AD52" s="323" t="e">
        <f t="shared" ca="1" si="26"/>
        <v>#N/A</v>
      </c>
      <c r="AE52" s="324">
        <f t="shared" ca="1" si="5"/>
        <v>632.42939693627864</v>
      </c>
      <c r="AG52" s="306">
        <f t="shared" ca="1" si="27"/>
        <v>-24.234780008602737</v>
      </c>
      <c r="AH52" s="304">
        <f t="shared" ca="1" si="28"/>
        <v>-14.761078040385348</v>
      </c>
    </row>
    <row r="53" spans="1:34" x14ac:dyDescent="0.2">
      <c r="A53" s="347">
        <f t="shared" ca="1" si="6"/>
        <v>0.01</v>
      </c>
      <c r="B53" s="304">
        <f t="shared" ca="1" si="7"/>
        <v>5.0899999999999892</v>
      </c>
      <c r="D53" s="306">
        <f t="shared" ca="1" si="8"/>
        <v>-3.8207482661716563</v>
      </c>
      <c r="E53" s="307">
        <f t="shared" ca="1" si="9"/>
        <v>-24.013595800060671</v>
      </c>
      <c r="F53" s="304">
        <f t="shared" ca="1" si="10"/>
        <v>24.315651349740669</v>
      </c>
      <c r="G53" s="306">
        <f t="shared" ca="1" si="11"/>
        <v>36.6257232500406</v>
      </c>
      <c r="H53" s="307">
        <f t="shared" ca="1" si="12"/>
        <v>136.05768224150123</v>
      </c>
      <c r="I53" s="304">
        <f t="shared" ca="1" si="13"/>
        <v>140.90115862021108</v>
      </c>
      <c r="J53" s="306">
        <f t="shared" ca="1" si="14"/>
        <v>149.52618557807739</v>
      </c>
      <c r="K53" s="307">
        <f t="shared" ca="1" si="15"/>
        <v>633.79117443848361</v>
      </c>
      <c r="L53" s="304">
        <f t="shared" ca="1" si="0"/>
        <v>651.19070399510622</v>
      </c>
      <c r="M53" s="306">
        <f t="shared" ca="1" si="16"/>
        <v>1.3078371711460273</v>
      </c>
      <c r="N53" s="304">
        <f t="shared" ca="1" si="17"/>
        <v>74.933550196996094</v>
      </c>
      <c r="P53" s="310">
        <f t="shared" ca="1" si="18"/>
        <v>3</v>
      </c>
      <c r="Q53" s="304">
        <f t="shared" ca="1" si="19"/>
        <v>0</v>
      </c>
      <c r="R53" s="306">
        <f t="shared" ca="1" si="20"/>
        <v>0</v>
      </c>
      <c r="S53" s="307">
        <f t="shared" ca="1" si="21"/>
        <v>3.1779999999999995</v>
      </c>
      <c r="T53" s="304">
        <f t="shared" ca="1" si="1"/>
        <v>31.176179999999995</v>
      </c>
      <c r="U53" s="311">
        <f t="shared" ca="1" si="2"/>
        <v>0</v>
      </c>
      <c r="V53" s="306">
        <f t="shared" ca="1" si="3"/>
        <v>1.1497453672353772</v>
      </c>
      <c r="W53" s="304">
        <f t="shared" ca="1" si="4"/>
        <v>46.577262306856156</v>
      </c>
      <c r="Y53" s="314" t="str">
        <f t="shared" ca="1" si="22"/>
        <v/>
      </c>
      <c r="Z53" s="315" t="str">
        <f t="shared" ca="1" si="23"/>
        <v/>
      </c>
      <c r="AA53" s="316" t="str">
        <f t="shared" ca="1" si="24"/>
        <v/>
      </c>
      <c r="AC53" s="310" t="e">
        <f t="shared" ca="1" si="25"/>
        <v>#N/A</v>
      </c>
      <c r="AD53" s="323" t="e">
        <f t="shared" ca="1" si="26"/>
        <v>#N/A</v>
      </c>
      <c r="AE53" s="324">
        <f t="shared" ca="1" si="5"/>
        <v>633.79117443848361</v>
      </c>
      <c r="AG53" s="306">
        <f t="shared" ca="1" si="27"/>
        <v>-24.181751820421287</v>
      </c>
      <c r="AH53" s="304">
        <f t="shared" ca="1" si="28"/>
        <v>-14.708509474618932</v>
      </c>
    </row>
    <row r="54" spans="1:34" x14ac:dyDescent="0.2">
      <c r="A54" s="347">
        <f t="shared" ca="1" si="6"/>
        <v>0.01</v>
      </c>
      <c r="B54" s="304">
        <f t="shared" ca="1" si="7"/>
        <v>5.099999999999989</v>
      </c>
      <c r="D54" s="306">
        <f t="shared" ca="1" si="8"/>
        <v>-3.8097081811297131</v>
      </c>
      <c r="E54" s="307">
        <f t="shared" ca="1" si="9"/>
        <v>-23.96235029223401</v>
      </c>
      <c r="F54" s="304">
        <f t="shared" ca="1" si="10"/>
        <v>24.263307852662916</v>
      </c>
      <c r="G54" s="306">
        <f t="shared" ca="1" si="11"/>
        <v>36.587626168229306</v>
      </c>
      <c r="H54" s="307">
        <f t="shared" ca="1" si="12"/>
        <v>135.81805873857888</v>
      </c>
      <c r="I54" s="304">
        <f t="shared" ca="1" si="13"/>
        <v>140.65987156308</v>
      </c>
      <c r="J54" s="306">
        <f t="shared" ca="1" si="14"/>
        <v>149.89225232516873</v>
      </c>
      <c r="K54" s="307">
        <f t="shared" ca="1" si="15"/>
        <v>635.15055314338406</v>
      </c>
      <c r="L54" s="304">
        <f t="shared" ca="1" si="0"/>
        <v>652.59781831190548</v>
      </c>
      <c r="M54" s="306">
        <f t="shared" ca="1" si="16"/>
        <v>1.3076558825697051</v>
      </c>
      <c r="N54" s="304">
        <f t="shared" ca="1" si="17"/>
        <v>74.923163126698896</v>
      </c>
      <c r="P54" s="310">
        <f t="shared" ca="1" si="18"/>
        <v>3</v>
      </c>
      <c r="Q54" s="304">
        <f t="shared" ca="1" si="19"/>
        <v>0</v>
      </c>
      <c r="R54" s="306">
        <f t="shared" ca="1" si="20"/>
        <v>0</v>
      </c>
      <c r="S54" s="307">
        <f t="shared" ca="1" si="21"/>
        <v>3.1779999999999995</v>
      </c>
      <c r="T54" s="304">
        <f t="shared" ca="1" si="1"/>
        <v>31.176179999999995</v>
      </c>
      <c r="U54" s="311">
        <f t="shared" ca="1" si="2"/>
        <v>0</v>
      </c>
      <c r="V54" s="306">
        <f t="shared" ca="1" si="3"/>
        <v>1.1495889264925068</v>
      </c>
      <c r="W54" s="304">
        <f t="shared" ca="1" si="4"/>
        <v>46.411559981293429</v>
      </c>
      <c r="Y54" s="314" t="str">
        <f t="shared" ca="1" si="22"/>
        <v/>
      </c>
      <c r="Z54" s="315" t="str">
        <f t="shared" ca="1" si="23"/>
        <v/>
      </c>
      <c r="AA54" s="316" t="str">
        <f t="shared" ca="1" si="24"/>
        <v/>
      </c>
      <c r="AC54" s="310" t="e">
        <f t="shared" ca="1" si="25"/>
        <v>#N/A</v>
      </c>
      <c r="AD54" s="323" t="e">
        <f t="shared" ca="1" si="26"/>
        <v>#N/A</v>
      </c>
      <c r="AE54" s="324">
        <f t="shared" ca="1" si="5"/>
        <v>635.15055314338406</v>
      </c>
      <c r="AG54" s="306">
        <f t="shared" ca="1" si="27"/>
        <v>-24.128936856294377</v>
      </c>
      <c r="AH54" s="304">
        <f t="shared" ca="1" si="28"/>
        <v>-14.656155540231644</v>
      </c>
    </row>
    <row r="55" spans="1:34" x14ac:dyDescent="0.2">
      <c r="A55" s="347">
        <f t="shared" ca="1" si="6"/>
        <v>0.01</v>
      </c>
      <c r="B55" s="304">
        <f t="shared" ca="1" si="7"/>
        <v>5.1099999999999888</v>
      </c>
      <c r="D55" s="306">
        <f t="shared" ca="1" si="8"/>
        <v>-3.7987113099235588</v>
      </c>
      <c r="E55" s="307">
        <f t="shared" ca="1" si="9"/>
        <v>-23.911313746069439</v>
      </c>
      <c r="F55" s="304">
        <f t="shared" ca="1" si="10"/>
        <v>24.21117784576187</v>
      </c>
      <c r="G55" s="306">
        <f t="shared" ca="1" si="11"/>
        <v>36.549639055130072</v>
      </c>
      <c r="H55" s="307">
        <f t="shared" ca="1" si="12"/>
        <v>135.57894560111819</v>
      </c>
      <c r="I55" s="304">
        <f t="shared" ca="1" si="13"/>
        <v>140.4191105418748</v>
      </c>
      <c r="J55" s="306">
        <f t="shared" ca="1" si="14"/>
        <v>150.25793865128551</v>
      </c>
      <c r="K55" s="307">
        <f t="shared" ca="1" si="15"/>
        <v>636.50753816508256</v>
      </c>
      <c r="L55" s="304">
        <f t="shared" ca="1" si="0"/>
        <v>654.00251854920828</v>
      </c>
      <c r="M55" s="306">
        <f t="shared" ca="1" si="16"/>
        <v>1.307474160862347</v>
      </c>
      <c r="N55" s="304">
        <f t="shared" ca="1" si="17"/>
        <v>74.912751239821361</v>
      </c>
      <c r="P55" s="310">
        <f t="shared" ca="1" si="18"/>
        <v>3</v>
      </c>
      <c r="Q55" s="304">
        <f t="shared" ca="1" si="19"/>
        <v>0</v>
      </c>
      <c r="R55" s="306">
        <f t="shared" ca="1" si="20"/>
        <v>0</v>
      </c>
      <c r="S55" s="307">
        <f t="shared" ca="1" si="21"/>
        <v>3.1779999999999995</v>
      </c>
      <c r="T55" s="304">
        <f t="shared" ca="1" si="1"/>
        <v>31.176179999999995</v>
      </c>
      <c r="U55" s="311">
        <f t="shared" ca="1" si="2"/>
        <v>0</v>
      </c>
      <c r="V55" s="306">
        <f t="shared" ca="1" si="3"/>
        <v>1.1494327817766441</v>
      </c>
      <c r="W55" s="304">
        <f t="shared" ca="1" si="4"/>
        <v>46.246532537399759</v>
      </c>
      <c r="Y55" s="314" t="str">
        <f t="shared" ca="1" si="22"/>
        <v/>
      </c>
      <c r="Z55" s="315" t="str">
        <f t="shared" ca="1" si="23"/>
        <v/>
      </c>
      <c r="AA55" s="316" t="str">
        <f t="shared" ca="1" si="24"/>
        <v/>
      </c>
      <c r="AC55" s="310" t="e">
        <f t="shared" ca="1" si="25"/>
        <v>#N/A</v>
      </c>
      <c r="AD55" s="323" t="e">
        <f t="shared" ca="1" si="26"/>
        <v>#N/A</v>
      </c>
      <c r="AE55" s="324">
        <f t="shared" ca="1" si="5"/>
        <v>636.50753816508256</v>
      </c>
      <c r="AG55" s="306">
        <f t="shared" ca="1" si="27"/>
        <v>-24.076333971981633</v>
      </c>
      <c r="AH55" s="304">
        <f t="shared" ca="1" si="28"/>
        <v>-14.604015097952622</v>
      </c>
    </row>
    <row r="56" spans="1:34" x14ac:dyDescent="0.2">
      <c r="A56" s="347">
        <f t="shared" ca="1" si="6"/>
        <v>0.01</v>
      </c>
      <c r="B56" s="304">
        <f t="shared" ca="1" si="7"/>
        <v>5.1199999999999886</v>
      </c>
      <c r="D56" s="306">
        <f t="shared" ca="1" si="8"/>
        <v>-3.7877574205355709</v>
      </c>
      <c r="E56" s="307">
        <f t="shared" ca="1" si="9"/>
        <v>-23.860485053885739</v>
      </c>
      <c r="F56" s="304">
        <f t="shared" ca="1" si="10"/>
        <v>24.159260197355525</v>
      </c>
      <c r="G56" s="306">
        <f t="shared" ca="1" si="11"/>
        <v>36.511761480924719</v>
      </c>
      <c r="H56" s="307">
        <f t="shared" ca="1" si="12"/>
        <v>135.34034075057934</v>
      </c>
      <c r="I56" s="304">
        <f t="shared" ca="1" si="13"/>
        <v>140.17887344718841</v>
      </c>
      <c r="J56" s="306">
        <f t="shared" ca="1" si="14"/>
        <v>150.6232456539658</v>
      </c>
      <c r="K56" s="307">
        <f t="shared" ca="1" si="15"/>
        <v>637.86213459684109</v>
      </c>
      <c r="L56" s="304">
        <f t="shared" ca="1" si="0"/>
        <v>655.40480993335223</v>
      </c>
      <c r="M56" s="306">
        <f t="shared" ca="1" si="16"/>
        <v>1.3072920049302559</v>
      </c>
      <c r="N56" s="304">
        <f t="shared" ca="1" si="17"/>
        <v>74.902314473699263</v>
      </c>
      <c r="P56" s="310">
        <f t="shared" ca="1" si="18"/>
        <v>3</v>
      </c>
      <c r="Q56" s="304">
        <f t="shared" ca="1" si="19"/>
        <v>0</v>
      </c>
      <c r="R56" s="306">
        <f t="shared" ca="1" si="20"/>
        <v>0</v>
      </c>
      <c r="S56" s="307">
        <f t="shared" ca="1" si="21"/>
        <v>3.1779999999999995</v>
      </c>
      <c r="T56" s="304">
        <f t="shared" ca="1" si="1"/>
        <v>31.176179999999995</v>
      </c>
      <c r="U56" s="311">
        <f t="shared" ca="1" si="2"/>
        <v>0</v>
      </c>
      <c r="V56" s="306">
        <f t="shared" ca="1" si="3"/>
        <v>1.1492769323891121</v>
      </c>
      <c r="W56" s="304">
        <f t="shared" ca="1" si="4"/>
        <v>46.082176403079622</v>
      </c>
      <c r="Y56" s="314" t="str">
        <f t="shared" ca="1" si="22"/>
        <v/>
      </c>
      <c r="Z56" s="315" t="str">
        <f t="shared" ca="1" si="23"/>
        <v/>
      </c>
      <c r="AA56" s="316" t="str">
        <f t="shared" ca="1" si="24"/>
        <v/>
      </c>
      <c r="AC56" s="310" t="e">
        <f t="shared" ca="1" si="25"/>
        <v>#N/A</v>
      </c>
      <c r="AD56" s="323" t="e">
        <f t="shared" ca="1" si="26"/>
        <v>#N/A</v>
      </c>
      <c r="AE56" s="324">
        <f t="shared" ca="1" si="5"/>
        <v>637.86213459684109</v>
      </c>
      <c r="AG56" s="306">
        <f t="shared" ca="1" si="27"/>
        <v>-24.023942030882161</v>
      </c>
      <c r="AH56" s="304">
        <f t="shared" ca="1" si="28"/>
        <v>-14.552087016173621</v>
      </c>
    </row>
    <row r="57" spans="1:34" x14ac:dyDescent="0.2">
      <c r="A57" s="347">
        <f t="shared" ca="1" si="6"/>
        <v>0.01</v>
      </c>
      <c r="B57" s="304">
        <f t="shared" ca="1" si="7"/>
        <v>5.1299999999999883</v>
      </c>
      <c r="D57" s="306">
        <f t="shared" ca="1" si="8"/>
        <v>-3.7768462825035569</v>
      </c>
      <c r="E57" s="307">
        <f t="shared" ca="1" si="9"/>
        <v>-23.809863115441356</v>
      </c>
      <c r="F57" s="304">
        <f t="shared" ca="1" si="10"/>
        <v>24.107553783362501</v>
      </c>
      <c r="G57" s="306">
        <f t="shared" ca="1" si="11"/>
        <v>36.473993018099684</v>
      </c>
      <c r="H57" s="307">
        <f t="shared" ca="1" si="12"/>
        <v>135.10224211942494</v>
      </c>
      <c r="I57" s="304">
        <f t="shared" ca="1" si="13"/>
        <v>139.93915818090412</v>
      </c>
      <c r="J57" s="306">
        <f t="shared" ca="1" si="14"/>
        <v>150.98817442646092</v>
      </c>
      <c r="K57" s="307">
        <f t="shared" ca="1" si="15"/>
        <v>639.21434751119114</v>
      </c>
      <c r="L57" s="304">
        <f t="shared" ca="1" si="0"/>
        <v>656.80469766955321</v>
      </c>
      <c r="M57" s="306">
        <f t="shared" ca="1" si="16"/>
        <v>1.3071094136755472</v>
      </c>
      <c r="N57" s="304">
        <f t="shared" ca="1" si="17"/>
        <v>74.891852765428467</v>
      </c>
      <c r="P57" s="310">
        <f t="shared" ca="1" si="18"/>
        <v>3</v>
      </c>
      <c r="Q57" s="304">
        <f t="shared" ca="1" si="19"/>
        <v>0</v>
      </c>
      <c r="R57" s="306">
        <f t="shared" ca="1" si="20"/>
        <v>0</v>
      </c>
      <c r="S57" s="307">
        <f t="shared" ca="1" si="21"/>
        <v>3.1779999999999995</v>
      </c>
      <c r="T57" s="304">
        <f t="shared" ca="1" si="1"/>
        <v>31.176179999999995</v>
      </c>
      <c r="U57" s="311">
        <f t="shared" ca="1" si="2"/>
        <v>0</v>
      </c>
      <c r="V57" s="306">
        <f t="shared" ca="1" si="3"/>
        <v>1.1491213776341604</v>
      </c>
      <c r="W57" s="304">
        <f t="shared" ca="1" si="4"/>
        <v>45.918488030198198</v>
      </c>
      <c r="Y57" s="314" t="str">
        <f t="shared" ca="1" si="22"/>
        <v/>
      </c>
      <c r="Z57" s="315" t="str">
        <f t="shared" ca="1" si="23"/>
        <v/>
      </c>
      <c r="AA57" s="316" t="str">
        <f t="shared" ca="1" si="24"/>
        <v/>
      </c>
      <c r="AC57" s="310" t="e">
        <f t="shared" ca="1" si="25"/>
        <v>#N/A</v>
      </c>
      <c r="AD57" s="323" t="e">
        <f t="shared" ca="1" si="26"/>
        <v>#N/A</v>
      </c>
      <c r="AE57" s="324">
        <f t="shared" ca="1" si="5"/>
        <v>639.21434751119114</v>
      </c>
      <c r="AG57" s="306">
        <f t="shared" ca="1" si="27"/>
        <v>-23.971759903972675</v>
      </c>
      <c r="AH57" s="304">
        <f t="shared" ca="1" si="28"/>
        <v>-14.500370170887233</v>
      </c>
    </row>
    <row r="58" spans="1:34" x14ac:dyDescent="0.2">
      <c r="A58" s="347">
        <f t="shared" ca="1" si="6"/>
        <v>0.01</v>
      </c>
      <c r="B58" s="304">
        <f t="shared" ca="1" si="7"/>
        <v>5.1399999999999881</v>
      </c>
      <c r="D58" s="306">
        <f t="shared" ca="1" si="8"/>
        <v>-3.7659776669082392</v>
      </c>
      <c r="E58" s="307">
        <f t="shared" ca="1" si="9"/>
        <v>-23.759446837874414</v>
      </c>
      <c r="F58" s="304">
        <f t="shared" ca="1" si="10"/>
        <v>24.056057487240757</v>
      </c>
      <c r="G58" s="306">
        <f t="shared" ca="1" si="11"/>
        <v>36.436333241430603</v>
      </c>
      <c r="H58" s="307">
        <f t="shared" ca="1" si="12"/>
        <v>134.8646476510462</v>
      </c>
      <c r="I58" s="304">
        <f t="shared" ca="1" si="13"/>
        <v>139.69996265612036</v>
      </c>
      <c r="J58" s="306">
        <f t="shared" ca="1" si="14"/>
        <v>151.35272605775856</v>
      </c>
      <c r="K58" s="307">
        <f t="shared" ca="1" si="15"/>
        <v>640.56418196004347</v>
      </c>
      <c r="L58" s="304">
        <f t="shared" ca="1" si="0"/>
        <v>658.20218694201753</v>
      </c>
      <c r="M58" s="306">
        <f t="shared" ca="1" si="16"/>
        <v>1.3069263859961329</v>
      </c>
      <c r="N58" s="304">
        <f t="shared" ca="1" si="17"/>
        <v>74.881366051863949</v>
      </c>
      <c r="P58" s="310">
        <f t="shared" ca="1" si="18"/>
        <v>3</v>
      </c>
      <c r="Q58" s="304">
        <f t="shared" ca="1" si="19"/>
        <v>0</v>
      </c>
      <c r="R58" s="306">
        <f t="shared" ca="1" si="20"/>
        <v>0</v>
      </c>
      <c r="S58" s="307">
        <f t="shared" ca="1" si="21"/>
        <v>3.1779999999999995</v>
      </c>
      <c r="T58" s="304">
        <f t="shared" ca="1" si="1"/>
        <v>31.176179999999995</v>
      </c>
      <c r="U58" s="311">
        <f t="shared" ca="1" si="2"/>
        <v>0</v>
      </c>
      <c r="V58" s="306">
        <f t="shared" ca="1" si="3"/>
        <v>1.1489661168189507</v>
      </c>
      <c r="W58" s="304">
        <f t="shared" ca="1" si="4"/>
        <v>45.755463894388598</v>
      </c>
      <c r="Y58" s="314" t="str">
        <f t="shared" ca="1" si="22"/>
        <v/>
      </c>
      <c r="Z58" s="315" t="str">
        <f t="shared" ca="1" si="23"/>
        <v/>
      </c>
      <c r="AA58" s="316" t="str">
        <f t="shared" ca="1" si="24"/>
        <v/>
      </c>
      <c r="AC58" s="310" t="e">
        <f t="shared" ca="1" si="25"/>
        <v>#N/A</v>
      </c>
      <c r="AD58" s="323" t="e">
        <f t="shared" ca="1" si="26"/>
        <v>#N/A</v>
      </c>
      <c r="AE58" s="324">
        <f t="shared" ca="1" si="5"/>
        <v>640.56418196004347</v>
      </c>
      <c r="AG58" s="306">
        <f t="shared" ca="1" si="27"/>
        <v>-23.919786469746064</v>
      </c>
      <c r="AH58" s="304">
        <f t="shared" ca="1" si="28"/>
        <v>-14.448863445625616</v>
      </c>
    </row>
    <row r="59" spans="1:34" x14ac:dyDescent="0.2">
      <c r="A59" s="347">
        <f t="shared" ca="1" si="6"/>
        <v>0.01</v>
      </c>
      <c r="B59" s="304">
        <f t="shared" ca="1" si="7"/>
        <v>5.1499999999999879</v>
      </c>
      <c r="D59" s="306">
        <f t="shared" ca="1" si="8"/>
        <v>-3.7551513463608086</v>
      </c>
      <c r="E59" s="307">
        <f t="shared" ca="1" si="9"/>
        <v>-23.709235135643357</v>
      </c>
      <c r="F59" s="304">
        <f t="shared" ca="1" si="10"/>
        <v>24.004770199926948</v>
      </c>
      <c r="G59" s="306">
        <f t="shared" ca="1" si="11"/>
        <v>36.398781727966998</v>
      </c>
      <c r="H59" s="307">
        <f t="shared" ca="1" si="12"/>
        <v>134.62755529968976</v>
      </c>
      <c r="I59" s="304">
        <f t="shared" ca="1" si="13"/>
        <v>139.46128479707625</v>
      </c>
      <c r="J59" s="306">
        <f t="shared" ca="1" si="14"/>
        <v>151.71690163260556</v>
      </c>
      <c r="K59" s="307">
        <f t="shared" ca="1" si="15"/>
        <v>641.91164297479713</v>
      </c>
      <c r="L59" s="304">
        <f t="shared" ca="1" si="0"/>
        <v>659.59728291405293</v>
      </c>
      <c r="M59" s="306">
        <f t="shared" ca="1" si="16"/>
        <v>1.306742920785702</v>
      </c>
      <c r="N59" s="304">
        <f t="shared" ca="1" si="17"/>
        <v>74.870854269618775</v>
      </c>
      <c r="P59" s="310">
        <f t="shared" ca="1" si="18"/>
        <v>3</v>
      </c>
      <c r="Q59" s="304">
        <f t="shared" ca="1" si="19"/>
        <v>0</v>
      </c>
      <c r="R59" s="306">
        <f t="shared" ca="1" si="20"/>
        <v>0</v>
      </c>
      <c r="S59" s="307">
        <f t="shared" ca="1" si="21"/>
        <v>3.1779999999999995</v>
      </c>
      <c r="T59" s="304">
        <f t="shared" ca="1" si="1"/>
        <v>31.176179999999995</v>
      </c>
      <c r="U59" s="311">
        <f t="shared" ca="1" si="2"/>
        <v>0</v>
      </c>
      <c r="V59" s="306">
        <f t="shared" ca="1" si="3"/>
        <v>1.1488111492535387</v>
      </c>
      <c r="W59" s="304">
        <f t="shared" ca="1" si="4"/>
        <v>45.593100494860813</v>
      </c>
      <c r="Y59" s="314" t="str">
        <f t="shared" ca="1" si="22"/>
        <v/>
      </c>
      <c r="Z59" s="315" t="str">
        <f t="shared" ca="1" si="23"/>
        <v/>
      </c>
      <c r="AA59" s="316" t="str">
        <f t="shared" ca="1" si="24"/>
        <v/>
      </c>
      <c r="AC59" s="310" t="e">
        <f t="shared" ca="1" si="25"/>
        <v>#N/A</v>
      </c>
      <c r="AD59" s="323" t="e">
        <f t="shared" ca="1" si="26"/>
        <v>#N/A</v>
      </c>
      <c r="AE59" s="324">
        <f t="shared" ca="1" si="5"/>
        <v>641.91164297479713</v>
      </c>
      <c r="AG59" s="306">
        <f t="shared" ca="1" si="27"/>
        <v>-23.868020614150637</v>
      </c>
      <c r="AH59" s="304">
        <f t="shared" ca="1" si="28"/>
        <v>-14.397565731399812</v>
      </c>
    </row>
    <row r="60" spans="1:34" x14ac:dyDescent="0.2">
      <c r="A60" s="347">
        <f t="shared" ca="1" si="6"/>
        <v>0.01</v>
      </c>
      <c r="B60" s="304">
        <f t="shared" ca="1" si="7"/>
        <v>5.1599999999999877</v>
      </c>
      <c r="D60" s="306">
        <f t="shared" ca="1" si="8"/>
        <v>-3.7443670949906327</v>
      </c>
      <c r="E60" s="307">
        <f t="shared" ca="1" si="9"/>
        <v>-23.659226930468087</v>
      </c>
      <c r="F60" s="304">
        <f t="shared" ca="1" si="10"/>
        <v>23.953690819776291</v>
      </c>
      <c r="G60" s="306">
        <f t="shared" ca="1" si="11"/>
        <v>36.361338057017093</v>
      </c>
      <c r="H60" s="307">
        <f t="shared" ca="1" si="12"/>
        <v>134.39096303038508</v>
      </c>
      <c r="I60" s="304">
        <f t="shared" ca="1" si="13"/>
        <v>139.22312253907756</v>
      </c>
      <c r="J60" s="306">
        <f t="shared" ca="1" si="14"/>
        <v>152.08070223153047</v>
      </c>
      <c r="K60" s="307">
        <f t="shared" ca="1" si="15"/>
        <v>643.25673556644756</v>
      </c>
      <c r="L60" s="304">
        <f t="shared" ca="1" si="0"/>
        <v>660.9899907281789</v>
      </c>
      <c r="M60" s="306">
        <f t="shared" ca="1" si="16"/>
        <v>1.3065590169337025</v>
      </c>
      <c r="N60" s="304">
        <f t="shared" ca="1" si="17"/>
        <v>74.860317355063003</v>
      </c>
      <c r="P60" s="310">
        <f t="shared" ca="1" si="18"/>
        <v>3</v>
      </c>
      <c r="Q60" s="304">
        <f t="shared" ca="1" si="19"/>
        <v>0</v>
      </c>
      <c r="R60" s="306">
        <f t="shared" ca="1" si="20"/>
        <v>0</v>
      </c>
      <c r="S60" s="307">
        <f t="shared" ca="1" si="21"/>
        <v>3.1779999999999995</v>
      </c>
      <c r="T60" s="304">
        <f t="shared" ca="1" si="1"/>
        <v>31.176179999999995</v>
      </c>
      <c r="U60" s="311">
        <f t="shared" ca="1" si="2"/>
        <v>0</v>
      </c>
      <c r="V60" s="306">
        <f t="shared" ca="1" si="3"/>
        <v>1.1486564742508616</v>
      </c>
      <c r="W60" s="304">
        <f t="shared" ca="1" si="4"/>
        <v>45.431394354212692</v>
      </c>
      <c r="Y60" s="314" t="str">
        <f t="shared" ca="1" si="22"/>
        <v/>
      </c>
      <c r="Z60" s="315" t="str">
        <f t="shared" ca="1" si="23"/>
        <v/>
      </c>
      <c r="AA60" s="316" t="str">
        <f t="shared" ca="1" si="24"/>
        <v/>
      </c>
      <c r="AC60" s="310" t="e">
        <f t="shared" ca="1" si="25"/>
        <v>#N/A</v>
      </c>
      <c r="AD60" s="323" t="e">
        <f t="shared" ca="1" si="26"/>
        <v>#N/A</v>
      </c>
      <c r="AE60" s="324">
        <f t="shared" ca="1" si="5"/>
        <v>643.25673556644756</v>
      </c>
      <c r="AG60" s="306">
        <f t="shared" ca="1" si="27"/>
        <v>-23.816461230529846</v>
      </c>
      <c r="AH60" s="304">
        <f t="shared" ca="1" si="28"/>
        <v>-14.346475926639654</v>
      </c>
    </row>
    <row r="61" spans="1:34" x14ac:dyDescent="0.2">
      <c r="A61" s="347">
        <f t="shared" ca="1" si="6"/>
        <v>0.01</v>
      </c>
      <c r="B61" s="304">
        <f t="shared" ca="1" si="7"/>
        <v>5.1699999999999875</v>
      </c>
      <c r="D61" s="306">
        <f t="shared" ca="1" si="8"/>
        <v>-3.7336246884330873</v>
      </c>
      <c r="E61" s="307">
        <f t="shared" ca="1" si="9"/>
        <v>-23.609421151271746</v>
      </c>
      <c r="F61" s="304">
        <f t="shared" ca="1" si="10"/>
        <v>23.902818252503089</v>
      </c>
      <c r="G61" s="306">
        <f t="shared" ca="1" si="11"/>
        <v>36.324001810132764</v>
      </c>
      <c r="H61" s="307">
        <f t="shared" ca="1" si="12"/>
        <v>134.15486881887236</v>
      </c>
      <c r="I61" s="304">
        <f t="shared" ca="1" si="13"/>
        <v>138.98547382842347</v>
      </c>
      <c r="J61" s="306">
        <f t="shared" ca="1" si="14"/>
        <v>152.44412893086621</v>
      </c>
      <c r="K61" s="307">
        <f t="shared" ca="1" si="15"/>
        <v>644.59946472569379</v>
      </c>
      <c r="L61" s="304">
        <f t="shared" ca="1" si="0"/>
        <v>662.38031550623657</v>
      </c>
      <c r="M61" s="306">
        <f t="shared" ca="1" si="16"/>
        <v>1.3063746733253234</v>
      </c>
      <c r="N61" s="304">
        <f t="shared" ca="1" si="17"/>
        <v>74.849755244322679</v>
      </c>
      <c r="P61" s="310">
        <f t="shared" ca="1" si="18"/>
        <v>3</v>
      </c>
      <c r="Q61" s="304">
        <f t="shared" ca="1" si="19"/>
        <v>0</v>
      </c>
      <c r="R61" s="306">
        <f t="shared" ca="1" si="20"/>
        <v>0</v>
      </c>
      <c r="S61" s="307">
        <f t="shared" ca="1" si="21"/>
        <v>3.1779999999999995</v>
      </c>
      <c r="T61" s="304">
        <f t="shared" ca="1" si="1"/>
        <v>31.176179999999995</v>
      </c>
      <c r="U61" s="311">
        <f t="shared" ca="1" si="2"/>
        <v>0</v>
      </c>
      <c r="V61" s="306">
        <f t="shared" ca="1" si="3"/>
        <v>1.1485020911267203</v>
      </c>
      <c r="W61" s="304">
        <f t="shared" ca="1" si="4"/>
        <v>45.270342018242282</v>
      </c>
      <c r="Y61" s="314" t="str">
        <f t="shared" ca="1" si="22"/>
        <v/>
      </c>
      <c r="Z61" s="315" t="str">
        <f t="shared" ca="1" si="23"/>
        <v/>
      </c>
      <c r="AA61" s="316" t="str">
        <f t="shared" ca="1" si="24"/>
        <v/>
      </c>
      <c r="AC61" s="310" t="e">
        <f t="shared" ca="1" si="25"/>
        <v>#N/A</v>
      </c>
      <c r="AD61" s="323" t="e">
        <f t="shared" ca="1" si="26"/>
        <v>#N/A</v>
      </c>
      <c r="AE61" s="324">
        <f t="shared" ca="1" si="5"/>
        <v>644.59946472569379</v>
      </c>
      <c r="AG61" s="306">
        <f t="shared" ca="1" si="27"/>
        <v>-23.76510721956269</v>
      </c>
      <c r="AH61" s="304">
        <f t="shared" ca="1" si="28"/>
        <v>-14.295592937134266</v>
      </c>
    </row>
    <row r="62" spans="1:34" x14ac:dyDescent="0.2">
      <c r="A62" s="347">
        <f t="shared" ca="1" si="6"/>
        <v>0.01</v>
      </c>
      <c r="B62" s="304">
        <f t="shared" ca="1" si="7"/>
        <v>5.1799999999999873</v>
      </c>
      <c r="D62" s="306">
        <f t="shared" ca="1" si="8"/>
        <v>-3.7229239038174544</v>
      </c>
      <c r="E62" s="307">
        <f t="shared" ca="1" si="9"/>
        <v>-23.559816734122922</v>
      </c>
      <c r="F62" s="304">
        <f t="shared" ca="1" si="10"/>
        <v>23.852151411121678</v>
      </c>
      <c r="G62" s="306">
        <f t="shared" ca="1" si="11"/>
        <v>36.286772571094588</v>
      </c>
      <c r="H62" s="307">
        <f t="shared" ca="1" si="12"/>
        <v>133.91927065153112</v>
      </c>
      <c r="I62" s="304">
        <f t="shared" ca="1" si="13"/>
        <v>138.74833662233357</v>
      </c>
      <c r="J62" s="306">
        <f t="shared" ca="1" si="14"/>
        <v>152.80718280277236</v>
      </c>
      <c r="K62" s="307">
        <f t="shared" ca="1" si="15"/>
        <v>645.93983542304579</v>
      </c>
      <c r="L62" s="304">
        <f t="shared" ca="1" si="0"/>
        <v>663.76826234949749</v>
      </c>
      <c r="M62" s="306">
        <f t="shared" ca="1" si="16"/>
        <v>1.3061898888414758</v>
      </c>
      <c r="N62" s="304">
        <f t="shared" ca="1" si="17"/>
        <v>74.839167873278711</v>
      </c>
      <c r="P62" s="310">
        <f t="shared" ca="1" si="18"/>
        <v>3</v>
      </c>
      <c r="Q62" s="304">
        <f t="shared" ca="1" si="19"/>
        <v>0</v>
      </c>
      <c r="R62" s="306">
        <f t="shared" ca="1" si="20"/>
        <v>0</v>
      </c>
      <c r="S62" s="307">
        <f t="shared" ca="1" si="21"/>
        <v>3.1779999999999995</v>
      </c>
      <c r="T62" s="304">
        <f t="shared" ca="1" si="1"/>
        <v>31.176179999999995</v>
      </c>
      <c r="U62" s="311">
        <f t="shared" ca="1" si="2"/>
        <v>0</v>
      </c>
      <c r="V62" s="306">
        <f t="shared" ca="1" si="3"/>
        <v>1.1483479991997645</v>
      </c>
      <c r="W62" s="304">
        <f t="shared" ca="1" si="4"/>
        <v>45.109940055762245</v>
      </c>
      <c r="Y62" s="314" t="str">
        <f t="shared" ca="1" si="22"/>
        <v/>
      </c>
      <c r="Z62" s="315" t="str">
        <f t="shared" ca="1" si="23"/>
        <v/>
      </c>
      <c r="AA62" s="316" t="str">
        <f t="shared" ca="1" si="24"/>
        <v/>
      </c>
      <c r="AC62" s="310" t="e">
        <f t="shared" ca="1" si="25"/>
        <v>#N/A</v>
      </c>
      <c r="AD62" s="323" t="e">
        <f t="shared" ca="1" si="26"/>
        <v>#N/A</v>
      </c>
      <c r="AE62" s="324">
        <f t="shared" ca="1" si="5"/>
        <v>645.93983542304579</v>
      </c>
      <c r="AG62" s="306">
        <f t="shared" ca="1" si="27"/>
        <v>-23.713957489204557</v>
      </c>
      <c r="AH62" s="304">
        <f t="shared" ca="1" si="28"/>
        <v>-14.244915675973029</v>
      </c>
    </row>
    <row r="63" spans="1:34" x14ac:dyDescent="0.2">
      <c r="A63" s="347">
        <f t="shared" ca="1" si="6"/>
        <v>0.01</v>
      </c>
      <c r="B63" s="304">
        <f t="shared" ca="1" si="7"/>
        <v>5.1899999999999871</v>
      </c>
      <c r="D63" s="306">
        <f t="shared" ca="1" si="8"/>
        <v>-3.7122645197549864</v>
      </c>
      <c r="E63" s="307">
        <f t="shared" ca="1" si="9"/>
        <v>-23.510412622178485</v>
      </c>
      <c r="F63" s="304">
        <f t="shared" ca="1" si="10"/>
        <v>23.80168921588804</v>
      </c>
      <c r="G63" s="306">
        <f t="shared" ca="1" si="11"/>
        <v>36.249649925897039</v>
      </c>
      <c r="H63" s="307">
        <f t="shared" ca="1" si="12"/>
        <v>133.68416652530934</v>
      </c>
      <c r="I63" s="304">
        <f t="shared" ca="1" si="13"/>
        <v>138.51170888887597</v>
      </c>
      <c r="J63" s="306">
        <f t="shared" ca="1" si="14"/>
        <v>153.16986491525731</v>
      </c>
      <c r="K63" s="307">
        <f t="shared" ca="1" si="15"/>
        <v>647.27785260892995</v>
      </c>
      <c r="L63" s="304">
        <f t="shared" ca="1" si="0"/>
        <v>665.15383633877195</v>
      </c>
      <c r="M63" s="306">
        <f t="shared" ca="1" si="16"/>
        <v>1.3060046623587738</v>
      </c>
      <c r="N63" s="304">
        <f t="shared" ca="1" si="17"/>
        <v>74.828555177565832</v>
      </c>
      <c r="P63" s="310">
        <f t="shared" ca="1" si="18"/>
        <v>3</v>
      </c>
      <c r="Q63" s="304">
        <f t="shared" ca="1" si="19"/>
        <v>0</v>
      </c>
      <c r="R63" s="306">
        <f t="shared" ca="1" si="20"/>
        <v>0</v>
      </c>
      <c r="S63" s="307">
        <f t="shared" ca="1" si="21"/>
        <v>3.1779999999999995</v>
      </c>
      <c r="T63" s="304">
        <f t="shared" ca="1" si="1"/>
        <v>31.176179999999995</v>
      </c>
      <c r="U63" s="311">
        <f t="shared" ca="1" si="2"/>
        <v>0</v>
      </c>
      <c r="V63" s="306">
        <f t="shared" ca="1" si="3"/>
        <v>1.148194197791478</v>
      </c>
      <c r="W63" s="304">
        <f t="shared" ca="1" si="4"/>
        <v>44.95018505841599</v>
      </c>
      <c r="Y63" s="314" t="str">
        <f t="shared" ca="1" si="22"/>
        <v/>
      </c>
      <c r="Z63" s="315" t="str">
        <f t="shared" ca="1" si="23"/>
        <v/>
      </c>
      <c r="AA63" s="316" t="str">
        <f t="shared" ca="1" si="24"/>
        <v/>
      </c>
      <c r="AC63" s="310" t="e">
        <f t="shared" ca="1" si="25"/>
        <v>#N/A</v>
      </c>
      <c r="AD63" s="323" t="e">
        <f t="shared" ca="1" si="26"/>
        <v>#N/A</v>
      </c>
      <c r="AE63" s="324">
        <f t="shared" ca="1" si="5"/>
        <v>647.27785260892995</v>
      </c>
      <c r="AG63" s="306">
        <f t="shared" ca="1" si="27"/>
        <v>-23.663010954628682</v>
      </c>
      <c r="AH63" s="304">
        <f t="shared" ca="1" si="28"/>
        <v>-14.194443063487178</v>
      </c>
    </row>
    <row r="64" spans="1:34" x14ac:dyDescent="0.2">
      <c r="A64" s="347">
        <f t="shared" ca="1" si="6"/>
        <v>0.01</v>
      </c>
      <c r="B64" s="304">
        <f t="shared" ca="1" si="7"/>
        <v>5.1999999999999869</v>
      </c>
      <c r="D64" s="306">
        <f t="shared" ca="1" si="8"/>
        <v>-3.7016463163270577</v>
      </c>
      <c r="E64" s="307">
        <f t="shared" ca="1" si="9"/>
        <v>-23.461207765626952</v>
      </c>
      <c r="F64" s="304">
        <f t="shared" ca="1" si="10"/>
        <v>23.751430594241938</v>
      </c>
      <c r="G64" s="306">
        <f t="shared" ca="1" si="11"/>
        <v>36.21263346273377</v>
      </c>
      <c r="H64" s="307">
        <f t="shared" ca="1" si="12"/>
        <v>133.44955444765307</v>
      </c>
      <c r="I64" s="304">
        <f t="shared" ca="1" si="13"/>
        <v>138.27558860689558</v>
      </c>
      <c r="J64" s="306">
        <f t="shared" ca="1" si="14"/>
        <v>153.53217633220046</v>
      </c>
      <c r="K64" s="307">
        <f t="shared" ca="1" si="15"/>
        <v>648.6135212137948</v>
      </c>
      <c r="L64" s="304">
        <f t="shared" ca="1" si="0"/>
        <v>666.53704253451633</v>
      </c>
      <c r="M64" s="306">
        <f t="shared" ca="1" si="16"/>
        <v>1.3058189927495174</v>
      </c>
      <c r="N64" s="304">
        <f t="shared" ca="1" si="17"/>
        <v>74.817917092571591</v>
      </c>
      <c r="P64" s="310">
        <f t="shared" ca="1" si="18"/>
        <v>3</v>
      </c>
      <c r="Q64" s="304">
        <f t="shared" ca="1" si="19"/>
        <v>0</v>
      </c>
      <c r="R64" s="306">
        <f t="shared" ca="1" si="20"/>
        <v>0</v>
      </c>
      <c r="S64" s="307">
        <f t="shared" ca="1" si="21"/>
        <v>3.1779999999999995</v>
      </c>
      <c r="T64" s="304">
        <f t="shared" ca="1" si="1"/>
        <v>31.176179999999995</v>
      </c>
      <c r="U64" s="311">
        <f t="shared" ca="1" si="2"/>
        <v>0</v>
      </c>
      <c r="V64" s="306">
        <f t="shared" ca="1" si="3"/>
        <v>1.1480406862261625</v>
      </c>
      <c r="W64" s="304">
        <f t="shared" ca="1" si="4"/>
        <v>44.791073640495391</v>
      </c>
      <c r="Y64" s="314" t="str">
        <f t="shared" ca="1" si="22"/>
        <v/>
      </c>
      <c r="Z64" s="315" t="str">
        <f t="shared" ca="1" si="23"/>
        <v/>
      </c>
      <c r="AA64" s="316" t="str">
        <f t="shared" ca="1" si="24"/>
        <v/>
      </c>
      <c r="AC64" s="310" t="e">
        <f t="shared" ca="1" si="25"/>
        <v>#N/A</v>
      </c>
      <c r="AD64" s="323" t="e">
        <f t="shared" ca="1" si="26"/>
        <v>#N/A</v>
      </c>
      <c r="AE64" s="324">
        <f t="shared" ca="1" si="5"/>
        <v>648.6135212137948</v>
      </c>
      <c r="AG64" s="306">
        <f t="shared" ca="1" si="27"/>
        <v>-23.612266538168164</v>
      </c>
      <c r="AH64" s="304">
        <f t="shared" ca="1" si="28"/>
        <v>-14.144174027191944</v>
      </c>
    </row>
    <row r="65" spans="1:34" x14ac:dyDescent="0.2">
      <c r="A65" s="347">
        <f t="shared" ca="1" si="6"/>
        <v>0.01</v>
      </c>
      <c r="B65" s="304">
        <f t="shared" ca="1" si="7"/>
        <v>5.2099999999999866</v>
      </c>
      <c r="D65" s="306">
        <f t="shared" ca="1" si="8"/>
        <v>-3.691069075073413</v>
      </c>
      <c r="E65" s="307">
        <f t="shared" ca="1" si="9"/>
        <v>-23.412201121632336</v>
      </c>
      <c r="F65" s="304">
        <f t="shared" ca="1" si="10"/>
        <v>23.701374480749543</v>
      </c>
      <c r="G65" s="306">
        <f t="shared" ca="1" si="11"/>
        <v>36.175722771983033</v>
      </c>
      <c r="H65" s="307">
        <f t="shared" ca="1" si="12"/>
        <v>133.21543243643674</v>
      </c>
      <c r="I65" s="304">
        <f t="shared" ca="1" si="13"/>
        <v>138.03997376594293</v>
      </c>
      <c r="J65" s="306">
        <f t="shared" ca="1" si="14"/>
        <v>153.89411811337405</v>
      </c>
      <c r="K65" s="307">
        <f t="shared" ca="1" si="15"/>
        <v>649.94684614821529</v>
      </c>
      <c r="L65" s="304">
        <f t="shared" ca="1" si="0"/>
        <v>667.91788597694028</v>
      </c>
      <c r="M65" s="306">
        <f t="shared" ca="1" si="16"/>
        <v>1.3056328788816716</v>
      </c>
      <c r="N65" s="304">
        <f t="shared" ca="1" si="17"/>
        <v>74.807253553435174</v>
      </c>
      <c r="P65" s="310">
        <f t="shared" ca="1" si="18"/>
        <v>3</v>
      </c>
      <c r="Q65" s="304">
        <f t="shared" ca="1" si="19"/>
        <v>0</v>
      </c>
      <c r="R65" s="306">
        <f t="shared" ca="1" si="20"/>
        <v>0</v>
      </c>
      <c r="S65" s="307">
        <f t="shared" ca="1" si="21"/>
        <v>3.1779999999999995</v>
      </c>
      <c r="T65" s="304">
        <f t="shared" ca="1" si="1"/>
        <v>31.176179999999995</v>
      </c>
      <c r="U65" s="311">
        <f t="shared" ca="1" si="2"/>
        <v>0</v>
      </c>
      <c r="V65" s="306">
        <f t="shared" ca="1" si="3"/>
        <v>1.1478874638309231</v>
      </c>
      <c r="W65" s="304">
        <f t="shared" ca="1" si="4"/>
        <v>44.632602438760195</v>
      </c>
      <c r="Y65" s="314" t="str">
        <f t="shared" ca="1" si="22"/>
        <v/>
      </c>
      <c r="Z65" s="315" t="str">
        <f t="shared" ca="1" si="23"/>
        <v/>
      </c>
      <c r="AA65" s="316" t="str">
        <f t="shared" ca="1" si="24"/>
        <v/>
      </c>
      <c r="AC65" s="310" t="e">
        <f t="shared" ca="1" si="25"/>
        <v>#N/A</v>
      </c>
      <c r="AD65" s="323" t="e">
        <f t="shared" ca="1" si="26"/>
        <v>#N/A</v>
      </c>
      <c r="AE65" s="324">
        <f t="shared" ca="1" si="5"/>
        <v>649.94684614821529</v>
      </c>
      <c r="AG65" s="306">
        <f t="shared" ca="1" si="27"/>
        <v>-23.561723169258471</v>
      </c>
      <c r="AH65" s="304">
        <f t="shared" ca="1" si="28"/>
        <v>-14.0941075017292</v>
      </c>
    </row>
    <row r="66" spans="1:34" x14ac:dyDescent="0.2">
      <c r="A66" s="347">
        <f t="shared" ca="1" si="6"/>
        <v>0.01</v>
      </c>
      <c r="B66" s="304">
        <f t="shared" ca="1" si="7"/>
        <v>5.2199999999999864</v>
      </c>
      <c r="D66" s="306">
        <f t="shared" ca="1" si="8"/>
        <v>-3.6805325789805621</v>
      </c>
      <c r="E66" s="307">
        <f t="shared" ca="1" si="9"/>
        <v>-23.363391654278551</v>
      </c>
      <c r="F66" s="304">
        <f t="shared" ca="1" si="10"/>
        <v>23.651519817046641</v>
      </c>
      <c r="G66" s="306">
        <f t="shared" ca="1" si="11"/>
        <v>36.138917446193226</v>
      </c>
      <c r="H66" s="307">
        <f t="shared" ca="1" si="12"/>
        <v>132.98179851989397</v>
      </c>
      <c r="I66" s="304">
        <f t="shared" ca="1" si="13"/>
        <v>137.80486236620408</v>
      </c>
      <c r="J66" s="306">
        <f t="shared" ca="1" si="14"/>
        <v>154.25569131446494</v>
      </c>
      <c r="K66" s="307">
        <f t="shared" ca="1" si="15"/>
        <v>651.2778323029969</v>
      </c>
      <c r="L66" s="304">
        <f t="shared" ca="1" si="0"/>
        <v>669.29637168611191</v>
      </c>
      <c r="M66" s="306">
        <f t="shared" ca="1" si="16"/>
        <v>1.305446319618849</v>
      </c>
      <c r="N66" s="304">
        <f t="shared" ca="1" si="17"/>
        <v>74.796564495046368</v>
      </c>
      <c r="P66" s="310">
        <f t="shared" ca="1" si="18"/>
        <v>3</v>
      </c>
      <c r="Q66" s="304">
        <f t="shared" ca="1" si="19"/>
        <v>0</v>
      </c>
      <c r="R66" s="306">
        <f t="shared" ca="1" si="20"/>
        <v>0</v>
      </c>
      <c r="S66" s="307">
        <f t="shared" ca="1" si="21"/>
        <v>3.1779999999999995</v>
      </c>
      <c r="T66" s="304">
        <f t="shared" ca="1" si="1"/>
        <v>31.176179999999995</v>
      </c>
      <c r="U66" s="311">
        <f t="shared" ca="1" si="2"/>
        <v>0</v>
      </c>
      <c r="V66" s="306">
        <f t="shared" ca="1" si="3"/>
        <v>1.1477345299356521</v>
      </c>
      <c r="W66" s="304">
        <f t="shared" ca="1" si="4"/>
        <v>44.474768112259312</v>
      </c>
      <c r="Y66" s="314" t="str">
        <f t="shared" ca="1" si="22"/>
        <v/>
      </c>
      <c r="Z66" s="315" t="str">
        <f t="shared" ca="1" si="23"/>
        <v/>
      </c>
      <c r="AA66" s="316" t="str">
        <f t="shared" ca="1" si="24"/>
        <v/>
      </c>
      <c r="AC66" s="310" t="e">
        <f t="shared" ca="1" si="25"/>
        <v>#N/A</v>
      </c>
      <c r="AD66" s="323" t="e">
        <f t="shared" ca="1" si="26"/>
        <v>#N/A</v>
      </c>
      <c r="AE66" s="324">
        <f t="shared" ca="1" si="5"/>
        <v>651.2778323029969</v>
      </c>
      <c r="AG66" s="306">
        <f t="shared" ca="1" si="27"/>
        <v>-23.511379784380516</v>
      </c>
      <c r="AH66" s="304">
        <f t="shared" ca="1" si="28"/>
        <v>-14.044242428810636</v>
      </c>
    </row>
    <row r="67" spans="1:34" x14ac:dyDescent="0.2">
      <c r="A67" s="347">
        <f t="shared" ca="1" si="6"/>
        <v>0.01</v>
      </c>
      <c r="B67" s="304">
        <f t="shared" ca="1" si="7"/>
        <v>5.2299999999999862</v>
      </c>
      <c r="D67" s="306">
        <f t="shared" ca="1" si="8"/>
        <v>-3.6700366124702484</v>
      </c>
      <c r="E67" s="307">
        <f t="shared" ca="1" si="9"/>
        <v>-23.314778334514344</v>
      </c>
      <c r="F67" s="304">
        <f t="shared" ca="1" si="10"/>
        <v>23.601865551782375</v>
      </c>
      <c r="G67" s="306">
        <f t="shared" ca="1" si="11"/>
        <v>36.10221708006852</v>
      </c>
      <c r="H67" s="307">
        <f t="shared" ca="1" si="12"/>
        <v>132.74865073654883</v>
      </c>
      <c r="I67" s="304">
        <f t="shared" ca="1" si="13"/>
        <v>137.57025241843024</v>
      </c>
      <c r="J67" s="306">
        <f t="shared" ca="1" si="14"/>
        <v>154.61689698709625</v>
      </c>
      <c r="K67" s="307">
        <f t="shared" ca="1" si="15"/>
        <v>652.60648454927912</v>
      </c>
      <c r="L67" s="304">
        <f t="shared" ca="1" si="0"/>
        <v>670.6725046620644</v>
      </c>
      <c r="M67" s="306">
        <f t="shared" ca="1" si="16"/>
        <v>1.3052593138202908</v>
      </c>
      <c r="N67" s="304">
        <f t="shared" ca="1" si="17"/>
        <v>74.785849852044507</v>
      </c>
      <c r="P67" s="310">
        <f t="shared" ca="1" si="18"/>
        <v>3</v>
      </c>
      <c r="Q67" s="304">
        <f t="shared" ca="1" si="19"/>
        <v>0</v>
      </c>
      <c r="R67" s="306">
        <f t="shared" ca="1" si="20"/>
        <v>0</v>
      </c>
      <c r="S67" s="307">
        <f t="shared" ca="1" si="21"/>
        <v>3.1779999999999995</v>
      </c>
      <c r="T67" s="304">
        <f t="shared" ca="1" si="1"/>
        <v>31.176179999999995</v>
      </c>
      <c r="U67" s="311">
        <f t="shared" ca="1" si="2"/>
        <v>0</v>
      </c>
      <c r="V67" s="306">
        <f t="shared" ca="1" si="3"/>
        <v>1.1475818838730161</v>
      </c>
      <c r="W67" s="304">
        <f t="shared" ca="1" si="4"/>
        <v>44.317567342153509</v>
      </c>
      <c r="Y67" s="314" t="str">
        <f t="shared" ca="1" si="22"/>
        <v/>
      </c>
      <c r="Z67" s="315" t="str">
        <f t="shared" ca="1" si="23"/>
        <v/>
      </c>
      <c r="AA67" s="316" t="str">
        <f t="shared" ca="1" si="24"/>
        <v/>
      </c>
      <c r="AC67" s="310" t="e">
        <f t="shared" ca="1" si="25"/>
        <v>#N/A</v>
      </c>
      <c r="AD67" s="323" t="e">
        <f t="shared" ca="1" si="26"/>
        <v>#N/A</v>
      </c>
      <c r="AE67" s="324">
        <f t="shared" ca="1" si="5"/>
        <v>652.60648454927912</v>
      </c>
      <c r="AG67" s="306">
        <f t="shared" ca="1" si="27"/>
        <v>-23.461235327004243</v>
      </c>
      <c r="AH67" s="304">
        <f t="shared" ca="1" si="28"/>
        <v>-13.994577757161522</v>
      </c>
    </row>
    <row r="68" spans="1:34" x14ac:dyDescent="0.2">
      <c r="A68" s="347">
        <f t="shared" ca="1" si="6"/>
        <v>0.01</v>
      </c>
      <c r="B68" s="304">
        <f t="shared" ca="1" si="7"/>
        <v>5.239999999999986</v>
      </c>
      <c r="D68" s="306">
        <f t="shared" ca="1" si="8"/>
        <v>-3.659580961388031</v>
      </c>
      <c r="E68" s="307">
        <f t="shared" ca="1" si="9"/>
        <v>-23.266360140098666</v>
      </c>
      <c r="F68" s="304">
        <f t="shared" ca="1" si="10"/>
        <v>23.552410640563437</v>
      </c>
      <c r="G68" s="306">
        <f t="shared" ca="1" si="11"/>
        <v>36.065621270454642</v>
      </c>
      <c r="H68" s="307">
        <f t="shared" ca="1" si="12"/>
        <v>132.51598713514784</v>
      </c>
      <c r="I68" s="304">
        <f t="shared" ca="1" si="13"/>
        <v>137.33614194386899</v>
      </c>
      <c r="J68" s="306">
        <f t="shared" ca="1" si="14"/>
        <v>154.97773617884886</v>
      </c>
      <c r="K68" s="307">
        <f t="shared" ca="1" si="15"/>
        <v>653.93280773863762</v>
      </c>
      <c r="L68" s="304">
        <f t="shared" ref="L68:L131" ca="1" si="29">SQRT(pos_x^2+pos_z^2)</f>
        <v>672.04628988489992</v>
      </c>
      <c r="M68" s="306">
        <f t="shared" ca="1" si="16"/>
        <v>1.3050718603408464</v>
      </c>
      <c r="N68" s="304">
        <f t="shared" ca="1" si="17"/>
        <v>74.775109558817306</v>
      </c>
      <c r="P68" s="310">
        <f t="shared" ca="1" si="18"/>
        <v>3</v>
      </c>
      <c r="Q68" s="304">
        <f t="shared" ca="1" si="19"/>
        <v>0</v>
      </c>
      <c r="R68" s="306">
        <f t="shared" ca="1" si="20"/>
        <v>0</v>
      </c>
      <c r="S68" s="307">
        <f t="shared" ca="1" si="21"/>
        <v>3.1779999999999995</v>
      </c>
      <c r="T68" s="304">
        <f t="shared" ref="T68:T131" ca="1" si="30">m*g</f>
        <v>31.176179999999995</v>
      </c>
      <c r="U68" s="311">
        <f t="shared" ref="U68:U131" ca="1" si="31">IF(pos_xz&lt;L_rampe,Poids*COS(Beta),0)</f>
        <v>0</v>
      </c>
      <c r="V68" s="306">
        <f t="shared" ref="V68:V131" ca="1" si="32">Rho_moyen*(20000-Alt_rampe-pos_z)/(20000+Alt_rampe+pos_z)</f>
        <v>1.1474295249784403</v>
      </c>
      <c r="W68" s="304">
        <f t="shared" ref="W68:W131" ca="1" si="33">1/2*Rho*Sref*Cx*vit_xz^2</f>
        <v>44.160996831540103</v>
      </c>
      <c r="Y68" s="314" t="str">
        <f t="shared" ca="1" si="22"/>
        <v/>
      </c>
      <c r="Z68" s="315" t="str">
        <f t="shared" ca="1" si="23"/>
        <v/>
      </c>
      <c r="AA68" s="316" t="str">
        <f t="shared" ca="1" si="24"/>
        <v/>
      </c>
      <c r="AC68" s="310" t="e">
        <f t="shared" ca="1" si="25"/>
        <v>#N/A</v>
      </c>
      <c r="AD68" s="323" t="e">
        <f t="shared" ca="1" si="26"/>
        <v>#N/A</v>
      </c>
      <c r="AE68" s="324">
        <f t="shared" ref="AE68:AE131" ca="1" si="34">IF(t&lt;T_para, pos_z, NA())</f>
        <v>653.93280773863762</v>
      </c>
      <c r="AG68" s="306">
        <f t="shared" ca="1" si="27"/>
        <v>-23.411288747532744</v>
      </c>
      <c r="AH68" s="304">
        <f t="shared" ca="1" si="28"/>
        <v>-13.94511244246492</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-3.6491654129920121</v>
      </c>
      <c r="E69" s="307">
        <f t="shared" ref="E69:E132" ca="1" si="38">IF(AND(L68&lt;L_rampe,Poussee&lt;Poids*SIN(M68)),0,(-W68+Poussee)/m*SIN(M68)+U68/m*COS(M68)-Poids/m)</f>
        <v>-23.218136055546726</v>
      </c>
      <c r="F69" s="304">
        <f t="shared" ref="F69:F132" ca="1" si="39">SQRT(acc_x^2+acc_z^2)</f>
        <v>23.503154045898945</v>
      </c>
      <c r="G69" s="306">
        <f t="shared" ref="G69:G132" ca="1" si="40">G68+acc_x*pas</f>
        <v>36.029129616324724</v>
      </c>
      <c r="H69" s="307">
        <f t="shared" ref="H69:H132" ca="1" si="41">H68+acc_z*pas</f>
        <v>132.28380577459237</v>
      </c>
      <c r="I69" s="304">
        <f t="shared" ref="I69:I132" ca="1" si="42">SQRT(vit_x^2+vit_z^2)</f>
        <v>137.10252897419508</v>
      </c>
      <c r="J69" s="306">
        <f t="shared" ref="J69:J132" ca="1" si="43">J68+0.5*(vit_x+G68)*pas*(K68&gt;=0)</f>
        <v>155.33820993328274</v>
      </c>
      <c r="K69" s="307">
        <f t="shared" ref="K69:K132" ca="1" si="44">K68+0.5*(vit_z+H68)*pas</f>
        <v>655.25680670318627</v>
      </c>
      <c r="L69" s="304">
        <f t="shared" ca="1" si="29"/>
        <v>673.41773231489344</v>
      </c>
      <c r="M69" s="306">
        <f t="shared" ref="M69:M132" ca="1" si="45">IF(AND(L68&gt;L_rampe,G69&gt;0),ATAN2(G69,H69),$M$4)</f>
        <v>1.3048839580309559</v>
      </c>
      <c r="N69" s="304">
        <f t="shared" ref="N69:N132" ca="1" si="46">DEGREES(Beta)</f>
        <v>74.764343549499813</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3.1779999999999995</v>
      </c>
      <c r="T69" s="304">
        <f t="shared" ca="1" si="30"/>
        <v>31.176179999999995</v>
      </c>
      <c r="U69" s="311">
        <f t="shared" ca="1" si="31"/>
        <v>0</v>
      </c>
      <c r="V69" s="306">
        <f t="shared" ca="1" si="32"/>
        <v>1.1472774525900924</v>
      </c>
      <c r="W69" s="304">
        <f t="shared" ca="1" si="33"/>
        <v>44.005053305278764</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655.25680670318627</v>
      </c>
      <c r="AG69" s="306">
        <f t="shared" ref="AG69:AG132" ca="1" si="56">IF(AND(L68&lt;L_rampe,Poussee&lt;Poids*SIN(M68)),0,(-W68+Poussee)/m-Poids*SIN(M68)/m)</f>
        <v>-23.361539003246939</v>
      </c>
      <c r="AH69" s="304">
        <f t="shared" ref="AH69:AH132" ca="1" si="57">IF(AND(L68&lt;L_rampe,Poussee&lt;Poids*SIN(M68)), g*SIN(M68), (-W68+Poussee)/m)</f>
        <v>-13.895845447306517</v>
      </c>
    </row>
    <row r="70" spans="1:34" x14ac:dyDescent="0.2">
      <c r="A70" s="347">
        <f t="shared" ca="1" si="35"/>
        <v>0.01</v>
      </c>
      <c r="B70" s="304">
        <f t="shared" ca="1" si="36"/>
        <v>5.2599999999999856</v>
      </c>
      <c r="D70" s="306">
        <f t="shared" ca="1" si="37"/>
        <v>-3.6387897559415925</v>
      </c>
      <c r="E70" s="307">
        <f t="shared" ca="1" si="38"/>
        <v>-23.170105072076296</v>
      </c>
      <c r="F70" s="304">
        <f t="shared" ca="1" si="39"/>
        <v>23.454094737145603</v>
      </c>
      <c r="G70" s="306">
        <f t="shared" ca="1" si="40"/>
        <v>35.992741718765309</v>
      </c>
      <c r="H70" s="307">
        <f t="shared" ca="1" si="41"/>
        <v>132.05210472387159</v>
      </c>
      <c r="I70" s="304">
        <f t="shared" ca="1" si="42"/>
        <v>136.86941155144234</v>
      </c>
      <c r="J70" s="306">
        <f t="shared" ca="1" si="43"/>
        <v>155.69831928995819</v>
      </c>
      <c r="K70" s="307">
        <f t="shared" ca="1" si="44"/>
        <v>656.57848625567863</v>
      </c>
      <c r="L70" s="304">
        <f t="shared" ca="1" si="29"/>
        <v>674.78683689259685</v>
      </c>
      <c r="M70" s="306">
        <f t="shared" ca="1" si="45"/>
        <v>1.304695605736629</v>
      </c>
      <c r="N70" s="304">
        <f t="shared" ca="1" si="46"/>
        <v>74.753551757973284</v>
      </c>
      <c r="P70" s="310">
        <f t="shared" ca="1" si="47"/>
        <v>3</v>
      </c>
      <c r="Q70" s="304">
        <f t="shared" ca="1" si="48"/>
        <v>0</v>
      </c>
      <c r="R70" s="306">
        <f t="shared" ca="1" si="49"/>
        <v>0</v>
      </c>
      <c r="S70" s="307">
        <f t="shared" ca="1" si="50"/>
        <v>3.1779999999999995</v>
      </c>
      <c r="T70" s="304">
        <f t="shared" ca="1" si="30"/>
        <v>31.176179999999995</v>
      </c>
      <c r="U70" s="311">
        <f t="shared" ca="1" si="31"/>
        <v>0</v>
      </c>
      <c r="V70" s="306">
        <f t="shared" ca="1" si="32"/>
        <v>1.1471256660488696</v>
      </c>
      <c r="W70" s="304">
        <f t="shared" ca="1" si="33"/>
        <v>43.849733509819423</v>
      </c>
      <c r="Y70" s="314" t="str">
        <f t="shared" ca="1" si="51"/>
        <v/>
      </c>
      <c r="Z70" s="315" t="str">
        <f t="shared" ca="1" si="52"/>
        <v/>
      </c>
      <c r="AA70" s="316" t="str">
        <f t="shared" ca="1" si="53"/>
        <v/>
      </c>
      <c r="AC70" s="310" t="e">
        <f t="shared" ca="1" si="54"/>
        <v>#N/A</v>
      </c>
      <c r="AD70" s="323" t="e">
        <f t="shared" ca="1" si="55"/>
        <v>#N/A</v>
      </c>
      <c r="AE70" s="324">
        <f t="shared" ca="1" si="34"/>
        <v>656.57848625567863</v>
      </c>
      <c r="AG70" s="306">
        <f t="shared" ca="1" si="56"/>
        <v>-23.311985058250649</v>
      </c>
      <c r="AH70" s="304">
        <f t="shared" ca="1" si="57"/>
        <v>-13.846775741119815</v>
      </c>
    </row>
    <row r="71" spans="1:34" x14ac:dyDescent="0.2">
      <c r="A71" s="347">
        <f t="shared" ca="1" si="35"/>
        <v>0.01</v>
      </c>
      <c r="B71" s="304">
        <f t="shared" ca="1" si="36"/>
        <v>5.2699999999999854</v>
      </c>
      <c r="D71" s="306">
        <f t="shared" ca="1" si="37"/>
        <v>-3.6284537802864141</v>
      </c>
      <c r="E71" s="307">
        <f t="shared" ca="1" si="38"/>
        <v>-23.122266187554715</v>
      </c>
      <c r="F71" s="304">
        <f t="shared" ca="1" si="39"/>
        <v>23.40523169045354</v>
      </c>
      <c r="G71" s="306">
        <f t="shared" ca="1" si="40"/>
        <v>35.956457180962445</v>
      </c>
      <c r="H71" s="307">
        <f t="shared" ca="1" si="41"/>
        <v>131.82088206199606</v>
      </c>
      <c r="I71" s="304">
        <f t="shared" ca="1" si="42"/>
        <v>136.63678772793605</v>
      </c>
      <c r="J71" s="306">
        <f t="shared" ca="1" si="43"/>
        <v>156.05806528445683</v>
      </c>
      <c r="K71" s="307">
        <f t="shared" ca="1" si="44"/>
        <v>657.89785118960799</v>
      </c>
      <c r="L71" s="304">
        <f t="shared" ca="1" si="29"/>
        <v>676.15360853894094</v>
      </c>
      <c r="M71" s="306">
        <f t="shared" ca="1" si="45"/>
        <v>1.3045068022994273</v>
      </c>
      <c r="N71" s="304">
        <f t="shared" ca="1" si="46"/>
        <v>74.74273411786406</v>
      </c>
      <c r="P71" s="310">
        <f t="shared" ca="1" si="47"/>
        <v>3</v>
      </c>
      <c r="Q71" s="304">
        <f t="shared" ca="1" si="48"/>
        <v>0</v>
      </c>
      <c r="R71" s="306">
        <f t="shared" ca="1" si="49"/>
        <v>0</v>
      </c>
      <c r="S71" s="307">
        <f t="shared" ca="1" si="50"/>
        <v>3.1779999999999995</v>
      </c>
      <c r="T71" s="304">
        <f t="shared" ca="1" si="30"/>
        <v>31.176179999999995</v>
      </c>
      <c r="U71" s="311">
        <f t="shared" ca="1" si="31"/>
        <v>0</v>
      </c>
      <c r="V71" s="306">
        <f t="shared" ca="1" si="32"/>
        <v>1.1469741646983833</v>
      </c>
      <c r="W71" s="304">
        <f t="shared" ca="1" si="33"/>
        <v>43.695034213031541</v>
      </c>
      <c r="Y71" s="314" t="str">
        <f t="shared" ca="1" si="51"/>
        <v/>
      </c>
      <c r="Z71" s="315" t="str">
        <f t="shared" ca="1" si="52"/>
        <v/>
      </c>
      <c r="AA71" s="316" t="str">
        <f t="shared" ca="1" si="53"/>
        <v/>
      </c>
      <c r="AC71" s="310" t="e">
        <f t="shared" ca="1" si="54"/>
        <v>#N/A</v>
      </c>
      <c r="AD71" s="323" t="e">
        <f t="shared" ca="1" si="55"/>
        <v>#N/A</v>
      </c>
      <c r="AE71" s="324">
        <f t="shared" ca="1" si="34"/>
        <v>657.89785118960799</v>
      </c>
      <c r="AG71" s="306">
        <f t="shared" ca="1" si="56"/>
        <v>-23.262625883416273</v>
      </c>
      <c r="AH71" s="304">
        <f t="shared" ca="1" si="57"/>
        <v>-13.797902300131978</v>
      </c>
    </row>
    <row r="72" spans="1:34" x14ac:dyDescent="0.2">
      <c r="A72" s="347">
        <f t="shared" ca="1" si="35"/>
        <v>0.01</v>
      </c>
      <c r="B72" s="304">
        <f t="shared" ca="1" si="36"/>
        <v>5.2799999999999851</v>
      </c>
      <c r="D72" s="306">
        <f t="shared" ca="1" si="37"/>
        <v>-3.6181572774553423</v>
      </c>
      <c r="E72" s="307">
        <f t="shared" ca="1" si="38"/>
        <v>-23.074618406446326</v>
      </c>
      <c r="F72" s="304">
        <f t="shared" ca="1" si="39"/>
        <v>23.356563888712625</v>
      </c>
      <c r="G72" s="306">
        <f t="shared" ca="1" si="40"/>
        <v>35.920275608187893</v>
      </c>
      <c r="H72" s="307">
        <f t="shared" ca="1" si="41"/>
        <v>131.5901358779316</v>
      </c>
      <c r="I72" s="304">
        <f t="shared" ca="1" si="42"/>
        <v>136.40465556622576</v>
      </c>
      <c r="J72" s="306">
        <f t="shared" ca="1" si="43"/>
        <v>156.41744894840258</v>
      </c>
      <c r="K72" s="307">
        <f t="shared" ca="1" si="44"/>
        <v>659.21490627930768</v>
      </c>
      <c r="L72" s="304">
        <f t="shared" ca="1" si="29"/>
        <v>677.5180521553375</v>
      </c>
      <c r="M72" s="306">
        <f t="shared" ca="1" si="45"/>
        <v>1.3043175465564436</v>
      </c>
      <c r="N72" s="304">
        <f t="shared" ca="1" si="46"/>
        <v>74.731890562542475</v>
      </c>
      <c r="P72" s="310">
        <f t="shared" ca="1" si="47"/>
        <v>3</v>
      </c>
      <c r="Q72" s="304">
        <f t="shared" ca="1" si="48"/>
        <v>0</v>
      </c>
      <c r="R72" s="306">
        <f t="shared" ca="1" si="49"/>
        <v>0</v>
      </c>
      <c r="S72" s="307">
        <f t="shared" ca="1" si="50"/>
        <v>3.1779999999999995</v>
      </c>
      <c r="T72" s="304">
        <f t="shared" ca="1" si="30"/>
        <v>31.176179999999995</v>
      </c>
      <c r="U72" s="311">
        <f t="shared" ca="1" si="31"/>
        <v>0</v>
      </c>
      <c r="V72" s="306">
        <f t="shared" ca="1" si="32"/>
        <v>1.1468229478849459</v>
      </c>
      <c r="W72" s="304">
        <f t="shared" ca="1" si="33"/>
        <v>43.54095220403498</v>
      </c>
      <c r="Y72" s="314" t="str">
        <f t="shared" ca="1" si="51"/>
        <v/>
      </c>
      <c r="Z72" s="315" t="str">
        <f t="shared" ca="1" si="52"/>
        <v/>
      </c>
      <c r="AA72" s="316" t="str">
        <f t="shared" ca="1" si="53"/>
        <v/>
      </c>
      <c r="AC72" s="310" t="e">
        <f t="shared" ca="1" si="54"/>
        <v>#N/A</v>
      </c>
      <c r="AD72" s="323" t="e">
        <f t="shared" ca="1" si="55"/>
        <v>#N/A</v>
      </c>
      <c r="AE72" s="324">
        <f t="shared" ca="1" si="34"/>
        <v>659.21490627930768</v>
      </c>
      <c r="AG72" s="306">
        <f t="shared" ca="1" si="56"/>
        <v>-23.213460456330985</v>
      </c>
      <c r="AH72" s="304">
        <f t="shared" ca="1" si="57"/>
        <v>-13.749224107310116</v>
      </c>
    </row>
    <row r="73" spans="1:34" x14ac:dyDescent="0.2">
      <c r="A73" s="347">
        <f t="shared" ca="1" si="35"/>
        <v>0.01</v>
      </c>
      <c r="B73" s="304">
        <f t="shared" ca="1" si="36"/>
        <v>5.2899999999999849</v>
      </c>
      <c r="D73" s="306">
        <f t="shared" ca="1" si="37"/>
        <v>-3.6079000402455872</v>
      </c>
      <c r="E73" s="307">
        <f t="shared" ca="1" si="38"/>
        <v>-23.027160739760333</v>
      </c>
      <c r="F73" s="304">
        <f t="shared" ca="1" si="39"/>
        <v>23.308090321499179</v>
      </c>
      <c r="G73" s="306">
        <f t="shared" ca="1" si="40"/>
        <v>35.884196607785434</v>
      </c>
      <c r="H73" s="307">
        <f t="shared" ca="1" si="41"/>
        <v>131.35986427053399</v>
      </c>
      <c r="I73" s="304">
        <f t="shared" ca="1" si="42"/>
        <v>136.17301313901854</v>
      </c>
      <c r="J73" s="306">
        <f t="shared" ca="1" si="43"/>
        <v>156.77647130948245</v>
      </c>
      <c r="K73" s="307">
        <f t="shared" ca="1" si="44"/>
        <v>660.52965628005006</v>
      </c>
      <c r="L73" s="304">
        <f t="shared" ca="1" si="29"/>
        <v>678.88017262378048</v>
      </c>
      <c r="M73" s="306">
        <f t="shared" ca="1" si="45"/>
        <v>1.3041278373402827</v>
      </c>
      <c r="N73" s="304">
        <f t="shared" ca="1" si="46"/>
        <v>74.721021025121729</v>
      </c>
      <c r="P73" s="310">
        <f t="shared" ca="1" si="47"/>
        <v>3</v>
      </c>
      <c r="Q73" s="304">
        <f t="shared" ca="1" si="48"/>
        <v>0</v>
      </c>
      <c r="R73" s="306">
        <f t="shared" ca="1" si="49"/>
        <v>0</v>
      </c>
      <c r="S73" s="307">
        <f t="shared" ca="1" si="50"/>
        <v>3.1779999999999995</v>
      </c>
      <c r="T73" s="304">
        <f t="shared" ca="1" si="30"/>
        <v>31.176179999999995</v>
      </c>
      <c r="U73" s="311">
        <f t="shared" ca="1" si="31"/>
        <v>0</v>
      </c>
      <c r="V73" s="306">
        <f t="shared" ca="1" si="32"/>
        <v>1.1466720149575538</v>
      </c>
      <c r="W73" s="304">
        <f t="shared" ca="1" si="33"/>
        <v>43.387484293032372</v>
      </c>
      <c r="Y73" s="314" t="str">
        <f t="shared" ca="1" si="51"/>
        <v/>
      </c>
      <c r="Z73" s="315" t="str">
        <f t="shared" ca="1" si="52"/>
        <v/>
      </c>
      <c r="AA73" s="316" t="str">
        <f t="shared" ca="1" si="53"/>
        <v/>
      </c>
      <c r="AC73" s="310" t="e">
        <f t="shared" ca="1" si="54"/>
        <v>#N/A</v>
      </c>
      <c r="AD73" s="323" t="e">
        <f t="shared" ca="1" si="55"/>
        <v>#N/A</v>
      </c>
      <c r="AE73" s="324">
        <f t="shared" ca="1" si="34"/>
        <v>660.52965628005006</v>
      </c>
      <c r="AG73" s="306">
        <f t="shared" ca="1" si="56"/>
        <v>-23.164487761243329</v>
      </c>
      <c r="AH73" s="304">
        <f t="shared" ca="1" si="57"/>
        <v>-13.700740152308052</v>
      </c>
    </row>
    <row r="74" spans="1:34" x14ac:dyDescent="0.2">
      <c r="A74" s="347">
        <f t="shared" ca="1" si="35"/>
        <v>0.01</v>
      </c>
      <c r="B74" s="304">
        <f t="shared" ca="1" si="36"/>
        <v>5.2999999999999847</v>
      </c>
      <c r="D74" s="306">
        <f t="shared" ca="1" si="37"/>
        <v>-3.5976818628119016</v>
      </c>
      <c r="E74" s="307">
        <f t="shared" ca="1" si="38"/>
        <v>-22.979892204999231</v>
      </c>
      <c r="F74" s="304">
        <f t="shared" ca="1" si="39"/>
        <v>23.25980998502331</v>
      </c>
      <c r="G74" s="306">
        <f t="shared" ca="1" si="40"/>
        <v>35.848219789157312</v>
      </c>
      <c r="H74" s="307">
        <f t="shared" ca="1" si="41"/>
        <v>131.13006534848401</v>
      </c>
      <c r="I74" s="304">
        <f t="shared" ca="1" si="42"/>
        <v>135.94185852911318</v>
      </c>
      <c r="J74" s="306">
        <f t="shared" ca="1" si="43"/>
        <v>157.13513339146715</v>
      </c>
      <c r="K74" s="307">
        <f t="shared" ca="1" si="44"/>
        <v>661.8421059281452</v>
      </c>
      <c r="L74" s="304">
        <f t="shared" ca="1" si="29"/>
        <v>680.23997480694732</v>
      </c>
      <c r="M74" s="306">
        <f t="shared" ca="1" si="45"/>
        <v>1.303937673479042</v>
      </c>
      <c r="N74" s="304">
        <f t="shared" ca="1" si="46"/>
        <v>74.710125438456728</v>
      </c>
      <c r="P74" s="310">
        <f t="shared" ca="1" si="47"/>
        <v>3</v>
      </c>
      <c r="Q74" s="304">
        <f t="shared" ca="1" si="48"/>
        <v>0</v>
      </c>
      <c r="R74" s="306">
        <f t="shared" ca="1" si="49"/>
        <v>0</v>
      </c>
      <c r="S74" s="307">
        <f t="shared" ca="1" si="50"/>
        <v>3.1779999999999995</v>
      </c>
      <c r="T74" s="304">
        <f t="shared" ca="1" si="30"/>
        <v>31.176179999999995</v>
      </c>
      <c r="U74" s="311">
        <f t="shared" ca="1" si="31"/>
        <v>0</v>
      </c>
      <c r="V74" s="306">
        <f t="shared" ca="1" si="32"/>
        <v>1.1465213652678758</v>
      </c>
      <c r="W74" s="304">
        <f t="shared" ca="1" si="33"/>
        <v>43.234627311143264</v>
      </c>
      <c r="Y74" s="314" t="str">
        <f t="shared" ca="1" si="51"/>
        <v/>
      </c>
      <c r="Z74" s="315" t="str">
        <f t="shared" ca="1" si="52"/>
        <v/>
      </c>
      <c r="AA74" s="316" t="str">
        <f t="shared" ca="1" si="53"/>
        <v/>
      </c>
      <c r="AC74" s="310" t="e">
        <f t="shared" ca="1" si="54"/>
        <v>#N/A</v>
      </c>
      <c r="AD74" s="323" t="e">
        <f t="shared" ca="1" si="55"/>
        <v>#N/A</v>
      </c>
      <c r="AE74" s="324">
        <f t="shared" ca="1" si="34"/>
        <v>661.8421059281452</v>
      </c>
      <c r="AG74" s="306">
        <f t="shared" ca="1" si="56"/>
        <v>-23.115706789010353</v>
      </c>
      <c r="AH74" s="304">
        <f t="shared" ca="1" si="57"/>
        <v>-13.652449431413586</v>
      </c>
    </row>
    <row r="75" spans="1:34" x14ac:dyDescent="0.2">
      <c r="A75" s="347">
        <f t="shared" ca="1" si="35"/>
        <v>0.01</v>
      </c>
      <c r="B75" s="304">
        <f t="shared" ca="1" si="36"/>
        <v>5.3099999999999845</v>
      </c>
      <c r="D75" s="306">
        <f t="shared" ca="1" si="37"/>
        <v>-3.5875025406558989</v>
      </c>
      <c r="E75" s="307">
        <f t="shared" ca="1" si="38"/>
        <v>-22.932811826107667</v>
      </c>
      <c r="F75" s="304">
        <f t="shared" ca="1" si="39"/>
        <v>23.211721882076656</v>
      </c>
      <c r="G75" s="306">
        <f t="shared" ca="1" si="40"/>
        <v>35.812344763750751</v>
      </c>
      <c r="H75" s="307">
        <f t="shared" ca="1" si="41"/>
        <v>130.90073723022294</v>
      </c>
      <c r="I75" s="304">
        <f t="shared" ca="1" si="42"/>
        <v>135.71118982933433</v>
      </c>
      <c r="J75" s="306">
        <f t="shared" ca="1" si="43"/>
        <v>157.49343621423168</v>
      </c>
      <c r="K75" s="307">
        <f t="shared" ca="1" si="44"/>
        <v>663.15225994103878</v>
      </c>
      <c r="L75" s="304">
        <f t="shared" ca="1" si="29"/>
        <v>681.59746354829792</v>
      </c>
      <c r="M75" s="306">
        <f t="shared" ca="1" si="45"/>
        <v>1.3037470537962907</v>
      </c>
      <c r="N75" s="304">
        <f t="shared" ca="1" si="46"/>
        <v>74.699203735142959</v>
      </c>
      <c r="P75" s="310">
        <f t="shared" ca="1" si="47"/>
        <v>3</v>
      </c>
      <c r="Q75" s="304">
        <f t="shared" ca="1" si="48"/>
        <v>0</v>
      </c>
      <c r="R75" s="306">
        <f t="shared" ca="1" si="49"/>
        <v>0</v>
      </c>
      <c r="S75" s="307">
        <f t="shared" ca="1" si="50"/>
        <v>3.1779999999999995</v>
      </c>
      <c r="T75" s="304">
        <f t="shared" ca="1" si="30"/>
        <v>31.176179999999995</v>
      </c>
      <c r="U75" s="311">
        <f t="shared" ca="1" si="31"/>
        <v>0</v>
      </c>
      <c r="V75" s="306">
        <f t="shared" ca="1" si="32"/>
        <v>1.1463709981702386</v>
      </c>
      <c r="W75" s="304">
        <f t="shared" ca="1" si="33"/>
        <v>43.082378110239489</v>
      </c>
      <c r="Y75" s="314" t="str">
        <f t="shared" ca="1" si="51"/>
        <v/>
      </c>
      <c r="Z75" s="315" t="str">
        <f t="shared" ca="1" si="52"/>
        <v/>
      </c>
      <c r="AA75" s="316" t="str">
        <f t="shared" ca="1" si="53"/>
        <v/>
      </c>
      <c r="AC75" s="310" t="e">
        <f t="shared" ca="1" si="54"/>
        <v>#N/A</v>
      </c>
      <c r="AD75" s="323" t="e">
        <f t="shared" ca="1" si="55"/>
        <v>#N/A</v>
      </c>
      <c r="AE75" s="324">
        <f t="shared" ca="1" si="34"/>
        <v>663.15225994103878</v>
      </c>
      <c r="AG75" s="306">
        <f t="shared" ca="1" si="56"/>
        <v>-23.067116537045294</v>
      </c>
      <c r="AH75" s="304">
        <f t="shared" ca="1" si="57"/>
        <v>-13.604350947496309</v>
      </c>
    </row>
    <row r="76" spans="1:34" x14ac:dyDescent="0.2">
      <c r="A76" s="347">
        <f t="shared" ca="1" si="35"/>
        <v>0.01</v>
      </c>
      <c r="B76" s="304">
        <f t="shared" ca="1" si="36"/>
        <v>5.3199999999999843</v>
      </c>
      <c r="D76" s="306">
        <f t="shared" ca="1" si="37"/>
        <v>-3.5773618706154582</v>
      </c>
      <c r="E76" s="307">
        <f t="shared" ca="1" si="38"/>
        <v>-22.885918633421767</v>
      </c>
      <c r="F76" s="304">
        <f t="shared" ca="1" si="39"/>
        <v>23.16382502198061</v>
      </c>
      <c r="G76" s="306">
        <f t="shared" ca="1" si="40"/>
        <v>35.776571145044599</v>
      </c>
      <c r="H76" s="307">
        <f t="shared" ca="1" si="41"/>
        <v>130.67187804388874</v>
      </c>
      <c r="I76" s="304">
        <f t="shared" ca="1" si="42"/>
        <v>135.48100514246772</v>
      </c>
      <c r="J76" s="306">
        <f t="shared" ca="1" si="43"/>
        <v>157.85138079377566</v>
      </c>
      <c r="K76" s="307">
        <f t="shared" ca="1" si="44"/>
        <v>664.46012301740939</v>
      </c>
      <c r="L76" s="304">
        <f t="shared" ca="1" si="29"/>
        <v>682.95264367217464</v>
      </c>
      <c r="M76" s="306">
        <f t="shared" ca="1" si="45"/>
        <v>1.303555977111051</v>
      </c>
      <c r="N76" s="304">
        <f t="shared" ca="1" si="46"/>
        <v>74.688255847515364</v>
      </c>
      <c r="P76" s="310">
        <f t="shared" ca="1" si="47"/>
        <v>3</v>
      </c>
      <c r="Q76" s="304">
        <f t="shared" ca="1" si="48"/>
        <v>0</v>
      </c>
      <c r="R76" s="306">
        <f t="shared" ca="1" si="49"/>
        <v>0</v>
      </c>
      <c r="S76" s="307">
        <f t="shared" ca="1" si="50"/>
        <v>3.1779999999999995</v>
      </c>
      <c r="T76" s="304">
        <f t="shared" ca="1" si="30"/>
        <v>31.176179999999995</v>
      </c>
      <c r="U76" s="311">
        <f t="shared" ca="1" si="31"/>
        <v>0</v>
      </c>
      <c r="V76" s="306">
        <f t="shared" ca="1" si="32"/>
        <v>1.1462209130216106</v>
      </c>
      <c r="W76" s="304">
        <f t="shared" ca="1" si="33"/>
        <v>42.930733562782308</v>
      </c>
      <c r="Y76" s="314" t="str">
        <f t="shared" ca="1" si="51"/>
        <v/>
      </c>
      <c r="Z76" s="315" t="str">
        <f t="shared" ca="1" si="52"/>
        <v/>
      </c>
      <c r="AA76" s="316" t="str">
        <f t="shared" ca="1" si="53"/>
        <v/>
      </c>
      <c r="AC76" s="310" t="e">
        <f t="shared" ca="1" si="54"/>
        <v>#N/A</v>
      </c>
      <c r="AD76" s="323" t="e">
        <f t="shared" ca="1" si="55"/>
        <v>#N/A</v>
      </c>
      <c r="AE76" s="324">
        <f t="shared" ca="1" si="34"/>
        <v>664.46012301740939</v>
      </c>
      <c r="AG76" s="306">
        <f t="shared" ca="1" si="56"/>
        <v>-23.01871600926561</v>
      </c>
      <c r="AH76" s="304">
        <f t="shared" ca="1" si="57"/>
        <v>-13.556443709955788</v>
      </c>
    </row>
    <row r="77" spans="1:34" x14ac:dyDescent="0.2">
      <c r="A77" s="347">
        <f t="shared" ca="1" si="35"/>
        <v>0.01</v>
      </c>
      <c r="B77" s="304">
        <f t="shared" ca="1" si="36"/>
        <v>5.3299999999999841</v>
      </c>
      <c r="D77" s="306">
        <f t="shared" ca="1" si="37"/>
        <v>-3.5672596508542274</v>
      </c>
      <c r="E77" s="307">
        <f t="shared" ca="1" si="38"/>
        <v>-22.839211663618961</v>
      </c>
      <c r="F77" s="304">
        <f t="shared" ca="1" si="39"/>
        <v>23.116118420535077</v>
      </c>
      <c r="G77" s="306">
        <f t="shared" ca="1" si="40"/>
        <v>35.740898548536059</v>
      </c>
      <c r="H77" s="307">
        <f t="shared" ca="1" si="41"/>
        <v>130.44348592725254</v>
      </c>
      <c r="I77" s="304">
        <f t="shared" ca="1" si="42"/>
        <v>135.2513025811954</v>
      </c>
      <c r="J77" s="306">
        <f t="shared" ca="1" si="43"/>
        <v>158.20896814224358</v>
      </c>
      <c r="K77" s="307">
        <f t="shared" ca="1" si="44"/>
        <v>665.76569983726506</v>
      </c>
      <c r="L77" s="304">
        <f t="shared" ca="1" si="29"/>
        <v>684.30551998390069</v>
      </c>
      <c r="M77" s="306">
        <f t="shared" ca="1" si="45"/>
        <v>1.3033644422377773</v>
      </c>
      <c r="N77" s="304">
        <f t="shared" ca="1" si="46"/>
        <v>74.677281707647211</v>
      </c>
      <c r="P77" s="310">
        <f t="shared" ca="1" si="47"/>
        <v>3</v>
      </c>
      <c r="Q77" s="304">
        <f t="shared" ca="1" si="48"/>
        <v>0</v>
      </c>
      <c r="R77" s="306">
        <f t="shared" ca="1" si="49"/>
        <v>0</v>
      </c>
      <c r="S77" s="307">
        <f t="shared" ca="1" si="50"/>
        <v>3.1779999999999995</v>
      </c>
      <c r="T77" s="304">
        <f t="shared" ca="1" si="30"/>
        <v>31.176179999999995</v>
      </c>
      <c r="U77" s="311">
        <f t="shared" ca="1" si="31"/>
        <v>0</v>
      </c>
      <c r="V77" s="306">
        <f t="shared" ca="1" si="32"/>
        <v>1.1460711091815898</v>
      </c>
      <c r="W77" s="304">
        <f t="shared" ca="1" si="33"/>
        <v>42.779690561660786</v>
      </c>
      <c r="Y77" s="314" t="str">
        <f t="shared" ca="1" si="51"/>
        <v/>
      </c>
      <c r="Z77" s="315" t="str">
        <f t="shared" ca="1" si="52"/>
        <v/>
      </c>
      <c r="AA77" s="316" t="str">
        <f t="shared" ca="1" si="53"/>
        <v/>
      </c>
      <c r="AC77" s="310" t="e">
        <f t="shared" ca="1" si="54"/>
        <v>#N/A</v>
      </c>
      <c r="AD77" s="323" t="e">
        <f t="shared" ca="1" si="55"/>
        <v>#N/A</v>
      </c>
      <c r="AE77" s="324">
        <f t="shared" ca="1" si="34"/>
        <v>665.76569983726506</v>
      </c>
      <c r="AG77" s="306">
        <f t="shared" ca="1" si="56"/>
        <v>-22.970504216041618</v>
      </c>
      <c r="AH77" s="304">
        <f t="shared" ca="1" si="57"/>
        <v>-13.508726734670331</v>
      </c>
    </row>
    <row r="78" spans="1:34" x14ac:dyDescent="0.2">
      <c r="A78" s="347">
        <f t="shared" ca="1" si="35"/>
        <v>0.01</v>
      </c>
      <c r="B78" s="304">
        <f t="shared" ca="1" si="36"/>
        <v>5.3399999999999839</v>
      </c>
      <c r="D78" s="306">
        <f t="shared" ca="1" si="37"/>
        <v>-3.5571956808512137</v>
      </c>
      <c r="E78" s="307">
        <f t="shared" ca="1" si="38"/>
        <v>-22.792689959668206</v>
      </c>
      <c r="F78" s="304">
        <f t="shared" ca="1" si="39"/>
        <v>23.068601099967598</v>
      </c>
      <c r="G78" s="306">
        <f t="shared" ca="1" si="40"/>
        <v>35.705326591727548</v>
      </c>
      <c r="H78" s="307">
        <f t="shared" ca="1" si="41"/>
        <v>130.21555902765584</v>
      </c>
      <c r="I78" s="304">
        <f t="shared" ca="1" si="42"/>
        <v>135.02208026803189</v>
      </c>
      <c r="J78" s="306">
        <f t="shared" ca="1" si="43"/>
        <v>158.56619926794488</v>
      </c>
      <c r="K78" s="307">
        <f t="shared" ca="1" si="44"/>
        <v>667.06899506203956</v>
      </c>
      <c r="L78" s="304">
        <f t="shared" ca="1" si="29"/>
        <v>685.65609726987839</v>
      </c>
      <c r="M78" s="306">
        <f t="shared" ca="1" si="45"/>
        <v>1.3031724479863358</v>
      </c>
      <c r="N78" s="304">
        <f t="shared" ca="1" si="46"/>
        <v>74.666281247348834</v>
      </c>
      <c r="P78" s="310">
        <f t="shared" ca="1" si="47"/>
        <v>3</v>
      </c>
      <c r="Q78" s="304">
        <f t="shared" ca="1" si="48"/>
        <v>0</v>
      </c>
      <c r="R78" s="306">
        <f t="shared" ca="1" si="49"/>
        <v>0</v>
      </c>
      <c r="S78" s="307">
        <f t="shared" ca="1" si="50"/>
        <v>3.1779999999999995</v>
      </c>
      <c r="T78" s="304">
        <f t="shared" ca="1" si="30"/>
        <v>31.176179999999995</v>
      </c>
      <c r="U78" s="311">
        <f t="shared" ca="1" si="31"/>
        <v>0</v>
      </c>
      <c r="V78" s="306">
        <f t="shared" ca="1" si="32"/>
        <v>1.145921586012391</v>
      </c>
      <c r="W78" s="304">
        <f t="shared" ca="1" si="33"/>
        <v>42.629246020031985</v>
      </c>
      <c r="Y78" s="314" t="str">
        <f t="shared" ca="1" si="51"/>
        <v/>
      </c>
      <c r="Z78" s="315" t="str">
        <f t="shared" ca="1" si="52"/>
        <v/>
      </c>
      <c r="AA78" s="316" t="str">
        <f t="shared" ca="1" si="53"/>
        <v/>
      </c>
      <c r="AC78" s="310" t="e">
        <f t="shared" ca="1" si="54"/>
        <v>#N/A</v>
      </c>
      <c r="AD78" s="323" t="e">
        <f t="shared" ca="1" si="55"/>
        <v>#N/A</v>
      </c>
      <c r="AE78" s="324">
        <f t="shared" ca="1" si="34"/>
        <v>667.06899506203956</v>
      </c>
      <c r="AG78" s="306">
        <f t="shared" ca="1" si="56"/>
        <v>-22.922480174145484</v>
      </c>
      <c r="AH78" s="304">
        <f t="shared" ca="1" si="57"/>
        <v>-13.461199043946127</v>
      </c>
    </row>
    <row r="79" spans="1:34" x14ac:dyDescent="0.2">
      <c r="A79" s="347">
        <f t="shared" ca="1" si="35"/>
        <v>0.01</v>
      </c>
      <c r="B79" s="304">
        <f t="shared" ca="1" si="36"/>
        <v>5.3499999999999837</v>
      </c>
      <c r="D79" s="306">
        <f t="shared" ca="1" si="37"/>
        <v>-3.5471697613905051</v>
      </c>
      <c r="E79" s="307">
        <f t="shared" ca="1" si="38"/>
        <v>-22.746352570780758</v>
      </c>
      <c r="F79" s="304">
        <f t="shared" ca="1" si="39"/>
        <v>23.021272088883091</v>
      </c>
      <c r="G79" s="306">
        <f t="shared" ca="1" si="40"/>
        <v>35.669854894113641</v>
      </c>
      <c r="H79" s="307">
        <f t="shared" ca="1" si="41"/>
        <v>129.98809550194804</v>
      </c>
      <c r="I79" s="304">
        <f t="shared" ca="1" si="42"/>
        <v>134.79333633526059</v>
      </c>
      <c r="J79" s="306">
        <f t="shared" ca="1" si="43"/>
        <v>158.92307517537409</v>
      </c>
      <c r="K79" s="307">
        <f t="shared" ca="1" si="44"/>
        <v>668.37001333468754</v>
      </c>
      <c r="L79" s="304">
        <f t="shared" ca="1" si="29"/>
        <v>687.00438029768634</v>
      </c>
      <c r="M79" s="306">
        <f t="shared" ca="1" si="45"/>
        <v>1.3029799931619859</v>
      </c>
      <c r="N79" s="304">
        <f t="shared" ca="1" si="46"/>
        <v>74.655254398166662</v>
      </c>
      <c r="P79" s="310">
        <f t="shared" ca="1" si="47"/>
        <v>3</v>
      </c>
      <c r="Q79" s="304">
        <f t="shared" ca="1" si="48"/>
        <v>0</v>
      </c>
      <c r="R79" s="306">
        <f t="shared" ca="1" si="49"/>
        <v>0</v>
      </c>
      <c r="S79" s="307">
        <f t="shared" ca="1" si="50"/>
        <v>3.1779999999999995</v>
      </c>
      <c r="T79" s="304">
        <f t="shared" ca="1" si="30"/>
        <v>31.176179999999995</v>
      </c>
      <c r="U79" s="311">
        <f t="shared" ca="1" si="31"/>
        <v>0</v>
      </c>
      <c r="V79" s="306">
        <f t="shared" ca="1" si="32"/>
        <v>1.1457723428788287</v>
      </c>
      <c r="W79" s="304">
        <f t="shared" ca="1" si="33"/>
        <v>42.479396871162258</v>
      </c>
      <c r="Y79" s="314" t="str">
        <f t="shared" ca="1" si="51"/>
        <v/>
      </c>
      <c r="Z79" s="315" t="str">
        <f t="shared" ca="1" si="52"/>
        <v/>
      </c>
      <c r="AA79" s="316" t="str">
        <f t="shared" ca="1" si="53"/>
        <v/>
      </c>
      <c r="AC79" s="310" t="e">
        <f t="shared" ca="1" si="54"/>
        <v>#N/A</v>
      </c>
      <c r="AD79" s="323" t="e">
        <f t="shared" ca="1" si="55"/>
        <v>#N/A</v>
      </c>
      <c r="AE79" s="324">
        <f t="shared" ca="1" si="34"/>
        <v>668.37001333468754</v>
      </c>
      <c r="AG79" s="306">
        <f t="shared" ca="1" si="56"/>
        <v>-22.874642906700792</v>
      </c>
      <c r="AH79" s="304">
        <f t="shared" ca="1" si="57"/>
        <v>-13.413859666466958</v>
      </c>
    </row>
    <row r="80" spans="1:34" x14ac:dyDescent="0.2">
      <c r="A80" s="347">
        <f t="shared" ca="1" si="35"/>
        <v>0.01</v>
      </c>
      <c r="B80" s="304">
        <f t="shared" ca="1" si="36"/>
        <v>5.3599999999999834</v>
      </c>
      <c r="D80" s="306">
        <f t="shared" ca="1" si="37"/>
        <v>-3.5371816945510246</v>
      </c>
      <c r="E80" s="307">
        <f t="shared" ca="1" si="38"/>
        <v>-22.700198552361297</v>
      </c>
      <c r="F80" s="304">
        <f t="shared" ca="1" si="39"/>
        <v>22.974130422213868</v>
      </c>
      <c r="G80" s="306">
        <f t="shared" ca="1" si="40"/>
        <v>35.634483077168127</v>
      </c>
      <c r="H80" s="307">
        <f t="shared" ca="1" si="41"/>
        <v>129.76109351642444</v>
      </c>
      <c r="I80" s="304">
        <f t="shared" ca="1" si="42"/>
        <v>134.56506892487081</v>
      </c>
      <c r="J80" s="306">
        <f t="shared" ca="1" si="43"/>
        <v>159.2795968652305</v>
      </c>
      <c r="K80" s="307">
        <f t="shared" ca="1" si="44"/>
        <v>669.66875927977935</v>
      </c>
      <c r="L80" s="304">
        <f t="shared" ca="1" si="29"/>
        <v>688.3503738161761</v>
      </c>
      <c r="M80" s="306">
        <f t="shared" ca="1" si="45"/>
        <v>1.3027870765653573</v>
      </c>
      <c r="N80" s="304">
        <f t="shared" ca="1" si="46"/>
        <v>74.644201091381817</v>
      </c>
      <c r="P80" s="310">
        <f t="shared" ca="1" si="47"/>
        <v>3</v>
      </c>
      <c r="Q80" s="304">
        <f t="shared" ca="1" si="48"/>
        <v>0</v>
      </c>
      <c r="R80" s="306">
        <f t="shared" ca="1" si="49"/>
        <v>0</v>
      </c>
      <c r="S80" s="307">
        <f t="shared" ca="1" si="50"/>
        <v>3.1779999999999995</v>
      </c>
      <c r="T80" s="304">
        <f t="shared" ca="1" si="30"/>
        <v>31.176179999999995</v>
      </c>
      <c r="U80" s="311">
        <f t="shared" ca="1" si="31"/>
        <v>0</v>
      </c>
      <c r="V80" s="306">
        <f t="shared" ca="1" si="32"/>
        <v>1.1456233791483059</v>
      </c>
      <c r="W80" s="304">
        <f t="shared" ca="1" si="33"/>
        <v>42.330140068270282</v>
      </c>
      <c r="Y80" s="314" t="str">
        <f t="shared" ca="1" si="51"/>
        <v/>
      </c>
      <c r="Z80" s="315" t="str">
        <f t="shared" ca="1" si="52"/>
        <v/>
      </c>
      <c r="AA80" s="316" t="str">
        <f t="shared" ca="1" si="53"/>
        <v/>
      </c>
      <c r="AC80" s="310" t="e">
        <f t="shared" ca="1" si="54"/>
        <v>#N/A</v>
      </c>
      <c r="AD80" s="323" t="e">
        <f t="shared" ca="1" si="55"/>
        <v>#N/A</v>
      </c>
      <c r="AE80" s="324">
        <f t="shared" ca="1" si="34"/>
        <v>669.66875927977935</v>
      </c>
      <c r="AG80" s="306">
        <f t="shared" ca="1" si="56"/>
        <v>-22.826991443132485</v>
      </c>
      <c r="AH80" s="304">
        <f t="shared" ca="1" si="57"/>
        <v>-13.366707637244263</v>
      </c>
    </row>
    <row r="81" spans="1:34" x14ac:dyDescent="0.2">
      <c r="A81" s="347">
        <f t="shared" ca="1" si="35"/>
        <v>0.01</v>
      </c>
      <c r="B81" s="304">
        <f t="shared" ca="1" si="36"/>
        <v>5.3699999999999832</v>
      </c>
      <c r="D81" s="306">
        <f t="shared" ca="1" si="37"/>
        <v>-3.5272312836964503</v>
      </c>
      <c r="E81" s="307">
        <f t="shared" ca="1" si="38"/>
        <v>-22.654226965959573</v>
      </c>
      <c r="F81" s="304">
        <f t="shared" ca="1" si="39"/>
        <v>22.927175141170288</v>
      </c>
      <c r="G81" s="306">
        <f t="shared" ca="1" si="40"/>
        <v>35.599210764331161</v>
      </c>
      <c r="H81" s="307">
        <f t="shared" ca="1" si="41"/>
        <v>129.53455124676483</v>
      </c>
      <c r="I81" s="304">
        <f t="shared" ca="1" si="42"/>
        <v>134.33727618849511</v>
      </c>
      <c r="J81" s="306">
        <f t="shared" ca="1" si="43"/>
        <v>159.63576533443799</v>
      </c>
      <c r="K81" s="307">
        <f t="shared" ca="1" si="44"/>
        <v>670.96523750359529</v>
      </c>
      <c r="L81" s="304">
        <f t="shared" ca="1" si="29"/>
        <v>689.6940825555688</v>
      </c>
      <c r="M81" s="306">
        <f t="shared" ca="1" si="45"/>
        <v>1.3025936969924317</v>
      </c>
      <c r="N81" s="304">
        <f t="shared" ca="1" si="46"/>
        <v>74.633121258009126</v>
      </c>
      <c r="P81" s="310">
        <f t="shared" ca="1" si="47"/>
        <v>3</v>
      </c>
      <c r="Q81" s="304">
        <f t="shared" ca="1" si="48"/>
        <v>0</v>
      </c>
      <c r="R81" s="306">
        <f t="shared" ca="1" si="49"/>
        <v>0</v>
      </c>
      <c r="S81" s="307">
        <f t="shared" ca="1" si="50"/>
        <v>3.1779999999999995</v>
      </c>
      <c r="T81" s="304">
        <f t="shared" ca="1" si="30"/>
        <v>31.176179999999995</v>
      </c>
      <c r="U81" s="311">
        <f t="shared" ca="1" si="31"/>
        <v>0</v>
      </c>
      <c r="V81" s="306">
        <f t="shared" ca="1" si="32"/>
        <v>1.1454746941908005</v>
      </c>
      <c r="W81" s="304">
        <f t="shared" ca="1" si="33"/>
        <v>42.181472584371292</v>
      </c>
      <c r="Y81" s="314" t="str">
        <f t="shared" ca="1" si="51"/>
        <v/>
      </c>
      <c r="Z81" s="315" t="str">
        <f t="shared" ca="1" si="52"/>
        <v/>
      </c>
      <c r="AA81" s="316" t="str">
        <f t="shared" ca="1" si="53"/>
        <v/>
      </c>
      <c r="AC81" s="310" t="e">
        <f t="shared" ca="1" si="54"/>
        <v>#N/A</v>
      </c>
      <c r="AD81" s="323" t="e">
        <f t="shared" ca="1" si="55"/>
        <v>#N/A</v>
      </c>
      <c r="AE81" s="324">
        <f t="shared" ca="1" si="34"/>
        <v>670.96523750359529</v>
      </c>
      <c r="AG81" s="306">
        <f t="shared" ca="1" si="56"/>
        <v>-22.779524819117292</v>
      </c>
      <c r="AH81" s="304">
        <f t="shared" ca="1" si="57"/>
        <v>-13.319741997567743</v>
      </c>
    </row>
    <row r="82" spans="1:34" x14ac:dyDescent="0.2">
      <c r="A82" s="347">
        <f t="shared" ca="1" si="35"/>
        <v>0.01</v>
      </c>
      <c r="B82" s="304">
        <f t="shared" ca="1" si="36"/>
        <v>5.379999999999983</v>
      </c>
      <c r="D82" s="306">
        <f t="shared" ca="1" si="37"/>
        <v>-3.5173183334651599</v>
      </c>
      <c r="E82" s="307">
        <f t="shared" ca="1" si="38"/>
        <v>-22.608436879222438</v>
      </c>
      <c r="F82" s="304">
        <f t="shared" ca="1" si="39"/>
        <v>22.880405293191714</v>
      </c>
      <c r="G82" s="306">
        <f t="shared" ca="1" si="40"/>
        <v>35.564037580996512</v>
      </c>
      <c r="H82" s="307">
        <f t="shared" ca="1" si="41"/>
        <v>129.30846687797262</v>
      </c>
      <c r="I82" s="304">
        <f t="shared" ca="1" si="42"/>
        <v>134.10995628734756</v>
      </c>
      <c r="J82" s="306">
        <f t="shared" ca="1" si="43"/>
        <v>159.99158157616463</v>
      </c>
      <c r="K82" s="307">
        <f t="shared" ca="1" si="44"/>
        <v>672.25945259421894</v>
      </c>
      <c r="L82" s="304">
        <f t="shared" ca="1" si="29"/>
        <v>691.03551122755005</v>
      </c>
      <c r="M82" s="306">
        <f t="shared" ca="1" si="45"/>
        <v>1.3023998532345209</v>
      </c>
      <c r="N82" s="304">
        <f t="shared" ca="1" si="46"/>
        <v>74.622014828795884</v>
      </c>
      <c r="P82" s="310">
        <f t="shared" ca="1" si="47"/>
        <v>3</v>
      </c>
      <c r="Q82" s="304">
        <f t="shared" ca="1" si="48"/>
        <v>0</v>
      </c>
      <c r="R82" s="306">
        <f t="shared" ca="1" si="49"/>
        <v>0</v>
      </c>
      <c r="S82" s="307">
        <f t="shared" ca="1" si="50"/>
        <v>3.1779999999999995</v>
      </c>
      <c r="T82" s="304">
        <f t="shared" ca="1" si="30"/>
        <v>31.176179999999995</v>
      </c>
      <c r="U82" s="311">
        <f t="shared" ca="1" si="31"/>
        <v>0</v>
      </c>
      <c r="V82" s="306">
        <f t="shared" ca="1" si="32"/>
        <v>1.1453262873788503</v>
      </c>
      <c r="W82" s="304">
        <f t="shared" ca="1" si="33"/>
        <v>42.033391412123045</v>
      </c>
      <c r="Y82" s="314" t="str">
        <f t="shared" ca="1" si="51"/>
        <v/>
      </c>
      <c r="Z82" s="315" t="str">
        <f t="shared" ca="1" si="52"/>
        <v/>
      </c>
      <c r="AA82" s="316" t="str">
        <f t="shared" ca="1" si="53"/>
        <v/>
      </c>
      <c r="AC82" s="310" t="e">
        <f t="shared" ca="1" si="54"/>
        <v>#N/A</v>
      </c>
      <c r="AD82" s="323" t="e">
        <f t="shared" ca="1" si="55"/>
        <v>#N/A</v>
      </c>
      <c r="AE82" s="324">
        <f t="shared" ca="1" si="34"/>
        <v>672.25945259421894</v>
      </c>
      <c r="AG82" s="306">
        <f t="shared" ca="1" si="56"/>
        <v>-22.732242076534604</v>
      </c>
      <c r="AH82" s="304">
        <f t="shared" ca="1" si="57"/>
        <v>-13.272961794956355</v>
      </c>
    </row>
    <row r="83" spans="1:34" x14ac:dyDescent="0.2">
      <c r="A83" s="347">
        <f t="shared" ca="1" si="35"/>
        <v>0.01</v>
      </c>
      <c r="B83" s="304">
        <f t="shared" ca="1" si="36"/>
        <v>5.3899999999999828</v>
      </c>
      <c r="D83" s="306">
        <f t="shared" ca="1" si="37"/>
        <v>-3.5074426497603257</v>
      </c>
      <c r="E83" s="307">
        <f t="shared" ca="1" si="38"/>
        <v>-22.562827365846388</v>
      </c>
      <c r="F83" s="304">
        <f t="shared" ca="1" si="39"/>
        <v>22.833819931898045</v>
      </c>
      <c r="G83" s="306">
        <f t="shared" ca="1" si="40"/>
        <v>35.528963154498911</v>
      </c>
      <c r="H83" s="307">
        <f t="shared" ca="1" si="41"/>
        <v>129.08283860431416</v>
      </c>
      <c r="I83" s="304">
        <f t="shared" ca="1" si="42"/>
        <v>133.88310739216192</v>
      </c>
      <c r="J83" s="306">
        <f t="shared" ca="1" si="43"/>
        <v>160.3470465798421</v>
      </c>
      <c r="K83" s="307">
        <f t="shared" ca="1" si="44"/>
        <v>673.5514091216304</v>
      </c>
      <c r="L83" s="304">
        <f t="shared" ca="1" si="29"/>
        <v>692.37466452536523</v>
      </c>
      <c r="M83" s="306">
        <f t="shared" ca="1" si="45"/>
        <v>1.3022055440782467</v>
      </c>
      <c r="N83" s="304">
        <f t="shared" ca="1" si="46"/>
        <v>74.610881734220627</v>
      </c>
      <c r="P83" s="310">
        <f t="shared" ca="1" si="47"/>
        <v>3</v>
      </c>
      <c r="Q83" s="304">
        <f t="shared" ca="1" si="48"/>
        <v>0</v>
      </c>
      <c r="R83" s="306">
        <f t="shared" ca="1" si="49"/>
        <v>0</v>
      </c>
      <c r="S83" s="307">
        <f t="shared" ca="1" si="50"/>
        <v>3.1779999999999995</v>
      </c>
      <c r="T83" s="304">
        <f t="shared" ca="1" si="30"/>
        <v>31.176179999999995</v>
      </c>
      <c r="U83" s="311">
        <f t="shared" ca="1" si="31"/>
        <v>0</v>
      </c>
      <c r="V83" s="306">
        <f t="shared" ca="1" si="32"/>
        <v>1.1451781580875413</v>
      </c>
      <c r="W83" s="304">
        <f t="shared" ca="1" si="33"/>
        <v>41.885893563672795</v>
      </c>
      <c r="Y83" s="314" t="str">
        <f t="shared" ca="1" si="51"/>
        <v/>
      </c>
      <c r="Z83" s="315" t="str">
        <f t="shared" ca="1" si="52"/>
        <v/>
      </c>
      <c r="AA83" s="316" t="str">
        <f t="shared" ca="1" si="53"/>
        <v/>
      </c>
      <c r="AC83" s="310" t="e">
        <f t="shared" ca="1" si="54"/>
        <v>#N/A</v>
      </c>
      <c r="AD83" s="323" t="e">
        <f t="shared" ca="1" si="55"/>
        <v>#N/A</v>
      </c>
      <c r="AE83" s="324">
        <f t="shared" ca="1" si="34"/>
        <v>673.5514091216304</v>
      </c>
      <c r="AG83" s="306">
        <f t="shared" ca="1" si="56"/>
        <v>-22.685142263417845</v>
      </c>
      <c r="AH83" s="304">
        <f t="shared" ca="1" si="57"/>
        <v>-13.226366083109834</v>
      </c>
    </row>
    <row r="84" spans="1:34" x14ac:dyDescent="0.2">
      <c r="A84" s="347">
        <f t="shared" ca="1" si="35"/>
        <v>0.01</v>
      </c>
      <c r="B84" s="304">
        <f t="shared" ca="1" si="36"/>
        <v>5.3999999999999826</v>
      </c>
      <c r="D84" s="306">
        <f t="shared" ca="1" si="37"/>
        <v>-3.4976040397400512</v>
      </c>
      <c r="E84" s="307">
        <f t="shared" ca="1" si="38"/>
        <v>-22.517397505530436</v>
      </c>
      <c r="F84" s="304">
        <f t="shared" ca="1" si="39"/>
        <v>22.787418117041565</v>
      </c>
      <c r="G84" s="306">
        <f t="shared" ca="1" si="40"/>
        <v>35.493987114101508</v>
      </c>
      <c r="H84" s="307">
        <f t="shared" ca="1" si="41"/>
        <v>128.85766462925886</v>
      </c>
      <c r="I84" s="304">
        <f t="shared" ca="1" si="42"/>
        <v>133.65672768313067</v>
      </c>
      <c r="J84" s="306">
        <f t="shared" ca="1" si="43"/>
        <v>160.7021613311851</v>
      </c>
      <c r="K84" s="307">
        <f t="shared" ca="1" si="44"/>
        <v>674.84111163779824</v>
      </c>
      <c r="L84" s="304">
        <f t="shared" ca="1" si="29"/>
        <v>693.71154712391342</v>
      </c>
      <c r="M84" s="306">
        <f t="shared" ca="1" si="45"/>
        <v>1.3020107683055202</v>
      </c>
      <c r="N84" s="304">
        <f t="shared" ca="1" si="46"/>
        <v>74.599721904492</v>
      </c>
      <c r="P84" s="310">
        <f t="shared" ca="1" si="47"/>
        <v>3</v>
      </c>
      <c r="Q84" s="304">
        <f t="shared" ca="1" si="48"/>
        <v>0</v>
      </c>
      <c r="R84" s="306">
        <f t="shared" ca="1" si="49"/>
        <v>0</v>
      </c>
      <c r="S84" s="307">
        <f t="shared" ca="1" si="50"/>
        <v>3.1779999999999995</v>
      </c>
      <c r="T84" s="304">
        <f t="shared" ca="1" si="30"/>
        <v>31.176179999999995</v>
      </c>
      <c r="U84" s="311">
        <f t="shared" ca="1" si="31"/>
        <v>0</v>
      </c>
      <c r="V84" s="306">
        <f t="shared" ca="1" si="32"/>
        <v>1.145030305694493</v>
      </c>
      <c r="W84" s="304">
        <f t="shared" ca="1" si="33"/>
        <v>41.738976070505927</v>
      </c>
      <c r="Y84" s="314" t="str">
        <f t="shared" ca="1" si="51"/>
        <v/>
      </c>
      <c r="Z84" s="315" t="str">
        <f t="shared" ca="1" si="52"/>
        <v/>
      </c>
      <c r="AA84" s="316" t="str">
        <f t="shared" ca="1" si="53"/>
        <v/>
      </c>
      <c r="AC84" s="310" t="e">
        <f t="shared" ca="1" si="54"/>
        <v>#N/A</v>
      </c>
      <c r="AD84" s="323" t="e">
        <f t="shared" ca="1" si="55"/>
        <v>#N/A</v>
      </c>
      <c r="AE84" s="324">
        <f t="shared" ca="1" si="34"/>
        <v>674.84111163779824</v>
      </c>
      <c r="AG84" s="306">
        <f t="shared" ca="1" si="56"/>
        <v>-22.63822443390616</v>
      </c>
      <c r="AH84" s="304">
        <f t="shared" ca="1" si="57"/>
        <v>-13.179953921860541</v>
      </c>
    </row>
    <row r="85" spans="1:34" x14ac:dyDescent="0.2">
      <c r="A85" s="347">
        <f t="shared" ca="1" si="35"/>
        <v>0.01</v>
      </c>
      <c r="B85" s="304">
        <f t="shared" ca="1" si="36"/>
        <v>5.4099999999999824</v>
      </c>
      <c r="D85" s="306">
        <f t="shared" ca="1" si="37"/>
        <v>-3.4878023118076245</v>
      </c>
      <c r="E85" s="307">
        <f t="shared" ca="1" si="38"/>
        <v>-22.472146383929505</v>
      </c>
      <c r="F85" s="304">
        <f t="shared" ca="1" si="39"/>
        <v>22.741198914459336</v>
      </c>
      <c r="G85" s="306">
        <f t="shared" ca="1" si="40"/>
        <v>35.459109090983432</v>
      </c>
      <c r="H85" s="307">
        <f t="shared" ca="1" si="41"/>
        <v>128.63294316541956</v>
      </c>
      <c r="I85" s="304">
        <f t="shared" ca="1" si="42"/>
        <v>133.43081534984458</v>
      </c>
      <c r="J85" s="306">
        <f t="shared" ca="1" si="43"/>
        <v>161.05692681221052</v>
      </c>
      <c r="K85" s="307">
        <f t="shared" ca="1" si="44"/>
        <v>676.12856467677159</v>
      </c>
      <c r="L85" s="304">
        <f t="shared" ca="1" si="29"/>
        <v>695.04616367984147</v>
      </c>
      <c r="M85" s="306">
        <f t="shared" ca="1" si="45"/>
        <v>1.3018155246935197</v>
      </c>
      <c r="N85" s="304">
        <f t="shared" ca="1" si="46"/>
        <v>74.588535269547478</v>
      </c>
      <c r="P85" s="310">
        <f t="shared" ca="1" si="47"/>
        <v>3</v>
      </c>
      <c r="Q85" s="304">
        <f t="shared" ca="1" si="48"/>
        <v>0</v>
      </c>
      <c r="R85" s="306">
        <f t="shared" ca="1" si="49"/>
        <v>0</v>
      </c>
      <c r="S85" s="307">
        <f t="shared" ca="1" si="50"/>
        <v>3.1779999999999995</v>
      </c>
      <c r="T85" s="304">
        <f t="shared" ca="1" si="30"/>
        <v>31.176179999999995</v>
      </c>
      <c r="U85" s="311">
        <f t="shared" ca="1" si="31"/>
        <v>0</v>
      </c>
      <c r="V85" s="306">
        <f t="shared" ca="1" si="32"/>
        <v>1.1448827295798456</v>
      </c>
      <c r="W85" s="304">
        <f t="shared" ca="1" si="33"/>
        <v>41.592635983295992</v>
      </c>
      <c r="Y85" s="314" t="str">
        <f t="shared" ca="1" si="51"/>
        <v/>
      </c>
      <c r="Z85" s="315" t="str">
        <f t="shared" ca="1" si="52"/>
        <v/>
      </c>
      <c r="AA85" s="316" t="str">
        <f t="shared" ca="1" si="53"/>
        <v/>
      </c>
      <c r="AC85" s="310" t="e">
        <f t="shared" ca="1" si="54"/>
        <v>#N/A</v>
      </c>
      <c r="AD85" s="323" t="e">
        <f t="shared" ca="1" si="55"/>
        <v>#N/A</v>
      </c>
      <c r="AE85" s="324">
        <f t="shared" ca="1" si="34"/>
        <v>676.12856467677159</v>
      </c>
      <c r="AG85" s="306">
        <f t="shared" ca="1" si="56"/>
        <v>-22.591487648196676</v>
      </c>
      <c r="AH85" s="304">
        <f t="shared" ca="1" si="57"/>
        <v>-13.133724377125844</v>
      </c>
    </row>
    <row r="86" spans="1:34" x14ac:dyDescent="0.2">
      <c r="A86" s="347">
        <f t="shared" ca="1" si="35"/>
        <v>0.01</v>
      </c>
      <c r="B86" s="304">
        <f t="shared" ca="1" si="36"/>
        <v>5.4199999999999822</v>
      </c>
      <c r="D86" s="306">
        <f t="shared" ca="1" si="37"/>
        <v>-3.4780372756018716</v>
      </c>
      <c r="E86" s="307">
        <f t="shared" ca="1" si="38"/>
        <v>-22.427073092608211</v>
      </c>
      <c r="F86" s="304">
        <f t="shared" ca="1" si="39"/>
        <v>22.695161396025966</v>
      </c>
      <c r="G86" s="306">
        <f t="shared" ca="1" si="40"/>
        <v>35.424328718227414</v>
      </c>
      <c r="H86" s="307">
        <f t="shared" ca="1" si="41"/>
        <v>128.40867243449347</v>
      </c>
      <c r="I86" s="304">
        <f t="shared" ca="1" si="42"/>
        <v>133.20536859123237</v>
      </c>
      <c r="J86" s="306">
        <f t="shared" ca="1" si="43"/>
        <v>161.41134400125657</v>
      </c>
      <c r="K86" s="307">
        <f t="shared" ca="1" si="44"/>
        <v>677.41377275477112</v>
      </c>
      <c r="L86" s="304">
        <f t="shared" ca="1" si="29"/>
        <v>696.37851883163705</v>
      </c>
      <c r="M86" s="306">
        <f t="shared" ca="1" si="45"/>
        <v>1.3016198120146716</v>
      </c>
      <c r="N86" s="304">
        <f t="shared" ca="1" si="46"/>
        <v>74.577321759052282</v>
      </c>
      <c r="P86" s="310">
        <f t="shared" ca="1" si="47"/>
        <v>3</v>
      </c>
      <c r="Q86" s="304">
        <f t="shared" ca="1" si="48"/>
        <v>0</v>
      </c>
      <c r="R86" s="306">
        <f t="shared" ca="1" si="49"/>
        <v>0</v>
      </c>
      <c r="S86" s="307">
        <f t="shared" ca="1" si="50"/>
        <v>3.1779999999999995</v>
      </c>
      <c r="T86" s="304">
        <f t="shared" ca="1" si="30"/>
        <v>31.176179999999995</v>
      </c>
      <c r="U86" s="311">
        <f t="shared" ca="1" si="31"/>
        <v>0</v>
      </c>
      <c r="V86" s="306">
        <f t="shared" ca="1" si="32"/>
        <v>1.1447354291262473</v>
      </c>
      <c r="W86" s="304">
        <f t="shared" ca="1" si="33"/>
        <v>41.446870371755871</v>
      </c>
      <c r="Y86" s="314" t="str">
        <f t="shared" ca="1" si="51"/>
        <v/>
      </c>
      <c r="Z86" s="315" t="str">
        <f t="shared" ca="1" si="52"/>
        <v/>
      </c>
      <c r="AA86" s="316" t="str">
        <f t="shared" ca="1" si="53"/>
        <v/>
      </c>
      <c r="AC86" s="310" t="e">
        <f t="shared" ca="1" si="54"/>
        <v>#N/A</v>
      </c>
      <c r="AD86" s="323" t="e">
        <f t="shared" ca="1" si="55"/>
        <v>#N/A</v>
      </c>
      <c r="AE86" s="324">
        <f t="shared" ca="1" si="34"/>
        <v>677.41377275477112</v>
      </c>
      <c r="AG86" s="306">
        <f t="shared" ca="1" si="56"/>
        <v>-22.54493097249712</v>
      </c>
      <c r="AH86" s="304">
        <f t="shared" ca="1" si="57"/>
        <v>-13.087676520860919</v>
      </c>
    </row>
    <row r="87" spans="1:34" x14ac:dyDescent="0.2">
      <c r="A87" s="347">
        <f t="shared" ca="1" si="35"/>
        <v>0.01</v>
      </c>
      <c r="B87" s="304">
        <f t="shared" ca="1" si="36"/>
        <v>5.429999999999982</v>
      </c>
      <c r="D87" s="306">
        <f t="shared" ca="1" si="37"/>
        <v>-3.4683087419875478</v>
      </c>
      <c r="E87" s="307">
        <f t="shared" ca="1" si="38"/>
        <v>-22.382176728995027</v>
      </c>
      <c r="F87" s="304">
        <f t="shared" ca="1" si="39"/>
        <v>22.649304639606793</v>
      </c>
      <c r="G87" s="306">
        <f t="shared" ca="1" si="40"/>
        <v>35.389645630807536</v>
      </c>
      <c r="H87" s="307">
        <f t="shared" ca="1" si="41"/>
        <v>128.18485066720351</v>
      </c>
      <c r="I87" s="304">
        <f t="shared" ca="1" si="42"/>
        <v>132.98038561550121</v>
      </c>
      <c r="J87" s="306">
        <f t="shared" ca="1" si="43"/>
        <v>161.76541387300173</v>
      </c>
      <c r="K87" s="307">
        <f t="shared" ca="1" si="44"/>
        <v>678.6967403702796</v>
      </c>
      <c r="L87" s="304">
        <f t="shared" ca="1" si="29"/>
        <v>697.70861719972061</v>
      </c>
      <c r="M87" s="306">
        <f t="shared" ca="1" si="45"/>
        <v>1.3014236290366277</v>
      </c>
      <c r="N87" s="304">
        <f t="shared" ca="1" si="46"/>
        <v>74.566081302398061</v>
      </c>
      <c r="P87" s="310">
        <f t="shared" ca="1" si="47"/>
        <v>3</v>
      </c>
      <c r="Q87" s="304">
        <f t="shared" ca="1" si="48"/>
        <v>0</v>
      </c>
      <c r="R87" s="306">
        <f t="shared" ca="1" si="49"/>
        <v>0</v>
      </c>
      <c r="S87" s="307">
        <f t="shared" ca="1" si="50"/>
        <v>3.1779999999999995</v>
      </c>
      <c r="T87" s="304">
        <f t="shared" ca="1" si="30"/>
        <v>31.176179999999995</v>
      </c>
      <c r="U87" s="311">
        <f t="shared" ca="1" si="31"/>
        <v>0</v>
      </c>
      <c r="V87" s="306">
        <f t="shared" ca="1" si="32"/>
        <v>1.1445884037188403</v>
      </c>
      <c r="W87" s="304">
        <f t="shared" ca="1" si="33"/>
        <v>41.301676324490479</v>
      </c>
      <c r="Y87" s="314" t="str">
        <f t="shared" ca="1" si="51"/>
        <v/>
      </c>
      <c r="Z87" s="315" t="str">
        <f t="shared" ca="1" si="52"/>
        <v/>
      </c>
      <c r="AA87" s="316" t="str">
        <f t="shared" ca="1" si="53"/>
        <v/>
      </c>
      <c r="AC87" s="310" t="e">
        <f t="shared" ca="1" si="54"/>
        <v>#N/A</v>
      </c>
      <c r="AD87" s="323" t="e">
        <f t="shared" ca="1" si="55"/>
        <v>#N/A</v>
      </c>
      <c r="AE87" s="324">
        <f t="shared" ca="1" si="34"/>
        <v>678.6967403702796</v>
      </c>
      <c r="AG87" s="306">
        <f t="shared" ca="1" si="56"/>
        <v>-22.49855347897887</v>
      </c>
      <c r="AH87" s="304">
        <f t="shared" ca="1" si="57"/>
        <v>-13.041809431011918</v>
      </c>
    </row>
    <row r="88" spans="1:34" x14ac:dyDescent="0.2">
      <c r="A88" s="347">
        <f t="shared" ca="1" si="35"/>
        <v>0.01</v>
      </c>
      <c r="B88" s="304">
        <f t="shared" ca="1" si="36"/>
        <v>5.4399999999999817</v>
      </c>
      <c r="D88" s="306">
        <f t="shared" ca="1" si="37"/>
        <v>-3.4586165230458725</v>
      </c>
      <c r="E88" s="307">
        <f t="shared" ca="1" si="38"/>
        <v>-22.337456396336947</v>
      </c>
      <c r="F88" s="304">
        <f t="shared" ca="1" si="39"/>
        <v>22.60362772901156</v>
      </c>
      <c r="G88" s="306">
        <f t="shared" ca="1" si="40"/>
        <v>35.355059465577078</v>
      </c>
      <c r="H88" s="307">
        <f t="shared" ca="1" si="41"/>
        <v>127.96147610324013</v>
      </c>
      <c r="I88" s="304">
        <f t="shared" ca="1" si="42"/>
        <v>132.75586464007753</v>
      </c>
      <c r="J88" s="306">
        <f t="shared" ca="1" si="43"/>
        <v>162.11913739848364</v>
      </c>
      <c r="K88" s="307">
        <f t="shared" ca="1" si="44"/>
        <v>679.97747200413187</v>
      </c>
      <c r="L88" s="304">
        <f t="shared" ca="1" si="29"/>
        <v>699.03646338653778</v>
      </c>
      <c r="M88" s="306">
        <f t="shared" ca="1" si="45"/>
        <v>1.3012269745222442</v>
      </c>
      <c r="N88" s="304">
        <f t="shared" ca="1" si="46"/>
        <v>74.554813828701697</v>
      </c>
      <c r="P88" s="310">
        <f t="shared" ca="1" si="47"/>
        <v>3</v>
      </c>
      <c r="Q88" s="304">
        <f t="shared" ca="1" si="48"/>
        <v>0</v>
      </c>
      <c r="R88" s="306">
        <f t="shared" ca="1" si="49"/>
        <v>0</v>
      </c>
      <c r="S88" s="307">
        <f t="shared" ca="1" si="50"/>
        <v>3.1779999999999995</v>
      </c>
      <c r="T88" s="304">
        <f t="shared" ca="1" si="30"/>
        <v>31.176179999999995</v>
      </c>
      <c r="U88" s="311">
        <f t="shared" ca="1" si="31"/>
        <v>0</v>
      </c>
      <c r="V88" s="306">
        <f t="shared" ca="1" si="32"/>
        <v>1.1444416527452499</v>
      </c>
      <c r="W88" s="304">
        <f t="shared" ca="1" si="33"/>
        <v>41.157050948850802</v>
      </c>
      <c r="Y88" s="314" t="str">
        <f t="shared" ca="1" si="51"/>
        <v/>
      </c>
      <c r="Z88" s="315" t="str">
        <f t="shared" ca="1" si="52"/>
        <v/>
      </c>
      <c r="AA88" s="316" t="str">
        <f t="shared" ca="1" si="53"/>
        <v/>
      </c>
      <c r="AC88" s="310" t="e">
        <f t="shared" ca="1" si="54"/>
        <v>#N/A</v>
      </c>
      <c r="AD88" s="323" t="e">
        <f t="shared" ca="1" si="55"/>
        <v>#N/A</v>
      </c>
      <c r="AE88" s="324">
        <f t="shared" ca="1" si="34"/>
        <v>679.97747200413187</v>
      </c>
      <c r="AG88" s="306">
        <f t="shared" ca="1" si="56"/>
        <v>-22.452354245730447</v>
      </c>
      <c r="AH88" s="304">
        <f t="shared" ca="1" si="57"/>
        <v>-12.996122191469631</v>
      </c>
    </row>
    <row r="89" spans="1:34" x14ac:dyDescent="0.2">
      <c r="A89" s="347">
        <f t="shared" ca="1" si="35"/>
        <v>0.01</v>
      </c>
      <c r="B89" s="304">
        <f t="shared" ca="1" si="36"/>
        <v>5.4499999999999815</v>
      </c>
      <c r="D89" s="306">
        <f t="shared" ca="1" si="37"/>
        <v>-3.4489604320651241</v>
      </c>
      <c r="E89" s="307">
        <f t="shared" ca="1" si="38"/>
        <v>-22.292911203654469</v>
      </c>
      <c r="F89" s="304">
        <f t="shared" ca="1" si="39"/>
        <v>22.558129753948439</v>
      </c>
      <c r="G89" s="306">
        <f t="shared" ca="1" si="40"/>
        <v>35.320569861256423</v>
      </c>
      <c r="H89" s="307">
        <f t="shared" ca="1" si="41"/>
        <v>127.73854699120359</v>
      </c>
      <c r="I89" s="304">
        <f t="shared" ca="1" si="42"/>
        <v>132.53180389154832</v>
      </c>
      <c r="J89" s="306">
        <f t="shared" ca="1" si="43"/>
        <v>162.4725155451178</v>
      </c>
      <c r="K89" s="307">
        <f t="shared" ca="1" si="44"/>
        <v>681.25597211960405</v>
      </c>
      <c r="L89" s="304">
        <f t="shared" ca="1" si="29"/>
        <v>700.36206197665024</v>
      </c>
      <c r="M89" s="306">
        <f t="shared" ca="1" si="45"/>
        <v>1.3010298472295612</v>
      </c>
      <c r="N89" s="304">
        <f t="shared" ca="1" si="46"/>
        <v>74.543519266804111</v>
      </c>
      <c r="P89" s="310">
        <f t="shared" ca="1" si="47"/>
        <v>3</v>
      </c>
      <c r="Q89" s="304">
        <f t="shared" ca="1" si="48"/>
        <v>0</v>
      </c>
      <c r="R89" s="306">
        <f t="shared" ca="1" si="49"/>
        <v>0</v>
      </c>
      <c r="S89" s="307">
        <f t="shared" ca="1" si="50"/>
        <v>3.1779999999999995</v>
      </c>
      <c r="T89" s="304">
        <f t="shared" ca="1" si="30"/>
        <v>31.176179999999995</v>
      </c>
      <c r="U89" s="311">
        <f t="shared" ca="1" si="31"/>
        <v>0</v>
      </c>
      <c r="V89" s="306">
        <f t="shared" ca="1" si="32"/>
        <v>1.1442951755955677</v>
      </c>
      <c r="W89" s="304">
        <f t="shared" ca="1" si="33"/>
        <v>41.012991370789067</v>
      </c>
      <c r="Y89" s="314" t="str">
        <f t="shared" ca="1" si="51"/>
        <v/>
      </c>
      <c r="Z89" s="315" t="str">
        <f t="shared" ca="1" si="52"/>
        <v/>
      </c>
      <c r="AA89" s="316" t="str">
        <f t="shared" ca="1" si="53"/>
        <v/>
      </c>
      <c r="AC89" s="310" t="e">
        <f t="shared" ca="1" si="54"/>
        <v>#N/A</v>
      </c>
      <c r="AD89" s="323" t="e">
        <f t="shared" ca="1" si="55"/>
        <v>#N/A</v>
      </c>
      <c r="AE89" s="324">
        <f t="shared" ca="1" si="34"/>
        <v>681.25597211960405</v>
      </c>
      <c r="AG89" s="306">
        <f t="shared" ca="1" si="56"/>
        <v>-22.406332356711417</v>
      </c>
      <c r="AH89" s="304">
        <f t="shared" ca="1" si="57"/>
        <v>-12.95061389202354</v>
      </c>
    </row>
    <row r="90" spans="1:34" x14ac:dyDescent="0.2">
      <c r="A90" s="347">
        <f t="shared" ca="1" si="35"/>
        <v>0.01</v>
      </c>
      <c r="B90" s="304">
        <f t="shared" ca="1" si="36"/>
        <v>5.4599999999999813</v>
      </c>
      <c r="D90" s="306">
        <f t="shared" ca="1" si="37"/>
        <v>-3.4393402835313052</v>
      </c>
      <c r="E90" s="307">
        <f t="shared" ca="1" si="38"/>
        <v>-22.248540265697038</v>
      </c>
      <c r="F90" s="304">
        <f t="shared" ca="1" si="39"/>
        <v>22.512809809978485</v>
      </c>
      <c r="G90" s="306">
        <f t="shared" ca="1" si="40"/>
        <v>35.28617645842111</v>
      </c>
      <c r="H90" s="307">
        <f t="shared" ca="1" si="41"/>
        <v>127.51606158854662</v>
      </c>
      <c r="I90" s="304">
        <f t="shared" ca="1" si="42"/>
        <v>132.30820160560285</v>
      </c>
      <c r="J90" s="306">
        <f t="shared" ca="1" si="43"/>
        <v>162.8255492767162</v>
      </c>
      <c r="K90" s="307">
        <f t="shared" ca="1" si="44"/>
        <v>682.53224516250282</v>
      </c>
      <c r="L90" s="304">
        <f t="shared" ca="1" si="29"/>
        <v>701.68541753682689</v>
      </c>
      <c r="M90" s="306">
        <f t="shared" ca="1" si="45"/>
        <v>1.3008322459117796</v>
      </c>
      <c r="N90" s="304">
        <f t="shared" ca="1" si="46"/>
        <v>74.532197545269014</v>
      </c>
      <c r="P90" s="310">
        <f t="shared" ca="1" si="47"/>
        <v>3</v>
      </c>
      <c r="Q90" s="304">
        <f t="shared" ca="1" si="48"/>
        <v>0</v>
      </c>
      <c r="R90" s="306">
        <f t="shared" ca="1" si="49"/>
        <v>0</v>
      </c>
      <c r="S90" s="307">
        <f t="shared" ca="1" si="50"/>
        <v>3.1779999999999995</v>
      </c>
      <c r="T90" s="304">
        <f t="shared" ca="1" si="30"/>
        <v>31.176179999999995</v>
      </c>
      <c r="U90" s="311">
        <f t="shared" ca="1" si="31"/>
        <v>0</v>
      </c>
      <c r="V90" s="306">
        <f t="shared" ca="1" si="32"/>
        <v>1.1441489716623432</v>
      </c>
      <c r="W90" s="304">
        <f t="shared" ca="1" si="33"/>
        <v>40.869494734715524</v>
      </c>
      <c r="Y90" s="314" t="str">
        <f t="shared" ca="1" si="51"/>
        <v/>
      </c>
      <c r="Z90" s="315" t="str">
        <f t="shared" ca="1" si="52"/>
        <v/>
      </c>
      <c r="AA90" s="316" t="str">
        <f t="shared" ca="1" si="53"/>
        <v/>
      </c>
      <c r="AC90" s="310" t="e">
        <f t="shared" ca="1" si="54"/>
        <v>#N/A</v>
      </c>
      <c r="AD90" s="323" t="e">
        <f t="shared" ca="1" si="55"/>
        <v>#N/A</v>
      </c>
      <c r="AE90" s="324">
        <f t="shared" ca="1" si="34"/>
        <v>682.53224516250282</v>
      </c>
      <c r="AG90" s="306">
        <f t="shared" ca="1" si="56"/>
        <v>-22.3604869017067</v>
      </c>
      <c r="AH90" s="304">
        <f t="shared" ca="1" si="57"/>
        <v>-12.90528362831626</v>
      </c>
    </row>
    <row r="91" spans="1:34" x14ac:dyDescent="0.2">
      <c r="A91" s="347">
        <f t="shared" ca="1" si="35"/>
        <v>0.01</v>
      </c>
      <c r="B91" s="304">
        <f t="shared" ca="1" si="36"/>
        <v>5.4699999999999811</v>
      </c>
      <c r="D91" s="306">
        <f t="shared" ca="1" si="37"/>
        <v>-3.4297558931189331</v>
      </c>
      <c r="E91" s="307">
        <f t="shared" ca="1" si="38"/>
        <v>-22.204342702898902</v>
      </c>
      <c r="F91" s="304">
        <f t="shared" ca="1" si="39"/>
        <v>22.467666998470577</v>
      </c>
      <c r="G91" s="306">
        <f t="shared" ca="1" si="40"/>
        <v>35.251878899489924</v>
      </c>
      <c r="H91" s="307">
        <f t="shared" ca="1" si="41"/>
        <v>127.29401816151763</v>
      </c>
      <c r="I91" s="304">
        <f t="shared" ca="1" si="42"/>
        <v>132.08505602697483</v>
      </c>
      <c r="J91" s="306">
        <f t="shared" ca="1" si="43"/>
        <v>163.17823955350576</v>
      </c>
      <c r="K91" s="307">
        <f t="shared" ca="1" si="44"/>
        <v>683.80629556125314</v>
      </c>
      <c r="L91" s="304">
        <f t="shared" ca="1" si="29"/>
        <v>703.00653461613376</v>
      </c>
      <c r="M91" s="306">
        <f t="shared" ca="1" si="45"/>
        <v>1.300634169317241</v>
      </c>
      <c r="N91" s="304">
        <f t="shared" ca="1" si="46"/>
        <v>74.520848592381626</v>
      </c>
      <c r="P91" s="310">
        <f t="shared" ca="1" si="47"/>
        <v>3</v>
      </c>
      <c r="Q91" s="304">
        <f t="shared" ca="1" si="48"/>
        <v>0</v>
      </c>
      <c r="R91" s="306">
        <f t="shared" ca="1" si="49"/>
        <v>0</v>
      </c>
      <c r="S91" s="307">
        <f t="shared" ca="1" si="50"/>
        <v>3.1779999999999995</v>
      </c>
      <c r="T91" s="304">
        <f t="shared" ca="1" si="30"/>
        <v>31.176179999999995</v>
      </c>
      <c r="U91" s="311">
        <f t="shared" ca="1" si="31"/>
        <v>0</v>
      </c>
      <c r="V91" s="306">
        <f t="shared" ca="1" si="32"/>
        <v>1.1440030403405683</v>
      </c>
      <c r="W91" s="304">
        <f t="shared" ca="1" si="33"/>
        <v>40.72655820335617</v>
      </c>
      <c r="Y91" s="314" t="str">
        <f t="shared" ca="1" si="51"/>
        <v/>
      </c>
      <c r="Z91" s="315" t="str">
        <f t="shared" ca="1" si="52"/>
        <v/>
      </c>
      <c r="AA91" s="316" t="str">
        <f t="shared" ca="1" si="53"/>
        <v/>
      </c>
      <c r="AC91" s="310" t="e">
        <f t="shared" ca="1" si="54"/>
        <v>#N/A</v>
      </c>
      <c r="AD91" s="323" t="e">
        <f t="shared" ca="1" si="55"/>
        <v>#N/A</v>
      </c>
      <c r="AE91" s="324">
        <f t="shared" ca="1" si="34"/>
        <v>683.80629556125314</v>
      </c>
      <c r="AG91" s="306">
        <f t="shared" ca="1" si="56"/>
        <v>-22.31481697628131</v>
      </c>
      <c r="AH91" s="304">
        <f t="shared" ca="1" si="57"/>
        <v>-12.860130501798468</v>
      </c>
    </row>
    <row r="92" spans="1:34" x14ac:dyDescent="0.2">
      <c r="A92" s="347">
        <f t="shared" ca="1" si="35"/>
        <v>0.01</v>
      </c>
      <c r="B92" s="304">
        <f t="shared" ca="1" si="36"/>
        <v>5.4799999999999809</v>
      </c>
      <c r="D92" s="306">
        <f t="shared" ca="1" si="37"/>
        <v>-3.4202070776818654</v>
      </c>
      <c r="E92" s="307">
        <f t="shared" ca="1" si="38"/>
        <v>-22.160317641335311</v>
      </c>
      <c r="F92" s="304">
        <f t="shared" ca="1" si="39"/>
        <v>22.422700426556613</v>
      </c>
      <c r="G92" s="306">
        <f t="shared" ca="1" si="40"/>
        <v>35.217676828713103</v>
      </c>
      <c r="H92" s="307">
        <f t="shared" ca="1" si="41"/>
        <v>127.07241498510427</v>
      </c>
      <c r="I92" s="304">
        <f t="shared" ca="1" si="42"/>
        <v>131.86236540938521</v>
      </c>
      <c r="J92" s="306">
        <f t="shared" ca="1" si="43"/>
        <v>163.53058733214678</v>
      </c>
      <c r="K92" s="307">
        <f t="shared" ca="1" si="44"/>
        <v>685.07812772698628</v>
      </c>
      <c r="L92" s="304">
        <f t="shared" ca="1" si="29"/>
        <v>704.32541774602305</v>
      </c>
      <c r="M92" s="306">
        <f t="shared" ca="1" si="45"/>
        <v>1.3004356161894055</v>
      </c>
      <c r="N92" s="304">
        <f t="shared" ca="1" si="46"/>
        <v>74.509472336147525</v>
      </c>
      <c r="P92" s="310">
        <f t="shared" ca="1" si="47"/>
        <v>3</v>
      </c>
      <c r="Q92" s="304">
        <f t="shared" ca="1" si="48"/>
        <v>0</v>
      </c>
      <c r="R92" s="306">
        <f t="shared" ca="1" si="49"/>
        <v>0</v>
      </c>
      <c r="S92" s="307">
        <f t="shared" ca="1" si="50"/>
        <v>3.1779999999999995</v>
      </c>
      <c r="T92" s="304">
        <f t="shared" ca="1" si="30"/>
        <v>31.176179999999995</v>
      </c>
      <c r="U92" s="311">
        <f t="shared" ca="1" si="31"/>
        <v>0</v>
      </c>
      <c r="V92" s="306">
        <f t="shared" ca="1" si="32"/>
        <v>1.143857381027666</v>
      </c>
      <c r="W92" s="304">
        <f t="shared" ca="1" si="33"/>
        <v>40.584178957612096</v>
      </c>
      <c r="Y92" s="314" t="str">
        <f t="shared" ca="1" si="51"/>
        <v/>
      </c>
      <c r="Z92" s="315" t="str">
        <f t="shared" ca="1" si="52"/>
        <v/>
      </c>
      <c r="AA92" s="316" t="str">
        <f t="shared" ca="1" si="53"/>
        <v/>
      </c>
      <c r="AC92" s="310" t="e">
        <f t="shared" ca="1" si="54"/>
        <v>#N/A</v>
      </c>
      <c r="AD92" s="323" t="e">
        <f t="shared" ca="1" si="55"/>
        <v>#N/A</v>
      </c>
      <c r="AE92" s="324">
        <f t="shared" ca="1" si="34"/>
        <v>685.07812772698628</v>
      </c>
      <c r="AG92" s="306">
        <f t="shared" ca="1" si="56"/>
        <v>-22.269321681735477</v>
      </c>
      <c r="AH92" s="304">
        <f t="shared" ca="1" si="57"/>
        <v>-12.815153619684134</v>
      </c>
    </row>
    <row r="93" spans="1:34" x14ac:dyDescent="0.2">
      <c r="A93" s="347">
        <f t="shared" ca="1" si="35"/>
        <v>0.01</v>
      </c>
      <c r="B93" s="304">
        <f t="shared" ca="1" si="36"/>
        <v>5.4899999999999807</v>
      </c>
      <c r="D93" s="306">
        <f t="shared" ca="1" si="37"/>
        <v>-3.4106936552442435</v>
      </c>
      <c r="E93" s="307">
        <f t="shared" ca="1" si="38"/>
        <v>-22.116464212679183</v>
      </c>
      <c r="F93" s="304">
        <f t="shared" ca="1" si="39"/>
        <v>22.377909207087296</v>
      </c>
      <c r="G93" s="306">
        <f t="shared" ca="1" si="40"/>
        <v>35.183569892160662</v>
      </c>
      <c r="H93" s="307">
        <f t="shared" ca="1" si="41"/>
        <v>126.85125034297748</v>
      </c>
      <c r="I93" s="304">
        <f t="shared" ca="1" si="42"/>
        <v>131.64012801548506</v>
      </c>
      <c r="J93" s="306">
        <f t="shared" ca="1" si="43"/>
        <v>163.88259356575114</v>
      </c>
      <c r="K93" s="307">
        <f t="shared" ca="1" si="44"/>
        <v>686.34774605362668</v>
      </c>
      <c r="L93" s="304">
        <f t="shared" ca="1" si="29"/>
        <v>705.6420714404228</v>
      </c>
      <c r="M93" s="306">
        <f t="shared" ca="1" si="45"/>
        <v>1.3002365852668294</v>
      </c>
      <c r="N93" s="304">
        <f t="shared" ca="1" si="46"/>
        <v>74.498068704291313</v>
      </c>
      <c r="P93" s="310">
        <f t="shared" ca="1" si="47"/>
        <v>3</v>
      </c>
      <c r="Q93" s="304">
        <f t="shared" ca="1" si="48"/>
        <v>0</v>
      </c>
      <c r="R93" s="306">
        <f t="shared" ca="1" si="49"/>
        <v>0</v>
      </c>
      <c r="S93" s="307">
        <f t="shared" ca="1" si="50"/>
        <v>3.1779999999999995</v>
      </c>
      <c r="T93" s="304">
        <f t="shared" ca="1" si="30"/>
        <v>31.176179999999995</v>
      </c>
      <c r="U93" s="311">
        <f t="shared" ca="1" si="31"/>
        <v>0</v>
      </c>
      <c r="V93" s="306">
        <f t="shared" ca="1" si="32"/>
        <v>1.1437119931234756</v>
      </c>
      <c r="W93" s="304">
        <f t="shared" ca="1" si="33"/>
        <v>40.442354196419743</v>
      </c>
      <c r="Y93" s="314" t="str">
        <f t="shared" ca="1" si="51"/>
        <v/>
      </c>
      <c r="Z93" s="315" t="str">
        <f t="shared" ca="1" si="52"/>
        <v/>
      </c>
      <c r="AA93" s="316" t="str">
        <f t="shared" ca="1" si="53"/>
        <v/>
      </c>
      <c r="AC93" s="310" t="e">
        <f t="shared" ca="1" si="54"/>
        <v>#N/A</v>
      </c>
      <c r="AD93" s="323" t="e">
        <f t="shared" ca="1" si="55"/>
        <v>#N/A</v>
      </c>
      <c r="AE93" s="324">
        <f t="shared" ca="1" si="34"/>
        <v>686.34774605362668</v>
      </c>
      <c r="AG93" s="306">
        <f t="shared" ca="1" si="56"/>
        <v>-22.224000125060201</v>
      </c>
      <c r="AH93" s="304">
        <f t="shared" ca="1" si="57"/>
        <v>-12.770352094906263</v>
      </c>
    </row>
    <row r="94" spans="1:34" x14ac:dyDescent="0.2">
      <c r="A94" s="347">
        <f t="shared" ca="1" si="35"/>
        <v>0.01</v>
      </c>
      <c r="B94" s="304">
        <f t="shared" ca="1" si="36"/>
        <v>5.4999999999999805</v>
      </c>
      <c r="D94" s="306">
        <f t="shared" ca="1" si="37"/>
        <v>-3.4012154449914993</v>
      </c>
      <c r="E94" s="307">
        <f t="shared" ca="1" si="38"/>
        <v>-22.072781554158052</v>
      </c>
      <c r="F94" s="304">
        <f t="shared" ca="1" si="39"/>
        <v>22.333292458588112</v>
      </c>
      <c r="G94" s="306">
        <f t="shared" ca="1" si="40"/>
        <v>35.149557737710744</v>
      </c>
      <c r="H94" s="307">
        <f t="shared" ca="1" si="41"/>
        <v>126.6305225274359</v>
      </c>
      <c r="I94" s="304">
        <f t="shared" ca="1" si="42"/>
        <v>131.41834211679932</v>
      </c>
      <c r="J94" s="306">
        <f t="shared" ca="1" si="43"/>
        <v>164.23425920390051</v>
      </c>
      <c r="K94" s="307">
        <f t="shared" ca="1" si="44"/>
        <v>687.61515491797877</v>
      </c>
      <c r="L94" s="304">
        <f t="shared" ca="1" si="29"/>
        <v>706.95650019582536</v>
      </c>
      <c r="M94" s="306">
        <f t="shared" ca="1" si="45"/>
        <v>1.3000370752831436</v>
      </c>
      <c r="N94" s="304">
        <f t="shared" ca="1" si="46"/>
        <v>74.486637624255394</v>
      </c>
      <c r="P94" s="310">
        <f t="shared" ca="1" si="47"/>
        <v>3</v>
      </c>
      <c r="Q94" s="304">
        <f t="shared" ca="1" si="48"/>
        <v>0</v>
      </c>
      <c r="R94" s="306">
        <f t="shared" ca="1" si="49"/>
        <v>0</v>
      </c>
      <c r="S94" s="307">
        <f t="shared" ca="1" si="50"/>
        <v>3.1779999999999995</v>
      </c>
      <c r="T94" s="304">
        <f t="shared" ca="1" si="30"/>
        <v>31.176179999999995</v>
      </c>
      <c r="U94" s="311">
        <f t="shared" ca="1" si="31"/>
        <v>0</v>
      </c>
      <c r="V94" s="306">
        <f t="shared" ca="1" si="32"/>
        <v>1.1435668760302438</v>
      </c>
      <c r="W94" s="304">
        <f t="shared" ca="1" si="33"/>
        <v>40.301081136612787</v>
      </c>
      <c r="Y94" s="314" t="str">
        <f t="shared" ca="1" si="51"/>
        <v/>
      </c>
      <c r="Z94" s="315" t="str">
        <f t="shared" ca="1" si="52"/>
        <v/>
      </c>
      <c r="AA94" s="316" t="str">
        <f t="shared" ca="1" si="53"/>
        <v/>
      </c>
      <c r="AC94" s="310" t="e">
        <f t="shared" ca="1" si="54"/>
        <v>#N/A</v>
      </c>
      <c r="AD94" s="323" t="e">
        <f t="shared" ca="1" si="55"/>
        <v>#N/A</v>
      </c>
      <c r="AE94" s="324">
        <f t="shared" ca="1" si="34"/>
        <v>687.61515491797877</v>
      </c>
      <c r="AG94" s="306">
        <f t="shared" ca="1" si="56"/>
        <v>-22.178851418893121</v>
      </c>
      <c r="AH94" s="304">
        <f t="shared" ca="1" si="57"/>
        <v>-12.725725046072922</v>
      </c>
    </row>
    <row r="95" spans="1:34" x14ac:dyDescent="0.2">
      <c r="A95" s="347">
        <f t="shared" ca="1" si="35"/>
        <v>0.01</v>
      </c>
      <c r="B95" s="304">
        <f t="shared" ca="1" si="36"/>
        <v>5.5099999999999802</v>
      </c>
      <c r="D95" s="306">
        <f t="shared" ca="1" si="37"/>
        <v>-3.3917722672614588</v>
      </c>
      <c r="E95" s="307">
        <f t="shared" ca="1" si="38"/>
        <v>-22.029268808511549</v>
      </c>
      <c r="F95" s="304">
        <f t="shared" ca="1" si="39"/>
        <v>22.288849305215912</v>
      </c>
      <c r="G95" s="306">
        <f t="shared" ca="1" si="40"/>
        <v>35.115640015038132</v>
      </c>
      <c r="H95" s="307">
        <f t="shared" ca="1" si="41"/>
        <v>126.41022983935079</v>
      </c>
      <c r="I95" s="304">
        <f t="shared" ca="1" si="42"/>
        <v>131.19700599367061</v>
      </c>
      <c r="J95" s="306">
        <f t="shared" ca="1" si="43"/>
        <v>164.58558519266424</v>
      </c>
      <c r="K95" s="307">
        <f t="shared" ca="1" si="44"/>
        <v>688.88035867981273</v>
      </c>
      <c r="L95" s="304">
        <f t="shared" ca="1" si="29"/>
        <v>708.26870849137413</v>
      </c>
      <c r="M95" s="306">
        <f t="shared" ca="1" si="45"/>
        <v>1.2998370849670313</v>
      </c>
      <c r="N95" s="304">
        <f t="shared" ca="1" si="46"/>
        <v>74.475179023198677</v>
      </c>
      <c r="P95" s="310">
        <f t="shared" ca="1" si="47"/>
        <v>3</v>
      </c>
      <c r="Q95" s="304">
        <f t="shared" ca="1" si="48"/>
        <v>0</v>
      </c>
      <c r="R95" s="306">
        <f t="shared" ca="1" si="49"/>
        <v>0</v>
      </c>
      <c r="S95" s="307">
        <f t="shared" ca="1" si="50"/>
        <v>3.1779999999999995</v>
      </c>
      <c r="T95" s="304">
        <f t="shared" ca="1" si="30"/>
        <v>31.176179999999995</v>
      </c>
      <c r="U95" s="311">
        <f t="shared" ca="1" si="31"/>
        <v>0</v>
      </c>
      <c r="V95" s="306">
        <f t="shared" ca="1" si="32"/>
        <v>1.1434220291526092</v>
      </c>
      <c r="W95" s="304">
        <f t="shared" ca="1" si="33"/>
        <v>40.160357012784949</v>
      </c>
      <c r="Y95" s="314" t="str">
        <f t="shared" ca="1" si="51"/>
        <v/>
      </c>
      <c r="Z95" s="315" t="str">
        <f t="shared" ca="1" si="52"/>
        <v/>
      </c>
      <c r="AA95" s="316" t="str">
        <f t="shared" ca="1" si="53"/>
        <v/>
      </c>
      <c r="AC95" s="310" t="e">
        <f t="shared" ca="1" si="54"/>
        <v>#N/A</v>
      </c>
      <c r="AD95" s="323" t="e">
        <f t="shared" ca="1" si="55"/>
        <v>#N/A</v>
      </c>
      <c r="AE95" s="324">
        <f t="shared" ca="1" si="34"/>
        <v>688.88035867981273</v>
      </c>
      <c r="AG95" s="306">
        <f t="shared" ca="1" si="56"/>
        <v>-22.133874681474932</v>
      </c>
      <c r="AH95" s="304">
        <f t="shared" ca="1" si="57"/>
        <v>-12.681271597423786</v>
      </c>
    </row>
    <row r="96" spans="1:34" x14ac:dyDescent="0.2">
      <c r="A96" s="347">
        <f t="shared" ca="1" si="35"/>
        <v>0.01</v>
      </c>
      <c r="B96" s="304">
        <f t="shared" ca="1" si="36"/>
        <v>5.51999999999998</v>
      </c>
      <c r="D96" s="306">
        <f t="shared" ca="1" si="37"/>
        <v>-3.382363943535506</v>
      </c>
      <c r="E96" s="307">
        <f t="shared" ca="1" si="38"/>
        <v>-21.985925123949134</v>
      </c>
      <c r="F96" s="304">
        <f t="shared" ca="1" si="39"/>
        <v>22.24457887671571</v>
      </c>
      <c r="G96" s="306">
        <f t="shared" ca="1" si="40"/>
        <v>35.081816375602777</v>
      </c>
      <c r="H96" s="307">
        <f t="shared" ca="1" si="41"/>
        <v>126.19037058811129</v>
      </c>
      <c r="I96" s="304">
        <f t="shared" ca="1" si="42"/>
        <v>130.97611793520366</v>
      </c>
      <c r="J96" s="306">
        <f t="shared" ca="1" si="43"/>
        <v>164.93657247461744</v>
      </c>
      <c r="K96" s="307">
        <f t="shared" ca="1" si="44"/>
        <v>690.14336168195007</v>
      </c>
      <c r="L96" s="304">
        <f t="shared" ca="1" si="29"/>
        <v>709.57870078895246</v>
      </c>
      <c r="M96" s="306">
        <f t="shared" ca="1" si="45"/>
        <v>1.2996366130422063</v>
      </c>
      <c r="N96" s="304">
        <f t="shared" ca="1" si="46"/>
        <v>74.463692827995345</v>
      </c>
      <c r="P96" s="310">
        <f t="shared" ca="1" si="47"/>
        <v>3</v>
      </c>
      <c r="Q96" s="304">
        <f t="shared" ca="1" si="48"/>
        <v>0</v>
      </c>
      <c r="R96" s="306">
        <f t="shared" ca="1" si="49"/>
        <v>0</v>
      </c>
      <c r="S96" s="307">
        <f t="shared" ca="1" si="50"/>
        <v>3.1779999999999995</v>
      </c>
      <c r="T96" s="304">
        <f t="shared" ca="1" si="30"/>
        <v>31.176179999999995</v>
      </c>
      <c r="U96" s="311">
        <f t="shared" ca="1" si="31"/>
        <v>0</v>
      </c>
      <c r="V96" s="306">
        <f t="shared" ca="1" si="32"/>
        <v>1.1432774518975919</v>
      </c>
      <c r="W96" s="304">
        <f t="shared" ca="1" si="33"/>
        <v>40.020179077154189</v>
      </c>
      <c r="Y96" s="314" t="str">
        <f t="shared" ca="1" si="51"/>
        <v/>
      </c>
      <c r="Z96" s="315" t="str">
        <f t="shared" ca="1" si="52"/>
        <v/>
      </c>
      <c r="AA96" s="316" t="str">
        <f t="shared" ca="1" si="53"/>
        <v/>
      </c>
      <c r="AC96" s="310" t="e">
        <f t="shared" ca="1" si="54"/>
        <v>#N/A</v>
      </c>
      <c r="AD96" s="323" t="e">
        <f t="shared" ca="1" si="55"/>
        <v>#N/A</v>
      </c>
      <c r="AE96" s="324">
        <f t="shared" ca="1" si="34"/>
        <v>690.14336168195007</v>
      </c>
      <c r="AG96" s="306">
        <f t="shared" ca="1" si="56"/>
        <v>-22.089069036606027</v>
      </c>
      <c r="AH96" s="304">
        <f t="shared" ca="1" si="57"/>
        <v>-12.636990878786959</v>
      </c>
    </row>
    <row r="97" spans="1:34" x14ac:dyDescent="0.2">
      <c r="A97" s="347">
        <f t="shared" ca="1" si="35"/>
        <v>0.01</v>
      </c>
      <c r="B97" s="304">
        <f t="shared" ca="1" si="36"/>
        <v>5.5299999999999798</v>
      </c>
      <c r="D97" s="306">
        <f t="shared" ca="1" si="37"/>
        <v>-3.3729902964298328</v>
      </c>
      <c r="E97" s="307">
        <f t="shared" ca="1" si="38"/>
        <v>-21.942749654108262</v>
      </c>
      <c r="F97" s="304">
        <f t="shared" ca="1" si="39"/>
        <v>22.200480308377969</v>
      </c>
      <c r="G97" s="306">
        <f t="shared" ca="1" si="40"/>
        <v>35.048086472638481</v>
      </c>
      <c r="H97" s="307">
        <f t="shared" ca="1" si="41"/>
        <v>125.97094309157021</v>
      </c>
      <c r="I97" s="304">
        <f t="shared" ca="1" si="42"/>
        <v>130.7556762392102</v>
      </c>
      <c r="J97" s="306">
        <f t="shared" ca="1" si="43"/>
        <v>165.28722198885865</v>
      </c>
      <c r="K97" s="307">
        <f t="shared" ca="1" si="44"/>
        <v>691.40416825034845</v>
      </c>
      <c r="L97" s="304">
        <f t="shared" ca="1" si="29"/>
        <v>710.88648153326869</v>
      </c>
      <c r="M97" s="306">
        <f t="shared" ca="1" si="45"/>
        <v>1.29943565822739</v>
      </c>
      <c r="N97" s="304">
        <f t="shared" ca="1" si="46"/>
        <v>74.452178965233543</v>
      </c>
      <c r="P97" s="310">
        <f t="shared" ca="1" si="47"/>
        <v>3</v>
      </c>
      <c r="Q97" s="304">
        <f t="shared" ca="1" si="48"/>
        <v>0</v>
      </c>
      <c r="R97" s="306">
        <f t="shared" ca="1" si="49"/>
        <v>0</v>
      </c>
      <c r="S97" s="307">
        <f t="shared" ca="1" si="50"/>
        <v>3.1779999999999995</v>
      </c>
      <c r="T97" s="304">
        <f t="shared" ca="1" si="30"/>
        <v>31.176179999999995</v>
      </c>
      <c r="U97" s="311">
        <f t="shared" ca="1" si="31"/>
        <v>0</v>
      </c>
      <c r="V97" s="306">
        <f t="shared" ca="1" si="32"/>
        <v>1.14313314367458</v>
      </c>
      <c r="W97" s="304">
        <f t="shared" ca="1" si="33"/>
        <v>39.880544599428099</v>
      </c>
      <c r="Y97" s="314" t="str">
        <f t="shared" ca="1" si="51"/>
        <v/>
      </c>
      <c r="Z97" s="315" t="str">
        <f t="shared" ca="1" si="52"/>
        <v/>
      </c>
      <c r="AA97" s="316" t="str">
        <f t="shared" ca="1" si="53"/>
        <v/>
      </c>
      <c r="AC97" s="310" t="e">
        <f t="shared" ca="1" si="54"/>
        <v>#N/A</v>
      </c>
      <c r="AD97" s="323" t="e">
        <f t="shared" ca="1" si="55"/>
        <v>#N/A</v>
      </c>
      <c r="AE97" s="324">
        <f t="shared" ca="1" si="34"/>
        <v>691.40416825034845</v>
      </c>
      <c r="AG97" s="306">
        <f t="shared" ca="1" si="56"/>
        <v>-22.044433613603609</v>
      </c>
      <c r="AH97" s="304">
        <f t="shared" ca="1" si="57"/>
        <v>-12.592882025536248</v>
      </c>
    </row>
    <row r="98" spans="1:34" x14ac:dyDescent="0.2">
      <c r="A98" s="347">
        <f t="shared" ca="1" si="35"/>
        <v>0.01</v>
      </c>
      <c r="B98" s="304">
        <f t="shared" ca="1" si="36"/>
        <v>5.5399999999999796</v>
      </c>
      <c r="D98" s="306">
        <f t="shared" ca="1" si="37"/>
        <v>-3.3636511496867798</v>
      </c>
      <c r="E98" s="307">
        <f t="shared" ca="1" si="38"/>
        <v>-21.899741558012927</v>
      </c>
      <c r="F98" s="304">
        <f t="shared" ca="1" si="39"/>
        <v>22.156552740996233</v>
      </c>
      <c r="G98" s="306">
        <f t="shared" ca="1" si="40"/>
        <v>35.014449961141615</v>
      </c>
      <c r="H98" s="307">
        <f t="shared" ca="1" si="41"/>
        <v>125.75194567599007</v>
      </c>
      <c r="I98" s="304">
        <f t="shared" ca="1" si="42"/>
        <v>130.53567921215429</v>
      </c>
      <c r="J98" s="306">
        <f t="shared" ca="1" si="43"/>
        <v>165.63753467102754</v>
      </c>
      <c r="K98" s="307">
        <f t="shared" ca="1" si="44"/>
        <v>692.66278269418626</v>
      </c>
      <c r="L98" s="304">
        <f t="shared" ca="1" si="29"/>
        <v>712.1920551519438</v>
      </c>
      <c r="M98" s="306">
        <f t="shared" ca="1" si="45"/>
        <v>1.2992342192362896</v>
      </c>
      <c r="N98" s="304">
        <f t="shared" ca="1" si="46"/>
        <v>74.440637361214101</v>
      </c>
      <c r="P98" s="310">
        <f t="shared" ca="1" si="47"/>
        <v>3</v>
      </c>
      <c r="Q98" s="304">
        <f t="shared" ca="1" si="48"/>
        <v>0</v>
      </c>
      <c r="R98" s="306">
        <f t="shared" ca="1" si="49"/>
        <v>0</v>
      </c>
      <c r="S98" s="307">
        <f t="shared" ca="1" si="50"/>
        <v>3.1779999999999995</v>
      </c>
      <c r="T98" s="304">
        <f t="shared" ca="1" si="30"/>
        <v>31.176179999999995</v>
      </c>
      <c r="U98" s="311">
        <f t="shared" ca="1" si="31"/>
        <v>0</v>
      </c>
      <c r="V98" s="306">
        <f t="shared" ca="1" si="32"/>
        <v>1.1429891038953177</v>
      </c>
      <c r="W98" s="304">
        <f t="shared" ca="1" si="33"/>
        <v>39.741450866670547</v>
      </c>
      <c r="Y98" s="314" t="str">
        <f t="shared" ca="1" si="51"/>
        <v/>
      </c>
      <c r="Z98" s="315" t="str">
        <f t="shared" ca="1" si="52"/>
        <v/>
      </c>
      <c r="AA98" s="316" t="str">
        <f t="shared" ca="1" si="53"/>
        <v/>
      </c>
      <c r="AC98" s="310" t="e">
        <f t="shared" ca="1" si="54"/>
        <v>#N/A</v>
      </c>
      <c r="AD98" s="323" t="e">
        <f t="shared" ca="1" si="55"/>
        <v>#N/A</v>
      </c>
      <c r="AE98" s="324">
        <f t="shared" ca="1" si="34"/>
        <v>692.66278269418626</v>
      </c>
      <c r="AG98" s="306">
        <f t="shared" ca="1" si="56"/>
        <v>-21.999967547259182</v>
      </c>
      <c r="AH98" s="304">
        <f t="shared" ca="1" si="57"/>
        <v>-12.548944178548807</v>
      </c>
    </row>
    <row r="99" spans="1:34" x14ac:dyDescent="0.2">
      <c r="A99" s="347">
        <f t="shared" ca="1" si="35"/>
        <v>0.01</v>
      </c>
      <c r="B99" s="304">
        <f t="shared" ca="1" si="36"/>
        <v>5.5499999999999794</v>
      </c>
      <c r="D99" s="306">
        <f t="shared" ca="1" si="37"/>
        <v>-3.3543463281662409</v>
      </c>
      <c r="E99" s="307">
        <f t="shared" ca="1" si="38"/>
        <v>-21.856900000032589</v>
      </c>
      <c r="F99" s="304">
        <f t="shared" ca="1" si="39"/>
        <v>22.112795320825157</v>
      </c>
      <c r="G99" s="306">
        <f t="shared" ca="1" si="40"/>
        <v>34.980906497859955</v>
      </c>
      <c r="H99" s="307">
        <f t="shared" ca="1" si="41"/>
        <v>125.53337667598974</v>
      </c>
      <c r="I99" s="304">
        <f t="shared" ca="1" si="42"/>
        <v>130.31612516909775</v>
      </c>
      <c r="J99" s="306">
        <f t="shared" ca="1" si="43"/>
        <v>165.98751145332255</v>
      </c>
      <c r="K99" s="307">
        <f t="shared" ca="1" si="44"/>
        <v>693.9192093059462</v>
      </c>
      <c r="L99" s="304">
        <f t="shared" ca="1" si="29"/>
        <v>713.495426055596</v>
      </c>
      <c r="M99" s="306">
        <f t="shared" ca="1" si="45"/>
        <v>1.2990322947775745</v>
      </c>
      <c r="N99" s="304">
        <f t="shared" ca="1" si="46"/>
        <v>74.42906794194927</v>
      </c>
      <c r="P99" s="310">
        <f t="shared" ca="1" si="47"/>
        <v>3</v>
      </c>
      <c r="Q99" s="304">
        <f t="shared" ca="1" si="48"/>
        <v>0</v>
      </c>
      <c r="R99" s="306">
        <f t="shared" ca="1" si="49"/>
        <v>0</v>
      </c>
      <c r="S99" s="307">
        <f t="shared" ca="1" si="50"/>
        <v>3.1779999999999995</v>
      </c>
      <c r="T99" s="304">
        <f t="shared" ca="1" si="30"/>
        <v>31.176179999999995</v>
      </c>
      <c r="U99" s="311">
        <f t="shared" ca="1" si="31"/>
        <v>0</v>
      </c>
      <c r="V99" s="306">
        <f t="shared" ca="1" si="32"/>
        <v>1.1428453319738949</v>
      </c>
      <c r="W99" s="304">
        <f t="shared" ca="1" si="33"/>
        <v>39.602895183169323</v>
      </c>
      <c r="Y99" s="314" t="str">
        <f t="shared" ca="1" si="51"/>
        <v/>
      </c>
      <c r="Z99" s="315" t="str">
        <f t="shared" ca="1" si="52"/>
        <v/>
      </c>
      <c r="AA99" s="316" t="str">
        <f t="shared" ca="1" si="53"/>
        <v/>
      </c>
      <c r="AC99" s="310" t="e">
        <f t="shared" ca="1" si="54"/>
        <v>#N/A</v>
      </c>
      <c r="AD99" s="323" t="e">
        <f t="shared" ca="1" si="55"/>
        <v>#N/A</v>
      </c>
      <c r="AE99" s="324">
        <f t="shared" ca="1" si="34"/>
        <v>693.9192093059462</v>
      </c>
      <c r="AG99" s="306">
        <f t="shared" ca="1" si="56"/>
        <v>-21.955669977796433</v>
      </c>
      <c r="AH99" s="304">
        <f t="shared" ca="1" si="57"/>
        <v>-12.505176484163171</v>
      </c>
    </row>
    <row r="100" spans="1:34" x14ac:dyDescent="0.2">
      <c r="A100" s="347">
        <f t="shared" ca="1" si="35"/>
        <v>0.01</v>
      </c>
      <c r="B100" s="304">
        <f t="shared" ca="1" si="36"/>
        <v>5.5599999999999792</v>
      </c>
      <c r="D100" s="306">
        <f t="shared" ca="1" si="37"/>
        <v>-3.3450756578371474</v>
      </c>
      <c r="E100" s="307">
        <f t="shared" ca="1" si="38"/>
        <v>-21.814224149841412</v>
      </c>
      <c r="F100" s="304">
        <f t="shared" ca="1" si="39"/>
        <v>22.069207199538884</v>
      </c>
      <c r="G100" s="306">
        <f t="shared" ca="1" si="40"/>
        <v>34.947455741281587</v>
      </c>
      <c r="H100" s="307">
        <f t="shared" ca="1" si="41"/>
        <v>125.31523443449133</v>
      </c>
      <c r="I100" s="304">
        <f t="shared" ca="1" si="42"/>
        <v>130.09701243364646</v>
      </c>
      <c r="J100" s="306">
        <f t="shared" ca="1" si="43"/>
        <v>166.33715326451826</v>
      </c>
      <c r="K100" s="307">
        <f t="shared" ca="1" si="44"/>
        <v>695.17345236149856</v>
      </c>
      <c r="L100" s="304">
        <f t="shared" ca="1" si="29"/>
        <v>714.79659863792619</v>
      </c>
      <c r="M100" s="306">
        <f t="shared" ca="1" si="45"/>
        <v>1.2988298835548551</v>
      </c>
      <c r="N100" s="304">
        <f t="shared" ca="1" si="46"/>
        <v>74.417470633161358</v>
      </c>
      <c r="P100" s="310">
        <f t="shared" ca="1" si="47"/>
        <v>3</v>
      </c>
      <c r="Q100" s="304">
        <f t="shared" ca="1" si="48"/>
        <v>0</v>
      </c>
      <c r="R100" s="306">
        <f t="shared" ca="1" si="49"/>
        <v>0</v>
      </c>
      <c r="S100" s="307">
        <f t="shared" ca="1" si="50"/>
        <v>3.1779999999999995</v>
      </c>
      <c r="T100" s="304">
        <f t="shared" ca="1" si="30"/>
        <v>31.176179999999995</v>
      </c>
      <c r="U100" s="311">
        <f t="shared" ca="1" si="31"/>
        <v>0</v>
      </c>
      <c r="V100" s="306">
        <f t="shared" ca="1" si="32"/>
        <v>1.1427018273267326</v>
      </c>
      <c r="W100" s="304">
        <f t="shared" ca="1" si="33"/>
        <v>39.464874870305152</v>
      </c>
      <c r="Y100" s="314" t="str">
        <f t="shared" ca="1" si="51"/>
        <v/>
      </c>
      <c r="Z100" s="315" t="str">
        <f t="shared" ca="1" si="52"/>
        <v/>
      </c>
      <c r="AA100" s="316" t="str">
        <f t="shared" ca="1" si="53"/>
        <v/>
      </c>
      <c r="AC100" s="310" t="e">
        <f t="shared" ca="1" si="54"/>
        <v>#N/A</v>
      </c>
      <c r="AD100" s="323" t="e">
        <f t="shared" ca="1" si="55"/>
        <v>#N/A</v>
      </c>
      <c r="AE100" s="324">
        <f t="shared" ca="1" si="34"/>
        <v>695.17345236149856</v>
      </c>
      <c r="AG100" s="306">
        <f t="shared" ca="1" si="56"/>
        <v>-21.911540050829402</v>
      </c>
      <c r="AH100" s="304">
        <f t="shared" ca="1" si="57"/>
        <v>-12.461578094137611</v>
      </c>
    </row>
    <row r="101" spans="1:34" x14ac:dyDescent="0.2">
      <c r="A101" s="347">
        <f t="shared" ca="1" si="35"/>
        <v>0.01</v>
      </c>
      <c r="B101" s="304">
        <f t="shared" ca="1" si="36"/>
        <v>5.569999999999979</v>
      </c>
      <c r="D101" s="306">
        <f t="shared" ca="1" si="37"/>
        <v>-3.3358389657690237</v>
      </c>
      <c r="E101" s="307">
        <f t="shared" ca="1" si="38"/>
        <v>-21.771713182377905</v>
      </c>
      <c r="F101" s="304">
        <f t="shared" ca="1" si="39"/>
        <v>22.025787534189799</v>
      </c>
      <c r="G101" s="306">
        <f t="shared" ca="1" si="40"/>
        <v>34.914097351623894</v>
      </c>
      <c r="H101" s="307">
        <f t="shared" ca="1" si="41"/>
        <v>125.09751730266755</v>
      </c>
      <c r="I101" s="304">
        <f t="shared" ca="1" si="42"/>
        <v>129.87833933789682</v>
      </c>
      <c r="J101" s="306">
        <f t="shared" ca="1" si="43"/>
        <v>166.68646102998278</v>
      </c>
      <c r="K101" s="307">
        <f t="shared" ca="1" si="44"/>
        <v>696.4255161201844</v>
      </c>
      <c r="L101" s="304">
        <f t="shared" ca="1" si="29"/>
        <v>716.09557727580273</v>
      </c>
      <c r="M101" s="306">
        <f t="shared" ca="1" si="45"/>
        <v>1.2986269842666585</v>
      </c>
      <c r="N101" s="304">
        <f t="shared" ca="1" si="46"/>
        <v>74.405845360281489</v>
      </c>
      <c r="P101" s="310">
        <f t="shared" ca="1" si="47"/>
        <v>3</v>
      </c>
      <c r="Q101" s="304">
        <f t="shared" ca="1" si="48"/>
        <v>0</v>
      </c>
      <c r="R101" s="306">
        <f t="shared" ca="1" si="49"/>
        <v>0</v>
      </c>
      <c r="S101" s="307">
        <f t="shared" ca="1" si="50"/>
        <v>3.1779999999999995</v>
      </c>
      <c r="T101" s="304">
        <f t="shared" ca="1" si="30"/>
        <v>31.176179999999995</v>
      </c>
      <c r="U101" s="311">
        <f t="shared" ca="1" si="31"/>
        <v>0</v>
      </c>
      <c r="V101" s="306">
        <f t="shared" ca="1" si="32"/>
        <v>1.1425585893725716</v>
      </c>
      <c r="W101" s="304">
        <f t="shared" ca="1" si="33"/>
        <v>39.327387266421759</v>
      </c>
      <c r="Y101" s="314" t="str">
        <f t="shared" ca="1" si="51"/>
        <v/>
      </c>
      <c r="Z101" s="315" t="str">
        <f t="shared" ca="1" si="52"/>
        <v/>
      </c>
      <c r="AA101" s="316" t="str">
        <f t="shared" ca="1" si="53"/>
        <v/>
      </c>
      <c r="AC101" s="310" t="e">
        <f t="shared" ca="1" si="54"/>
        <v>#N/A</v>
      </c>
      <c r="AD101" s="323" t="e">
        <f t="shared" ca="1" si="55"/>
        <v>#N/A</v>
      </c>
      <c r="AE101" s="324">
        <f t="shared" ca="1" si="34"/>
        <v>696.4255161201844</v>
      </c>
      <c r="AG101" s="306">
        <f t="shared" ca="1" si="56"/>
        <v>-21.867576917321138</v>
      </c>
      <c r="AH101" s="304">
        <f t="shared" ca="1" si="57"/>
        <v>-12.418148165608924</v>
      </c>
    </row>
    <row r="102" spans="1:34" x14ac:dyDescent="0.2">
      <c r="A102" s="347">
        <f t="shared" ca="1" si="35"/>
        <v>0.01</v>
      </c>
      <c r="B102" s="304">
        <f t="shared" ca="1" si="36"/>
        <v>5.5799999999999788</v>
      </c>
      <c r="D102" s="306">
        <f t="shared" ca="1" si="37"/>
        <v>-3.3266360801236265</v>
      </c>
      <c r="E102" s="307">
        <f t="shared" ca="1" si="38"/>
        <v>-21.729366277804907</v>
      </c>
      <c r="F102" s="304">
        <f t="shared" ca="1" si="39"/>
        <v>21.982535487167656</v>
      </c>
      <c r="G102" s="306">
        <f t="shared" ca="1" si="40"/>
        <v>34.880830990822659</v>
      </c>
      <c r="H102" s="307">
        <f t="shared" ca="1" si="41"/>
        <v>124.88022363988951</v>
      </c>
      <c r="I102" s="304">
        <f t="shared" ca="1" si="42"/>
        <v>129.66010422238273</v>
      </c>
      <c r="J102" s="306">
        <f t="shared" ca="1" si="43"/>
        <v>167.03543567169501</v>
      </c>
      <c r="K102" s="307">
        <f t="shared" ca="1" si="44"/>
        <v>697.67540482489721</v>
      </c>
      <c r="L102" s="304">
        <f t="shared" ca="1" si="29"/>
        <v>717.39236632934501</v>
      </c>
      <c r="M102" s="306">
        <f t="shared" ca="1" si="45"/>
        <v>1.2984235956064065</v>
      </c>
      <c r="N102" s="304">
        <f t="shared" ca="1" si="46"/>
        <v>74.394192048448232</v>
      </c>
      <c r="P102" s="310">
        <f t="shared" ca="1" si="47"/>
        <v>3</v>
      </c>
      <c r="Q102" s="304">
        <f t="shared" ca="1" si="48"/>
        <v>0</v>
      </c>
      <c r="R102" s="306">
        <f t="shared" ca="1" si="49"/>
        <v>0</v>
      </c>
      <c r="S102" s="307">
        <f t="shared" ca="1" si="50"/>
        <v>3.1779999999999995</v>
      </c>
      <c r="T102" s="304">
        <f t="shared" ca="1" si="30"/>
        <v>31.176179999999995</v>
      </c>
      <c r="U102" s="311">
        <f t="shared" ca="1" si="31"/>
        <v>0</v>
      </c>
      <c r="V102" s="306">
        <f t="shared" ca="1" si="32"/>
        <v>1.1424156175324627</v>
      </c>
      <c r="W102" s="304">
        <f t="shared" ca="1" si="33"/>
        <v>39.190429726697303</v>
      </c>
      <c r="Y102" s="314" t="str">
        <f t="shared" ca="1" si="51"/>
        <v/>
      </c>
      <c r="Z102" s="315" t="str">
        <f t="shared" ca="1" si="52"/>
        <v/>
      </c>
      <c r="AA102" s="316" t="str">
        <f t="shared" ca="1" si="53"/>
        <v/>
      </c>
      <c r="AC102" s="310" t="e">
        <f t="shared" ca="1" si="54"/>
        <v>#N/A</v>
      </c>
      <c r="AD102" s="323" t="e">
        <f t="shared" ca="1" si="55"/>
        <v>#N/A</v>
      </c>
      <c r="AE102" s="324">
        <f t="shared" ca="1" si="34"/>
        <v>697.67540482489721</v>
      </c>
      <c r="AG102" s="306">
        <f t="shared" ca="1" si="56"/>
        <v>-21.823779733542597</v>
      </c>
      <c r="AH102" s="304">
        <f t="shared" ca="1" si="57"/>
        <v>-12.374885861051531</v>
      </c>
    </row>
    <row r="103" spans="1:34" x14ac:dyDescent="0.2">
      <c r="A103" s="347">
        <f t="shared" ca="1" si="35"/>
        <v>0.01</v>
      </c>
      <c r="B103" s="304">
        <f t="shared" ca="1" si="36"/>
        <v>5.5899999999999785</v>
      </c>
      <c r="D103" s="306">
        <f t="shared" ca="1" si="37"/>
        <v>-3.3174668301466639</v>
      </c>
      <c r="E103" s="307">
        <f t="shared" ca="1" si="38"/>
        <v>-21.687182621469994</v>
      </c>
      <c r="F103" s="304">
        <f t="shared" ca="1" si="39"/>
        <v>21.939450226159121</v>
      </c>
      <c r="G103" s="306">
        <f t="shared" ca="1" si="40"/>
        <v>34.847656322521189</v>
      </c>
      <c r="H103" s="307">
        <f t="shared" ca="1" si="41"/>
        <v>124.66335181367481</v>
      </c>
      <c r="I103" s="304">
        <f t="shared" ca="1" si="42"/>
        <v>129.44230543602276</v>
      </c>
      <c r="J103" s="306">
        <f t="shared" ca="1" si="43"/>
        <v>167.38407810826172</v>
      </c>
      <c r="K103" s="307">
        <f t="shared" ca="1" si="44"/>
        <v>698.92312270216507</v>
      </c>
      <c r="L103" s="304">
        <f t="shared" ca="1" si="29"/>
        <v>718.68697014200723</v>
      </c>
      <c r="M103" s="306">
        <f t="shared" ca="1" si="45"/>
        <v>1.2982197162623921</v>
      </c>
      <c r="N103" s="304">
        <f t="shared" ca="1" si="46"/>
        <v>74.382510622506317</v>
      </c>
      <c r="P103" s="310">
        <f t="shared" ca="1" si="47"/>
        <v>3</v>
      </c>
      <c r="Q103" s="304">
        <f t="shared" ca="1" si="48"/>
        <v>0</v>
      </c>
      <c r="R103" s="306">
        <f t="shared" ca="1" si="49"/>
        <v>0</v>
      </c>
      <c r="S103" s="307">
        <f t="shared" ca="1" si="50"/>
        <v>3.1779999999999995</v>
      </c>
      <c r="T103" s="304">
        <f t="shared" ca="1" si="30"/>
        <v>31.176179999999995</v>
      </c>
      <c r="U103" s="311">
        <f t="shared" ca="1" si="31"/>
        <v>0</v>
      </c>
      <c r="V103" s="306">
        <f t="shared" ca="1" si="32"/>
        <v>1.1422729112297527</v>
      </c>
      <c r="W103" s="304">
        <f t="shared" ca="1" si="33"/>
        <v>39.053999623016551</v>
      </c>
      <c r="Y103" s="314" t="str">
        <f t="shared" ca="1" si="51"/>
        <v/>
      </c>
      <c r="Z103" s="315" t="str">
        <f t="shared" ca="1" si="52"/>
        <v/>
      </c>
      <c r="AA103" s="316" t="str">
        <f t="shared" ca="1" si="53"/>
        <v/>
      </c>
      <c r="AC103" s="310" t="e">
        <f t="shared" ca="1" si="54"/>
        <v>#N/A</v>
      </c>
      <c r="AD103" s="323" t="e">
        <f t="shared" ca="1" si="55"/>
        <v>#N/A</v>
      </c>
      <c r="AE103" s="324">
        <f t="shared" ca="1" si="34"/>
        <v>698.92312270216507</v>
      </c>
      <c r="AG103" s="306">
        <f t="shared" ca="1" si="56"/>
        <v>-21.780147661032075</v>
      </c>
      <c r="AH103" s="304">
        <f t="shared" ca="1" si="57"/>
        <v>-12.331790348237039</v>
      </c>
    </row>
    <row r="104" spans="1:34" x14ac:dyDescent="0.2">
      <c r="A104" s="347">
        <f t="shared" ca="1" si="35"/>
        <v>0.01</v>
      </c>
      <c r="B104" s="304">
        <f t="shared" ca="1" si="36"/>
        <v>5.5999999999999783</v>
      </c>
      <c r="D104" s="306">
        <f t="shared" ca="1" si="37"/>
        <v>-3.3083310461595676</v>
      </c>
      <c r="E104" s="307">
        <f t="shared" ca="1" si="38"/>
        <v>-21.645161403866094</v>
      </c>
      <c r="F104" s="304">
        <f t="shared" ca="1" si="39"/>
        <v>21.896530924107537</v>
      </c>
      <c r="G104" s="306">
        <f t="shared" ca="1" si="40"/>
        <v>34.81457301205959</v>
      </c>
      <c r="H104" s="307">
        <f t="shared" ca="1" si="41"/>
        <v>124.44690019963615</v>
      </c>
      <c r="I104" s="304">
        <f t="shared" ca="1" si="42"/>
        <v>129.22494133606804</v>
      </c>
      <c r="J104" s="306">
        <f t="shared" ca="1" si="43"/>
        <v>167.73238925493462</v>
      </c>
      <c r="K104" s="307">
        <f t="shared" ca="1" si="44"/>
        <v>700.16867396223165</v>
      </c>
      <c r="L104" s="304">
        <f t="shared" ca="1" si="29"/>
        <v>719.97939304066108</v>
      </c>
      <c r="M104" s="306">
        <f t="shared" ca="1" si="45"/>
        <v>1.2980153449177563</v>
      </c>
      <c r="N104" s="304">
        <f t="shared" ca="1" si="46"/>
        <v>74.370801007005269</v>
      </c>
      <c r="P104" s="310">
        <f t="shared" ca="1" si="47"/>
        <v>3</v>
      </c>
      <c r="Q104" s="304">
        <f t="shared" ca="1" si="48"/>
        <v>0</v>
      </c>
      <c r="R104" s="306">
        <f t="shared" ca="1" si="49"/>
        <v>0</v>
      </c>
      <c r="S104" s="307">
        <f t="shared" ca="1" si="50"/>
        <v>3.1779999999999995</v>
      </c>
      <c r="T104" s="304">
        <f t="shared" ca="1" si="30"/>
        <v>31.176179999999995</v>
      </c>
      <c r="U104" s="311">
        <f t="shared" ca="1" si="31"/>
        <v>0</v>
      </c>
      <c r="V104" s="306">
        <f t="shared" ca="1" si="32"/>
        <v>1.1421304698900738</v>
      </c>
      <c r="W104" s="304">
        <f t="shared" ca="1" si="33"/>
        <v>38.918094343844601</v>
      </c>
      <c r="Y104" s="314" t="str">
        <f t="shared" ca="1" si="51"/>
        <v/>
      </c>
      <c r="Z104" s="315" t="str">
        <f t="shared" ca="1" si="52"/>
        <v/>
      </c>
      <c r="AA104" s="316" t="str">
        <f t="shared" ca="1" si="53"/>
        <v/>
      </c>
      <c r="AC104" s="310" t="e">
        <f t="shared" ca="1" si="54"/>
        <v>#N/A</v>
      </c>
      <c r="AD104" s="323" t="e">
        <f t="shared" ca="1" si="55"/>
        <v>#N/A</v>
      </c>
      <c r="AE104" s="324">
        <f t="shared" ca="1" si="34"/>
        <v>700.16867396223165</v>
      </c>
      <c r="AG104" s="306">
        <f t="shared" ca="1" si="56"/>
        <v>-21.736679866554773</v>
      </c>
      <c r="AH104" s="304">
        <f t="shared" ca="1" si="57"/>
        <v>-12.288860800194009</v>
      </c>
    </row>
    <row r="105" spans="1:34" x14ac:dyDescent="0.2">
      <c r="A105" s="347">
        <f t="shared" ca="1" si="35"/>
        <v>0.1</v>
      </c>
      <c r="B105" s="304">
        <f t="shared" ca="1" si="36"/>
        <v>5.699999999999978</v>
      </c>
      <c r="D105" s="306">
        <f t="shared" ca="1" si="37"/>
        <v>-3.2992285595513535</v>
      </c>
      <c r="E105" s="307">
        <f t="shared" ca="1" si="38"/>
        <v>-21.603301820592606</v>
      </c>
      <c r="F105" s="304">
        <f t="shared" ca="1" si="39"/>
        <v>21.853776759173208</v>
      </c>
      <c r="G105" s="306">
        <f t="shared" ca="1" si="40"/>
        <v>34.484650156104458</v>
      </c>
      <c r="H105" s="307">
        <f t="shared" ca="1" si="41"/>
        <v>122.28657001757689</v>
      </c>
      <c r="I105" s="304">
        <f t="shared" ca="1" si="42"/>
        <v>127.05587866388808</v>
      </c>
      <c r="J105" s="306">
        <f t="shared" ca="1" si="43"/>
        <v>171.19735041334283</v>
      </c>
      <c r="K105" s="307">
        <f t="shared" ca="1" si="44"/>
        <v>712.50534747309234</v>
      </c>
      <c r="L105" s="304">
        <f t="shared" ca="1" si="29"/>
        <v>732.78400839967912</v>
      </c>
      <c r="M105" s="306">
        <f t="shared" ca="1" si="45"/>
        <v>1.2959352206245649</v>
      </c>
      <c r="N105" s="304">
        <f t="shared" ca="1" si="46"/>
        <v>74.251618664142768</v>
      </c>
      <c r="P105" s="310">
        <f t="shared" ca="1" si="47"/>
        <v>23</v>
      </c>
      <c r="Q105" s="304">
        <f t="shared" ca="1" si="48"/>
        <v>0</v>
      </c>
      <c r="R105" s="306">
        <f t="shared" ca="1" si="49"/>
        <v>0</v>
      </c>
      <c r="S105" s="307">
        <f t="shared" ca="1" si="50"/>
        <v>3.1779999999999995</v>
      </c>
      <c r="T105" s="304">
        <f t="shared" ca="1" si="30"/>
        <v>31.176179999999995</v>
      </c>
      <c r="U105" s="311">
        <f t="shared" ca="1" si="31"/>
        <v>0</v>
      </c>
      <c r="V105" s="306">
        <f t="shared" ca="1" si="32"/>
        <v>1.1407205720880096</v>
      </c>
      <c r="W105" s="304">
        <f t="shared" ca="1" si="33"/>
        <v>37.576122499853057</v>
      </c>
      <c r="Y105" s="314" t="str">
        <f t="shared" ca="1" si="51"/>
        <v/>
      </c>
      <c r="Z105" s="315" t="str">
        <f t="shared" ca="1" si="52"/>
        <v/>
      </c>
      <c r="AA105" s="316" t="str">
        <f t="shared" ca="1" si="53"/>
        <v/>
      </c>
      <c r="AC105" s="310" t="e">
        <f t="shared" ca="1" si="54"/>
        <v>#N/A</v>
      </c>
      <c r="AD105" s="323" t="e">
        <f t="shared" ca="1" si="55"/>
        <v>#N/A</v>
      </c>
      <c r="AE105" s="324">
        <f t="shared" ca="1" si="34"/>
        <v>712.50534747309234</v>
      </c>
      <c r="AG105" s="306">
        <f t="shared" ca="1" si="56"/>
        <v>-21.693375522062944</v>
      </c>
      <c r="AH105" s="304">
        <f t="shared" ca="1" si="57"/>
        <v>-12.246096395168221</v>
      </c>
    </row>
    <row r="106" spans="1:34" x14ac:dyDescent="0.2">
      <c r="A106" s="347">
        <f t="shared" ca="1" si="35"/>
        <v>0.1</v>
      </c>
      <c r="B106" s="304">
        <f t="shared" ca="1" si="36"/>
        <v>5.7999999999999776</v>
      </c>
      <c r="D106" s="306">
        <f t="shared" ca="1" si="37"/>
        <v>-3.2091434499347247</v>
      </c>
      <c r="E106" s="307">
        <f t="shared" ca="1" si="38"/>
        <v>-21.189994966178375</v>
      </c>
      <c r="F106" s="304">
        <f t="shared" ca="1" si="39"/>
        <v>21.431623558399018</v>
      </c>
      <c r="G106" s="306">
        <f t="shared" ca="1" si="40"/>
        <v>34.163735811110982</v>
      </c>
      <c r="H106" s="307">
        <f t="shared" ca="1" si="41"/>
        <v>120.16757052095906</v>
      </c>
      <c r="I106" s="304">
        <f t="shared" ca="1" si="42"/>
        <v>124.92960357529778</v>
      </c>
      <c r="J106" s="306">
        <f t="shared" ca="1" si="43"/>
        <v>174.6297697117036</v>
      </c>
      <c r="K106" s="307">
        <f t="shared" ca="1" si="44"/>
        <v>724.62805450001918</v>
      </c>
      <c r="L106" s="304">
        <f t="shared" ca="1" si="29"/>
        <v>745.37331172912627</v>
      </c>
      <c r="M106" s="306">
        <f t="shared" ca="1" si="45"/>
        <v>1.2938039674913291</v>
      </c>
      <c r="N106" s="304">
        <f t="shared" ca="1" si="46"/>
        <v>74.129506854534327</v>
      </c>
      <c r="P106" s="310">
        <f t="shared" ca="1" si="47"/>
        <v>23</v>
      </c>
      <c r="Q106" s="304">
        <f t="shared" ca="1" si="48"/>
        <v>0</v>
      </c>
      <c r="R106" s="306">
        <f t="shared" ca="1" si="49"/>
        <v>0</v>
      </c>
      <c r="S106" s="307">
        <f t="shared" ca="1" si="50"/>
        <v>3.1779999999999995</v>
      </c>
      <c r="T106" s="304">
        <f t="shared" ca="1" si="30"/>
        <v>31.176179999999995</v>
      </c>
      <c r="U106" s="311">
        <f t="shared" ca="1" si="31"/>
        <v>0</v>
      </c>
      <c r="V106" s="306">
        <f t="shared" ca="1" si="32"/>
        <v>1.1393367625775286</v>
      </c>
      <c r="W106" s="304">
        <f t="shared" ca="1" si="33"/>
        <v>36.28490546371178</v>
      </c>
      <c r="Y106" s="314" t="str">
        <f t="shared" ca="1" si="51"/>
        <v/>
      </c>
      <c r="Z106" s="315" t="str">
        <f t="shared" ca="1" si="52"/>
        <v/>
      </c>
      <c r="AA106" s="316" t="str">
        <f t="shared" ca="1" si="53"/>
        <v/>
      </c>
      <c r="AC106" s="310" t="e">
        <f t="shared" ca="1" si="54"/>
        <v>#N/A</v>
      </c>
      <c r="AD106" s="323" t="e">
        <f t="shared" ca="1" si="55"/>
        <v>#N/A</v>
      </c>
      <c r="AE106" s="324">
        <f t="shared" ca="1" si="34"/>
        <v>724.62805450001918</v>
      </c>
      <c r="AG106" s="306">
        <f t="shared" ca="1" si="56"/>
        <v>-21.265588185990545</v>
      </c>
      <c r="AH106" s="304">
        <f t="shared" ca="1" si="57"/>
        <v>-11.823827092464777</v>
      </c>
    </row>
    <row r="107" spans="1:34" x14ac:dyDescent="0.2">
      <c r="A107" s="347">
        <f t="shared" ca="1" si="35"/>
        <v>0.1</v>
      </c>
      <c r="B107" s="304">
        <f t="shared" ca="1" si="36"/>
        <v>5.8999999999999773</v>
      </c>
      <c r="D107" s="306">
        <f t="shared" ca="1" si="37"/>
        <v>-3.1222817887185004</v>
      </c>
      <c r="E107" s="307">
        <f t="shared" ca="1" si="38"/>
        <v>-20.792318184011719</v>
      </c>
      <c r="F107" s="304">
        <f t="shared" ca="1" si="39"/>
        <v>21.025440281557664</v>
      </c>
      <c r="G107" s="306">
        <f t="shared" ca="1" si="40"/>
        <v>33.851507632239134</v>
      </c>
      <c r="H107" s="307">
        <f t="shared" ca="1" si="41"/>
        <v>118.08833870255789</v>
      </c>
      <c r="I107" s="304">
        <f t="shared" ca="1" si="42"/>
        <v>122.84453714555472</v>
      </c>
      <c r="J107" s="306">
        <f t="shared" ca="1" si="43"/>
        <v>178.03053188387111</v>
      </c>
      <c r="K107" s="307">
        <f t="shared" ca="1" si="44"/>
        <v>736.54084996119502</v>
      </c>
      <c r="L107" s="304">
        <f t="shared" ca="1" si="29"/>
        <v>757.75147241322713</v>
      </c>
      <c r="M107" s="306">
        <f t="shared" ca="1" si="45"/>
        <v>1.2916201642957064</v>
      </c>
      <c r="N107" s="304">
        <f t="shared" ca="1" si="46"/>
        <v>74.004384148137959</v>
      </c>
      <c r="P107" s="310">
        <f t="shared" ca="1" si="47"/>
        <v>23</v>
      </c>
      <c r="Q107" s="304">
        <f t="shared" ca="1" si="48"/>
        <v>0</v>
      </c>
      <c r="R107" s="306">
        <f t="shared" ca="1" si="49"/>
        <v>0</v>
      </c>
      <c r="S107" s="307">
        <f t="shared" ca="1" si="50"/>
        <v>3.1779999999999995</v>
      </c>
      <c r="T107" s="304">
        <f t="shared" ca="1" si="30"/>
        <v>31.176179999999995</v>
      </c>
      <c r="U107" s="311">
        <f t="shared" ca="1" si="31"/>
        <v>0</v>
      </c>
      <c r="V107" s="306">
        <f t="shared" ca="1" si="32"/>
        <v>1.1379784907009549</v>
      </c>
      <c r="W107" s="304">
        <f t="shared" ca="1" si="33"/>
        <v>35.04200210318772</v>
      </c>
      <c r="Y107" s="314" t="str">
        <f t="shared" ca="1" si="51"/>
        <v/>
      </c>
      <c r="Z107" s="315" t="str">
        <f t="shared" ca="1" si="52"/>
        <v/>
      </c>
      <c r="AA107" s="316" t="str">
        <f t="shared" ca="1" si="53"/>
        <v/>
      </c>
      <c r="AC107" s="310" t="e">
        <f t="shared" ca="1" si="54"/>
        <v>#N/A</v>
      </c>
      <c r="AD107" s="323" t="e">
        <f t="shared" ca="1" si="55"/>
        <v>#N/A</v>
      </c>
      <c r="AE107" s="324">
        <f t="shared" ca="1" si="34"/>
        <v>736.54084996119502</v>
      </c>
      <c r="AG107" s="306">
        <f t="shared" ca="1" si="56"/>
        <v>-20.853593522041717</v>
      </c>
      <c r="AH107" s="304">
        <f t="shared" ca="1" si="57"/>
        <v>-11.417528465611008</v>
      </c>
    </row>
    <row r="108" spans="1:34" x14ac:dyDescent="0.2">
      <c r="A108" s="347">
        <f t="shared" ca="1" si="35"/>
        <v>0.1</v>
      </c>
      <c r="B108" s="304">
        <f t="shared" ca="1" si="36"/>
        <v>5.9999999999999769</v>
      </c>
      <c r="D108" s="306">
        <f t="shared" ca="1" si="37"/>
        <v>-3.0384856220415828</v>
      </c>
      <c r="E108" s="307">
        <f t="shared" ca="1" si="38"/>
        <v>-20.409519618936542</v>
      </c>
      <c r="F108" s="304">
        <f t="shared" ca="1" si="39"/>
        <v>20.634458702643716</v>
      </c>
      <c r="G108" s="306">
        <f t="shared" ca="1" si="40"/>
        <v>33.547659070034975</v>
      </c>
      <c r="H108" s="307">
        <f t="shared" ca="1" si="41"/>
        <v>116.04738674066424</v>
      </c>
      <c r="I108" s="304">
        <f t="shared" ca="1" si="42"/>
        <v>120.79917797078171</v>
      </c>
      <c r="J108" s="306">
        <f t="shared" ca="1" si="43"/>
        <v>181.4004902189848</v>
      </c>
      <c r="K108" s="307">
        <f t="shared" ca="1" si="44"/>
        <v>748.24763623335616</v>
      </c>
      <c r="L108" s="304">
        <f t="shared" ca="1" si="29"/>
        <v>769.92250452918495</v>
      </c>
      <c r="M108" s="306">
        <f t="shared" ca="1" si="45"/>
        <v>1.2893823318923308</v>
      </c>
      <c r="N108" s="304">
        <f t="shared" ca="1" si="46"/>
        <v>73.876165796166916</v>
      </c>
      <c r="P108" s="310">
        <f t="shared" ca="1" si="47"/>
        <v>23</v>
      </c>
      <c r="Q108" s="304">
        <f t="shared" ca="1" si="48"/>
        <v>0</v>
      </c>
      <c r="R108" s="306">
        <f t="shared" ca="1" si="49"/>
        <v>0</v>
      </c>
      <c r="S108" s="307">
        <f t="shared" ca="1" si="50"/>
        <v>3.1779999999999995</v>
      </c>
      <c r="T108" s="304">
        <f t="shared" ca="1" si="30"/>
        <v>31.176179999999995</v>
      </c>
      <c r="U108" s="311">
        <f t="shared" ca="1" si="31"/>
        <v>0</v>
      </c>
      <c r="V108" s="306">
        <f t="shared" ca="1" si="32"/>
        <v>1.1366452270614735</v>
      </c>
      <c r="W108" s="304">
        <f t="shared" ca="1" si="33"/>
        <v>33.845119499884021</v>
      </c>
      <c r="Y108" s="314" t="str">
        <f t="shared" ca="1" si="51"/>
        <v/>
      </c>
      <c r="Z108" s="315" t="str">
        <f t="shared" ca="1" si="52"/>
        <v/>
      </c>
      <c r="AA108" s="316" t="str">
        <f t="shared" ca="1" si="53"/>
        <v/>
      </c>
      <c r="AC108" s="310">
        <f t="shared" ca="1" si="54"/>
        <v>5.9999999999999769</v>
      </c>
      <c r="AD108" s="323">
        <f t="shared" ca="1" si="55"/>
        <v>181.4004902189848</v>
      </c>
      <c r="AE108" s="324">
        <f t="shared" ca="1" si="34"/>
        <v>748.24763623335616</v>
      </c>
      <c r="AG108" s="306">
        <f t="shared" ca="1" si="56"/>
        <v>-20.456616493779539</v>
      </c>
      <c r="AH108" s="304">
        <f t="shared" ca="1" si="57"/>
        <v>-11.026432379857686</v>
      </c>
    </row>
    <row r="109" spans="1:34" x14ac:dyDescent="0.2">
      <c r="A109" s="347">
        <f t="shared" ca="1" si="35"/>
        <v>0.1</v>
      </c>
      <c r="B109" s="304">
        <f t="shared" ca="1" si="36"/>
        <v>6.0999999999999766</v>
      </c>
      <c r="D109" s="306">
        <f t="shared" ca="1" si="37"/>
        <v>-2.9576065600117918</v>
      </c>
      <c r="E109" s="307">
        <f t="shared" ca="1" si="38"/>
        <v>-20.040893058138384</v>
      </c>
      <c r="F109" s="304">
        <f t="shared" ca="1" si="39"/>
        <v>20.257957229976672</v>
      </c>
      <c r="G109" s="306">
        <f t="shared" ca="1" si="40"/>
        <v>33.251898414033796</v>
      </c>
      <c r="H109" s="307">
        <f t="shared" ca="1" si="41"/>
        <v>114.0432974348504</v>
      </c>
      <c r="I109" s="304">
        <f t="shared" ca="1" si="42"/>
        <v>118.79209753999203</v>
      </c>
      <c r="J109" s="306">
        <f t="shared" ca="1" si="43"/>
        <v>184.74046809318824</v>
      </c>
      <c r="K109" s="307">
        <f t="shared" ca="1" si="44"/>
        <v>759.75217044213184</v>
      </c>
      <c r="L109" s="304">
        <f t="shared" ca="1" si="29"/>
        <v>781.89027429865143</v>
      </c>
      <c r="M109" s="306">
        <f t="shared" ca="1" si="45"/>
        <v>1.287088930461515</v>
      </c>
      <c r="N109" s="304">
        <f t="shared" ca="1" si="46"/>
        <v>73.744763573451905</v>
      </c>
      <c r="P109" s="310">
        <f t="shared" ca="1" si="47"/>
        <v>23</v>
      </c>
      <c r="Q109" s="304">
        <f t="shared" ca="1" si="48"/>
        <v>0</v>
      </c>
      <c r="R109" s="306">
        <f t="shared" ca="1" si="49"/>
        <v>0</v>
      </c>
      <c r="S109" s="307">
        <f t="shared" ca="1" si="50"/>
        <v>3.1779999999999995</v>
      </c>
      <c r="T109" s="304">
        <f t="shared" ca="1" si="30"/>
        <v>31.176179999999995</v>
      </c>
      <c r="U109" s="311">
        <f t="shared" ca="1" si="31"/>
        <v>0</v>
      </c>
      <c r="V109" s="306">
        <f t="shared" ca="1" si="32"/>
        <v>1.1353364624827516</v>
      </c>
      <c r="W109" s="304">
        <f t="shared" ca="1" si="33"/>
        <v>32.692102273044803</v>
      </c>
      <c r="Y109" s="314" t="str">
        <f t="shared" ca="1" si="51"/>
        <v/>
      </c>
      <c r="Z109" s="315" t="str">
        <f t="shared" ca="1" si="52"/>
        <v/>
      </c>
      <c r="AA109" s="316" t="str">
        <f t="shared" ca="1" si="53"/>
        <v/>
      </c>
      <c r="AC109" s="310" t="e">
        <f t="shared" ca="1" si="54"/>
        <v>#N/A</v>
      </c>
      <c r="AD109" s="323" t="e">
        <f t="shared" ca="1" si="55"/>
        <v>#N/A</v>
      </c>
      <c r="AE109" s="324">
        <f t="shared" ca="1" si="34"/>
        <v>759.75217044213184</v>
      </c>
      <c r="AG109" s="306">
        <f t="shared" ca="1" si="56"/>
        <v>-20.073928354638127</v>
      </c>
      <c r="AH109" s="304">
        <f t="shared" ca="1" si="57"/>
        <v>-10.649817337911902</v>
      </c>
    </row>
    <row r="110" spans="1:34" x14ac:dyDescent="0.2">
      <c r="A110" s="347">
        <f t="shared" ca="1" si="35"/>
        <v>0.1</v>
      </c>
      <c r="B110" s="304">
        <f t="shared" ca="1" si="36"/>
        <v>6.1999999999999762</v>
      </c>
      <c r="D110" s="306">
        <f t="shared" ca="1" si="37"/>
        <v>-2.8795050877635751</v>
      </c>
      <c r="E110" s="307">
        <f t="shared" ca="1" si="38"/>
        <v>-19.685774643001793</v>
      </c>
      <c r="F110" s="304">
        <f t="shared" ca="1" si="39"/>
        <v>19.895257546599105</v>
      </c>
      <c r="G110" s="306">
        <f t="shared" ca="1" si="40"/>
        <v>32.963947905257442</v>
      </c>
      <c r="H110" s="307">
        <f t="shared" ca="1" si="41"/>
        <v>112.07471997055022</v>
      </c>
      <c r="I110" s="304">
        <f t="shared" ca="1" si="42"/>
        <v>116.8219359451716</v>
      </c>
      <c r="J110" s="306">
        <f t="shared" ca="1" si="43"/>
        <v>188.0512604091528</v>
      </c>
      <c r="K110" s="307">
        <f t="shared" ca="1" si="44"/>
        <v>771.05807131240192</v>
      </c>
      <c r="L110" s="304">
        <f t="shared" ca="1" si="29"/>
        <v>793.65850709072106</v>
      </c>
      <c r="M110" s="306">
        <f t="shared" ca="1" si="45"/>
        <v>1.2847383565997044</v>
      </c>
      <c r="N110" s="304">
        <f t="shared" ca="1" si="46"/>
        <v>73.610085611736395</v>
      </c>
      <c r="P110" s="310">
        <f t="shared" ca="1" si="47"/>
        <v>23</v>
      </c>
      <c r="Q110" s="304">
        <f t="shared" ca="1" si="48"/>
        <v>0</v>
      </c>
      <c r="R110" s="306">
        <f t="shared" ca="1" si="49"/>
        <v>0</v>
      </c>
      <c r="S110" s="307">
        <f t="shared" ca="1" si="50"/>
        <v>3.1779999999999995</v>
      </c>
      <c r="T110" s="304">
        <f t="shared" ca="1" si="30"/>
        <v>31.176179999999995</v>
      </c>
      <c r="U110" s="311">
        <f t="shared" ca="1" si="31"/>
        <v>0</v>
      </c>
      <c r="V110" s="306">
        <f t="shared" ca="1" si="32"/>
        <v>1.1340517070324656</v>
      </c>
      <c r="W110" s="304">
        <f t="shared" ca="1" si="33"/>
        <v>31.580922794217589</v>
      </c>
      <c r="Y110" s="314" t="str">
        <f t="shared" ca="1" si="51"/>
        <v/>
      </c>
      <c r="Z110" s="315" t="str">
        <f t="shared" ca="1" si="52"/>
        <v/>
      </c>
      <c r="AA110" s="316" t="str">
        <f t="shared" ca="1" si="53"/>
        <v/>
      </c>
      <c r="AC110" s="310" t="e">
        <f t="shared" ca="1" si="54"/>
        <v>#N/A</v>
      </c>
      <c r="AD110" s="323" t="e">
        <f t="shared" ca="1" si="55"/>
        <v>#N/A</v>
      </c>
      <c r="AE110" s="324">
        <f t="shared" ca="1" si="34"/>
        <v>771.05807131240192</v>
      </c>
      <c r="AG110" s="306">
        <f t="shared" ca="1" si="56"/>
        <v>-19.704843268048705</v>
      </c>
      <c r="AH110" s="304">
        <f t="shared" ca="1" si="57"/>
        <v>-10.287005120530146</v>
      </c>
    </row>
    <row r="111" spans="1:34" x14ac:dyDescent="0.2">
      <c r="A111" s="347">
        <f t="shared" ca="1" si="35"/>
        <v>0.1</v>
      </c>
      <c r="B111" s="304">
        <f t="shared" ca="1" si="36"/>
        <v>6.2999999999999758</v>
      </c>
      <c r="D111" s="306">
        <f t="shared" ca="1" si="37"/>
        <v>-2.8040499340588325</v>
      </c>
      <c r="E111" s="307">
        <f t="shared" ca="1" si="38"/>
        <v>-19.343539855308453</v>
      </c>
      <c r="F111" s="304">
        <f t="shared" ca="1" si="39"/>
        <v>19.545721530979662</v>
      </c>
      <c r="G111" s="306">
        <f t="shared" ca="1" si="40"/>
        <v>32.683542911851561</v>
      </c>
      <c r="H111" s="307">
        <f t="shared" ca="1" si="41"/>
        <v>110.14036598501937</v>
      </c>
      <c r="I111" s="304">
        <f t="shared" ca="1" si="42"/>
        <v>114.88739790153163</v>
      </c>
      <c r="J111" s="306">
        <f t="shared" ca="1" si="43"/>
        <v>191.33363495000825</v>
      </c>
      <c r="K111" s="307">
        <f t="shared" ca="1" si="44"/>
        <v>782.16882561018042</v>
      </c>
      <c r="L111" s="304">
        <f t="shared" ca="1" si="29"/>
        <v>805.23079400852021</v>
      </c>
      <c r="M111" s="306">
        <f t="shared" ca="1" si="45"/>
        <v>1.2823289402415139</v>
      </c>
      <c r="N111" s="304">
        <f t="shared" ca="1" si="46"/>
        <v>73.472036223322291</v>
      </c>
      <c r="P111" s="310">
        <f t="shared" ca="1" si="47"/>
        <v>23</v>
      </c>
      <c r="Q111" s="304">
        <f t="shared" ca="1" si="48"/>
        <v>0</v>
      </c>
      <c r="R111" s="306">
        <f t="shared" ca="1" si="49"/>
        <v>0</v>
      </c>
      <c r="S111" s="307">
        <f t="shared" ca="1" si="50"/>
        <v>3.1779999999999995</v>
      </c>
      <c r="T111" s="304">
        <f t="shared" ca="1" si="30"/>
        <v>31.176179999999995</v>
      </c>
      <c r="U111" s="311">
        <f t="shared" ca="1" si="31"/>
        <v>0</v>
      </c>
      <c r="V111" s="306">
        <f t="shared" ca="1" si="32"/>
        <v>1.1327904891050911</v>
      </c>
      <c r="W111" s="304">
        <f t="shared" ca="1" si="33"/>
        <v>30.509672208616514</v>
      </c>
      <c r="Y111" s="314" t="str">
        <f t="shared" ca="1" si="51"/>
        <v/>
      </c>
      <c r="Z111" s="315" t="str">
        <f t="shared" ca="1" si="52"/>
        <v/>
      </c>
      <c r="AA111" s="316" t="str">
        <f t="shared" ca="1" si="53"/>
        <v/>
      </c>
      <c r="AC111" s="310" t="e">
        <f t="shared" ca="1" si="54"/>
        <v>#N/A</v>
      </c>
      <c r="AD111" s="323" t="e">
        <f t="shared" ca="1" si="55"/>
        <v>#N/A</v>
      </c>
      <c r="AE111" s="324">
        <f t="shared" ca="1" si="34"/>
        <v>782.16882561018042</v>
      </c>
      <c r="AG111" s="306">
        <f t="shared" ca="1" si="56"/>
        <v>-19.348715206481319</v>
      </c>
      <c r="AH111" s="304">
        <f t="shared" ca="1" si="57"/>
        <v>-9.9373577074315911</v>
      </c>
    </row>
    <row r="112" spans="1:34" x14ac:dyDescent="0.2">
      <c r="A112" s="347">
        <f t="shared" ca="1" si="35"/>
        <v>0.1</v>
      </c>
      <c r="B112" s="304">
        <f t="shared" ca="1" si="36"/>
        <v>6.3999999999999755</v>
      </c>
      <c r="D112" s="306">
        <f t="shared" ca="1" si="37"/>
        <v>-2.7311174919991981</v>
      </c>
      <c r="E112" s="307">
        <f t="shared" ca="1" si="38"/>
        <v>-19.013600751857382</v>
      </c>
      <c r="F112" s="304">
        <f t="shared" ca="1" si="39"/>
        <v>19.208748431538574</v>
      </c>
      <c r="G112" s="306">
        <f t="shared" ca="1" si="40"/>
        <v>32.410431162651641</v>
      </c>
      <c r="H112" s="307">
        <f t="shared" ca="1" si="41"/>
        <v>108.23900590983364</v>
      </c>
      <c r="I112" s="304">
        <f t="shared" ca="1" si="42"/>
        <v>112.98724905270497</v>
      </c>
      <c r="J112" s="306">
        <f t="shared" ca="1" si="43"/>
        <v>194.5883336537334</v>
      </c>
      <c r="K112" s="307">
        <f t="shared" ca="1" si="44"/>
        <v>793.08779420492306</v>
      </c>
      <c r="L112" s="304">
        <f t="shared" ca="1" si="29"/>
        <v>816.61059808881191</v>
      </c>
      <c r="M112" s="306">
        <f t="shared" ca="1" si="45"/>
        <v>1.2798589414024462</v>
      </c>
      <c r="N112" s="304">
        <f t="shared" ca="1" si="46"/>
        <v>73.330515714441503</v>
      </c>
      <c r="P112" s="310">
        <f t="shared" ca="1" si="47"/>
        <v>23</v>
      </c>
      <c r="Q112" s="304">
        <f t="shared" ca="1" si="48"/>
        <v>0</v>
      </c>
      <c r="R112" s="306">
        <f t="shared" ca="1" si="49"/>
        <v>0</v>
      </c>
      <c r="S112" s="307">
        <f t="shared" ca="1" si="50"/>
        <v>3.1779999999999995</v>
      </c>
      <c r="T112" s="304">
        <f t="shared" ca="1" si="30"/>
        <v>31.176179999999995</v>
      </c>
      <c r="U112" s="311">
        <f t="shared" ca="1" si="31"/>
        <v>0</v>
      </c>
      <c r="V112" s="306">
        <f t="shared" ca="1" si="32"/>
        <v>1.1315523545596919</v>
      </c>
      <c r="W112" s="304">
        <f t="shared" ca="1" si="33"/>
        <v>29.476552187890011</v>
      </c>
      <c r="Y112" s="314" t="str">
        <f t="shared" ca="1" si="51"/>
        <v/>
      </c>
      <c r="Z112" s="315" t="str">
        <f t="shared" ca="1" si="52"/>
        <v/>
      </c>
      <c r="AA112" s="316" t="str">
        <f t="shared" ca="1" si="53"/>
        <v/>
      </c>
      <c r="AC112" s="310" t="e">
        <f t="shared" ca="1" si="54"/>
        <v>#N/A</v>
      </c>
      <c r="AD112" s="323" t="e">
        <f t="shared" ca="1" si="55"/>
        <v>#N/A</v>
      </c>
      <c r="AE112" s="324">
        <f t="shared" ca="1" si="34"/>
        <v>793.08779420492306</v>
      </c>
      <c r="AG112" s="306">
        <f t="shared" ca="1" si="56"/>
        <v>-19.004935102813107</v>
      </c>
      <c r="AH112" s="304">
        <f t="shared" ca="1" si="57"/>
        <v>-9.6002744520505097</v>
      </c>
    </row>
    <row r="113" spans="1:34" x14ac:dyDescent="0.2">
      <c r="A113" s="347">
        <f t="shared" ca="1" si="35"/>
        <v>0.1</v>
      </c>
      <c r="B113" s="304">
        <f t="shared" ca="1" si="36"/>
        <v>6.4999999999999751</v>
      </c>
      <c r="D113" s="306">
        <f t="shared" ca="1" si="37"/>
        <v>-2.660591286990456</v>
      </c>
      <c r="E113" s="307">
        <f t="shared" ca="1" si="38"/>
        <v>-18.695403424316897</v>
      </c>
      <c r="F113" s="304">
        <f t="shared" ca="1" si="39"/>
        <v>18.883772271301343</v>
      </c>
      <c r="G113" s="306">
        <f t="shared" ca="1" si="40"/>
        <v>32.144372033952592</v>
      </c>
      <c r="H113" s="307">
        <f t="shared" ca="1" si="41"/>
        <v>106.36946556740195</v>
      </c>
      <c r="I113" s="304">
        <f t="shared" ca="1" si="42"/>
        <v>111.12031253804076</v>
      </c>
      <c r="J113" s="306">
        <f t="shared" ca="1" si="43"/>
        <v>197.81607381356361</v>
      </c>
      <c r="K113" s="307">
        <f t="shared" ca="1" si="44"/>
        <v>803.81821777878486</v>
      </c>
      <c r="L113" s="304">
        <f t="shared" ca="1" si="29"/>
        <v>827.80126014163284</v>
      </c>
      <c r="M113" s="306">
        <f t="shared" ca="1" si="45"/>
        <v>1.2773265467306107</v>
      </c>
      <c r="N113" s="304">
        <f t="shared" ca="1" si="46"/>
        <v>73.185420187683917</v>
      </c>
      <c r="P113" s="310">
        <f t="shared" ca="1" si="47"/>
        <v>23</v>
      </c>
      <c r="Q113" s="304">
        <f t="shared" ca="1" si="48"/>
        <v>0</v>
      </c>
      <c r="R113" s="306">
        <f t="shared" ca="1" si="49"/>
        <v>0</v>
      </c>
      <c r="S113" s="307">
        <f t="shared" ca="1" si="50"/>
        <v>3.1779999999999995</v>
      </c>
      <c r="T113" s="304">
        <f t="shared" ca="1" si="30"/>
        <v>31.176179999999995</v>
      </c>
      <c r="U113" s="311">
        <f t="shared" ca="1" si="31"/>
        <v>0</v>
      </c>
      <c r="V113" s="306">
        <f t="shared" ca="1" si="32"/>
        <v>1.1303368659088249</v>
      </c>
      <c r="W113" s="304">
        <f t="shared" ca="1" si="33"/>
        <v>28.479867346830741</v>
      </c>
      <c r="Y113" s="314" t="str">
        <f t="shared" ca="1" si="51"/>
        <v/>
      </c>
      <c r="Z113" s="315" t="str">
        <f t="shared" ca="1" si="52"/>
        <v/>
      </c>
      <c r="AA113" s="316" t="str">
        <f t="shared" ca="1" si="53"/>
        <v/>
      </c>
      <c r="AC113" s="310" t="e">
        <f t="shared" ca="1" si="54"/>
        <v>#N/A</v>
      </c>
      <c r="AD113" s="323" t="e">
        <f t="shared" ca="1" si="55"/>
        <v>#N/A</v>
      </c>
      <c r="AE113" s="324">
        <f t="shared" ca="1" si="34"/>
        <v>803.81821777878486</v>
      </c>
      <c r="AG113" s="306">
        <f t="shared" ca="1" si="56"/>
        <v>-18.672928230212591</v>
      </c>
      <c r="AH113" s="304">
        <f t="shared" ca="1" si="57"/>
        <v>-9.2751894864348703</v>
      </c>
    </row>
    <row r="114" spans="1:34" x14ac:dyDescent="0.2">
      <c r="A114" s="347">
        <f t="shared" ca="1" si="35"/>
        <v>0.1</v>
      </c>
      <c r="B114" s="304">
        <f t="shared" ca="1" si="36"/>
        <v>6.5999999999999748</v>
      </c>
      <c r="D114" s="306">
        <f t="shared" ca="1" si="37"/>
        <v>-2.5923614876057526</v>
      </c>
      <c r="E114" s="307">
        <f t="shared" ca="1" si="38"/>
        <v>-18.38842566353075</v>
      </c>
      <c r="F114" s="304">
        <f t="shared" ca="1" si="39"/>
        <v>18.570259461451201</v>
      </c>
      <c r="G114" s="306">
        <f t="shared" ca="1" si="40"/>
        <v>31.885135885192017</v>
      </c>
      <c r="H114" s="307">
        <f t="shared" ca="1" si="41"/>
        <v>104.53062300104887</v>
      </c>
      <c r="I114" s="304">
        <f t="shared" ca="1" si="42"/>
        <v>109.28546580128835</v>
      </c>
      <c r="J114" s="306">
        <f t="shared" ca="1" si="43"/>
        <v>201.01754920952084</v>
      </c>
      <c r="K114" s="307">
        <f t="shared" ca="1" si="44"/>
        <v>814.3632222072074</v>
      </c>
      <c r="L114" s="304">
        <f t="shared" ca="1" si="29"/>
        <v>838.80600425480247</v>
      </c>
      <c r="M114" s="306">
        <f t="shared" ca="1" si="45"/>
        <v>1.2747298658549133</v>
      </c>
      <c r="N114" s="304">
        <f t="shared" ca="1" si="46"/>
        <v>73.03664133276412</v>
      </c>
      <c r="P114" s="310">
        <f t="shared" ca="1" si="47"/>
        <v>23</v>
      </c>
      <c r="Q114" s="304">
        <f t="shared" ca="1" si="48"/>
        <v>0</v>
      </c>
      <c r="R114" s="306">
        <f t="shared" ca="1" si="49"/>
        <v>0</v>
      </c>
      <c r="S114" s="307">
        <f t="shared" ca="1" si="50"/>
        <v>3.1779999999999995</v>
      </c>
      <c r="T114" s="304">
        <f t="shared" ca="1" si="30"/>
        <v>31.176179999999995</v>
      </c>
      <c r="U114" s="311">
        <f t="shared" ca="1" si="31"/>
        <v>0</v>
      </c>
      <c r="V114" s="306">
        <f t="shared" ca="1" si="32"/>
        <v>1.129143601554961</v>
      </c>
      <c r="W114" s="304">
        <f t="shared" ca="1" si="33"/>
        <v>27.518018263501851</v>
      </c>
      <c r="Y114" s="314" t="str">
        <f t="shared" ca="1" si="51"/>
        <v/>
      </c>
      <c r="Z114" s="315" t="str">
        <f t="shared" ca="1" si="52"/>
        <v/>
      </c>
      <c r="AA114" s="316" t="str">
        <f t="shared" ca="1" si="53"/>
        <v/>
      </c>
      <c r="AC114" s="310" t="e">
        <f t="shared" ca="1" si="54"/>
        <v>#N/A</v>
      </c>
      <c r="AD114" s="323" t="e">
        <f t="shared" ca="1" si="55"/>
        <v>#N/A</v>
      </c>
      <c r="AE114" s="324">
        <f t="shared" ca="1" si="34"/>
        <v>814.3632222072074</v>
      </c>
      <c r="AG114" s="306">
        <f t="shared" ca="1" si="56"/>
        <v>-18.352151789184578</v>
      </c>
      <c r="AH114" s="304">
        <f t="shared" ca="1" si="57"/>
        <v>-8.9615693350631673</v>
      </c>
    </row>
    <row r="115" spans="1:34" x14ac:dyDescent="0.2">
      <c r="A115" s="347">
        <f t="shared" ca="1" si="35"/>
        <v>0.1</v>
      </c>
      <c r="B115" s="304">
        <f t="shared" ca="1" si="36"/>
        <v>6.6999999999999744</v>
      </c>
      <c r="D115" s="306">
        <f t="shared" ca="1" si="37"/>
        <v>-2.5263244554424125</v>
      </c>
      <c r="E115" s="307">
        <f t="shared" ca="1" si="38"/>
        <v>-18.092174809636717</v>
      </c>
      <c r="F115" s="304">
        <f t="shared" ca="1" si="39"/>
        <v>18.267706604733387</v>
      </c>
      <c r="G115" s="306">
        <f t="shared" ca="1" si="40"/>
        <v>31.632503439647778</v>
      </c>
      <c r="H115" s="307">
        <f t="shared" ca="1" si="41"/>
        <v>102.7214055200852</v>
      </c>
      <c r="I115" s="304">
        <f t="shared" ca="1" si="42"/>
        <v>107.48163762187994</v>
      </c>
      <c r="J115" s="306">
        <f t="shared" ca="1" si="43"/>
        <v>204.19343117576284</v>
      </c>
      <c r="K115" s="307">
        <f t="shared" ca="1" si="44"/>
        <v>824.7258236332641</v>
      </c>
      <c r="L115" s="304">
        <f t="shared" ca="1" si="29"/>
        <v>849.627942986162</v>
      </c>
      <c r="M115" s="306">
        <f t="shared" ca="1" si="45"/>
        <v>1.2720669275162826</v>
      </c>
      <c r="N115" s="304">
        <f t="shared" ca="1" si="46"/>
        <v>72.884066204857007</v>
      </c>
      <c r="P115" s="310">
        <f t="shared" ca="1" si="47"/>
        <v>23</v>
      </c>
      <c r="Q115" s="304">
        <f t="shared" ca="1" si="48"/>
        <v>0</v>
      </c>
      <c r="R115" s="306">
        <f t="shared" ca="1" si="49"/>
        <v>0</v>
      </c>
      <c r="S115" s="307">
        <f t="shared" ca="1" si="50"/>
        <v>3.1779999999999995</v>
      </c>
      <c r="T115" s="304">
        <f t="shared" ca="1" si="30"/>
        <v>31.176179999999995</v>
      </c>
      <c r="U115" s="311">
        <f t="shared" ca="1" si="31"/>
        <v>0</v>
      </c>
      <c r="V115" s="306">
        <f t="shared" ca="1" si="32"/>
        <v>1.127972155071141</v>
      </c>
      <c r="W115" s="304">
        <f t="shared" ca="1" si="33"/>
        <v>26.589495048406064</v>
      </c>
      <c r="Y115" s="314" t="str">
        <f t="shared" ca="1" si="51"/>
        <v/>
      </c>
      <c r="Z115" s="315" t="str">
        <f t="shared" ca="1" si="52"/>
        <v/>
      </c>
      <c r="AA115" s="316" t="str">
        <f t="shared" ca="1" si="53"/>
        <v/>
      </c>
      <c r="AC115" s="310" t="e">
        <f t="shared" ca="1" si="54"/>
        <v>#N/A</v>
      </c>
      <c r="AD115" s="323" t="e">
        <f t="shared" ca="1" si="55"/>
        <v>#N/A</v>
      </c>
      <c r="AE115" s="324">
        <f t="shared" ca="1" si="34"/>
        <v>824.7258236332641</v>
      </c>
      <c r="AG115" s="306">
        <f t="shared" ca="1" si="56"/>
        <v>-18.042092682591914</v>
      </c>
      <c r="AH115" s="304">
        <f t="shared" ca="1" si="57"/>
        <v>-8.6589107185342531</v>
      </c>
    </row>
    <row r="116" spans="1:34" x14ac:dyDescent="0.2">
      <c r="A116" s="347">
        <f t="shared" ca="1" si="35"/>
        <v>0.1</v>
      </c>
      <c r="B116" s="304">
        <f t="shared" ca="1" si="36"/>
        <v>6.7999999999999741</v>
      </c>
      <c r="D116" s="306">
        <f t="shared" ca="1" si="37"/>
        <v>-2.4623823304645982</v>
      </c>
      <c r="E116" s="307">
        <f t="shared" ca="1" si="38"/>
        <v>-17.806185771250576</v>
      </c>
      <c r="F116" s="304">
        <f t="shared" ca="1" si="39"/>
        <v>17.975638471600131</v>
      </c>
      <c r="G116" s="306">
        <f t="shared" ca="1" si="40"/>
        <v>31.386265206601319</v>
      </c>
      <c r="H116" s="307">
        <f t="shared" ca="1" si="41"/>
        <v>100.94078694296014</v>
      </c>
      <c r="I116" s="304">
        <f t="shared" ca="1" si="42"/>
        <v>105.70780535174868</v>
      </c>
      <c r="J116" s="306">
        <f t="shared" ca="1" si="43"/>
        <v>207.34436960807528</v>
      </c>
      <c r="K116" s="307">
        <f t="shared" ca="1" si="44"/>
        <v>834.90893325641639</v>
      </c>
      <c r="L116" s="304">
        <f t="shared" ca="1" si="29"/>
        <v>860.27008226459748</v>
      </c>
      <c r="M116" s="306">
        <f t="shared" ca="1" si="45"/>
        <v>1.2693356754675231</v>
      </c>
      <c r="N116" s="304">
        <f t="shared" ca="1" si="46"/>
        <v>72.727576989676621</v>
      </c>
      <c r="P116" s="310">
        <f t="shared" ca="1" si="47"/>
        <v>23</v>
      </c>
      <c r="Q116" s="304">
        <f t="shared" ca="1" si="48"/>
        <v>0</v>
      </c>
      <c r="R116" s="306">
        <f t="shared" ca="1" si="49"/>
        <v>0</v>
      </c>
      <c r="S116" s="307">
        <f t="shared" ca="1" si="50"/>
        <v>3.1779999999999995</v>
      </c>
      <c r="T116" s="304">
        <f t="shared" ca="1" si="30"/>
        <v>31.176179999999995</v>
      </c>
      <c r="U116" s="311">
        <f t="shared" ca="1" si="31"/>
        <v>0</v>
      </c>
      <c r="V116" s="306">
        <f t="shared" ca="1" si="32"/>
        <v>1.1268221345228355</v>
      </c>
      <c r="W116" s="304">
        <f t="shared" ca="1" si="33"/>
        <v>25.692871413787667</v>
      </c>
      <c r="Y116" s="314" t="str">
        <f t="shared" ca="1" si="51"/>
        <v/>
      </c>
      <c r="Z116" s="315" t="str">
        <f t="shared" ca="1" si="52"/>
        <v/>
      </c>
      <c r="AA116" s="316" t="str">
        <f t="shared" ca="1" si="53"/>
        <v/>
      </c>
      <c r="AC116" s="310" t="e">
        <f t="shared" ca="1" si="54"/>
        <v>#N/A</v>
      </c>
      <c r="AD116" s="323" t="e">
        <f t="shared" ca="1" si="55"/>
        <v>#N/A</v>
      </c>
      <c r="AE116" s="324">
        <f t="shared" ca="1" si="34"/>
        <v>834.90893325641639</v>
      </c>
      <c r="AG116" s="306">
        <f t="shared" ca="1" si="56"/>
        <v>-17.742265461394041</v>
      </c>
      <c r="AH116" s="304">
        <f t="shared" ca="1" si="57"/>
        <v>-8.3667385300207897</v>
      </c>
    </row>
    <row r="117" spans="1:34" x14ac:dyDescent="0.2">
      <c r="A117" s="347">
        <f t="shared" ca="1" si="35"/>
        <v>0.1</v>
      </c>
      <c r="B117" s="304">
        <f t="shared" ca="1" si="36"/>
        <v>6.8999999999999737</v>
      </c>
      <c r="D117" s="306">
        <f t="shared" ca="1" si="37"/>
        <v>-2.4004426486770969</v>
      </c>
      <c r="E117" s="307">
        <f t="shared" ca="1" si="38"/>
        <v>-17.530019198650862</v>
      </c>
      <c r="F117" s="304">
        <f t="shared" ca="1" si="39"/>
        <v>17.693606133704222</v>
      </c>
      <c r="G117" s="306">
        <f t="shared" ca="1" si="40"/>
        <v>31.14622094173361</v>
      </c>
      <c r="H117" s="307">
        <f t="shared" ca="1" si="41"/>
        <v>99.18778502309506</v>
      </c>
      <c r="I117" s="304">
        <f t="shared" ca="1" si="42"/>
        <v>103.96299234217436</v>
      </c>
      <c r="J117" s="306">
        <f t="shared" ca="1" si="43"/>
        <v>210.47099391549202</v>
      </c>
      <c r="K117" s="307">
        <f t="shared" ca="1" si="44"/>
        <v>844.91536185471909</v>
      </c>
      <c r="L117" s="304">
        <f t="shared" ca="1" si="29"/>
        <v>870.73532601925945</v>
      </c>
      <c r="M117" s="306">
        <f t="shared" ca="1" si="45"/>
        <v>1.2665339641263336</v>
      </c>
      <c r="N117" s="304">
        <f t="shared" ca="1" si="46"/>
        <v>72.56705075441252</v>
      </c>
      <c r="P117" s="310">
        <f t="shared" ca="1" si="47"/>
        <v>23</v>
      </c>
      <c r="Q117" s="304">
        <f t="shared" ca="1" si="48"/>
        <v>0</v>
      </c>
      <c r="R117" s="306">
        <f t="shared" ca="1" si="49"/>
        <v>0</v>
      </c>
      <c r="S117" s="307">
        <f t="shared" ca="1" si="50"/>
        <v>3.1779999999999995</v>
      </c>
      <c r="T117" s="304">
        <f t="shared" ca="1" si="30"/>
        <v>31.176179999999995</v>
      </c>
      <c r="U117" s="311">
        <f t="shared" ca="1" si="31"/>
        <v>0</v>
      </c>
      <c r="V117" s="306">
        <f t="shared" ca="1" si="32"/>
        <v>1.1256931618282244</v>
      </c>
      <c r="W117" s="304">
        <f t="shared" ca="1" si="33"/>
        <v>24.826799199016705</v>
      </c>
      <c r="Y117" s="314" t="str">
        <f t="shared" ca="1" si="51"/>
        <v/>
      </c>
      <c r="Z117" s="315" t="str">
        <f t="shared" ca="1" si="52"/>
        <v/>
      </c>
      <c r="AA117" s="316" t="str">
        <f t="shared" ca="1" si="53"/>
        <v/>
      </c>
      <c r="AC117" s="310" t="e">
        <f t="shared" ca="1" si="54"/>
        <v>#N/A</v>
      </c>
      <c r="AD117" s="323" t="e">
        <f t="shared" ca="1" si="55"/>
        <v>#N/A</v>
      </c>
      <c r="AE117" s="324">
        <f t="shared" ca="1" si="34"/>
        <v>844.91536185471909</v>
      </c>
      <c r="AG117" s="306">
        <f t="shared" ca="1" si="56"/>
        <v>-17.452210425548436</v>
      </c>
      <c r="AH117" s="304">
        <f t="shared" ca="1" si="57"/>
        <v>-8.0846039690961842</v>
      </c>
    </row>
    <row r="118" spans="1:34" x14ac:dyDescent="0.2">
      <c r="A118" s="347">
        <f t="shared" ca="1" si="35"/>
        <v>0.1</v>
      </c>
      <c r="B118" s="304">
        <f t="shared" ca="1" si="36"/>
        <v>6.9999999999999734</v>
      </c>
      <c r="D118" s="306">
        <f t="shared" ca="1" si="37"/>
        <v>-2.3404179892895374</v>
      </c>
      <c r="E118" s="307">
        <f t="shared" ca="1" si="38"/>
        <v>-17.263259797395957</v>
      </c>
      <c r="F118" s="304">
        <f t="shared" ca="1" si="39"/>
        <v>17.421185240877776</v>
      </c>
      <c r="G118" s="306">
        <f t="shared" ca="1" si="40"/>
        <v>30.912179142804657</v>
      </c>
      <c r="H118" s="307">
        <f t="shared" ca="1" si="41"/>
        <v>97.461459043355461</v>
      </c>
      <c r="I118" s="304">
        <f t="shared" ca="1" si="42"/>
        <v>102.24626554655433</v>
      </c>
      <c r="J118" s="306">
        <f t="shared" ca="1" si="43"/>
        <v>213.57391391971893</v>
      </c>
      <c r="K118" s="307">
        <f t="shared" ca="1" si="44"/>
        <v>854.7478240580416</v>
      </c>
      <c r="L118" s="304">
        <f t="shared" ca="1" si="29"/>
        <v>881.02648055489476</v>
      </c>
      <c r="M118" s="306">
        <f t="shared" ca="1" si="45"/>
        <v>1.263659553964896</v>
      </c>
      <c r="N118" s="304">
        <f t="shared" ca="1" si="46"/>
        <v>72.402359183572642</v>
      </c>
      <c r="P118" s="310">
        <f t="shared" ca="1" si="47"/>
        <v>23</v>
      </c>
      <c r="Q118" s="304">
        <f t="shared" ca="1" si="48"/>
        <v>0</v>
      </c>
      <c r="R118" s="306">
        <f t="shared" ca="1" si="49"/>
        <v>0</v>
      </c>
      <c r="S118" s="307">
        <f t="shared" ca="1" si="50"/>
        <v>3.1779999999999995</v>
      </c>
      <c r="T118" s="304">
        <f t="shared" ca="1" si="30"/>
        <v>31.176179999999995</v>
      </c>
      <c r="U118" s="311">
        <f t="shared" ca="1" si="31"/>
        <v>0</v>
      </c>
      <c r="V118" s="306">
        <f t="shared" ca="1" si="32"/>
        <v>1.1245848721543203</v>
      </c>
      <c r="W118" s="304">
        <f t="shared" ca="1" si="33"/>
        <v>23.990003312332487</v>
      </c>
      <c r="Y118" s="314" t="str">
        <f t="shared" ca="1" si="51"/>
        <v/>
      </c>
      <c r="Z118" s="315" t="str">
        <f t="shared" ca="1" si="52"/>
        <v/>
      </c>
      <c r="AA118" s="316" t="str">
        <f t="shared" ca="1" si="53"/>
        <v/>
      </c>
      <c r="AC118" s="310">
        <f t="shared" ca="1" si="54"/>
        <v>6.9999999999999734</v>
      </c>
      <c r="AD118" s="323">
        <f t="shared" ca="1" si="55"/>
        <v>213.57391391971893</v>
      </c>
      <c r="AE118" s="324">
        <f t="shared" ca="1" si="34"/>
        <v>854.7478240580416</v>
      </c>
      <c r="AG118" s="306">
        <f t="shared" ca="1" si="56"/>
        <v>-17.171491866035609</v>
      </c>
      <c r="AH118" s="304">
        <f t="shared" ca="1" si="57"/>
        <v>-7.8120828190738543</v>
      </c>
    </row>
    <row r="119" spans="1:34" x14ac:dyDescent="0.2">
      <c r="A119" s="347">
        <f t="shared" ca="1" si="35"/>
        <v>0.1</v>
      </c>
      <c r="B119" s="304">
        <f t="shared" ca="1" si="36"/>
        <v>7.099999999999973</v>
      </c>
      <c r="D119" s="306">
        <f t="shared" ca="1" si="37"/>
        <v>-2.2822256488100829</v>
      </c>
      <c r="E119" s="307">
        <f t="shared" ca="1" si="38"/>
        <v>-17.005514770137889</v>
      </c>
      <c r="F119" s="304">
        <f t="shared" ca="1" si="39"/>
        <v>17.157974429094612</v>
      </c>
      <c r="G119" s="306">
        <f t="shared" ca="1" si="40"/>
        <v>30.683956577923649</v>
      </c>
      <c r="H119" s="307">
        <f t="shared" ca="1" si="41"/>
        <v>95.760907566341672</v>
      </c>
      <c r="I119" s="304">
        <f t="shared" ca="1" si="42"/>
        <v>100.55673328626651</v>
      </c>
      <c r="J119" s="306">
        <f t="shared" ca="1" si="43"/>
        <v>216.65372070575535</v>
      </c>
      <c r="K119" s="307">
        <f t="shared" ca="1" si="44"/>
        <v>864.4089423885265</v>
      </c>
      <c r="L119" s="304">
        <f t="shared" ca="1" si="29"/>
        <v>891.14625868983956</v>
      </c>
      <c r="M119" s="306">
        <f t="shared" ca="1" si="45"/>
        <v>1.260710106618238</v>
      </c>
      <c r="N119" s="304">
        <f t="shared" ca="1" si="46"/>
        <v>72.233368298713074</v>
      </c>
      <c r="P119" s="310">
        <f t="shared" ca="1" si="47"/>
        <v>23</v>
      </c>
      <c r="Q119" s="304">
        <f t="shared" ca="1" si="48"/>
        <v>0</v>
      </c>
      <c r="R119" s="306">
        <f t="shared" ca="1" si="49"/>
        <v>0</v>
      </c>
      <c r="S119" s="307">
        <f t="shared" ca="1" si="50"/>
        <v>3.1779999999999995</v>
      </c>
      <c r="T119" s="304">
        <f t="shared" ca="1" si="30"/>
        <v>31.176179999999995</v>
      </c>
      <c r="U119" s="311">
        <f t="shared" ca="1" si="31"/>
        <v>0</v>
      </c>
      <c r="V119" s="306">
        <f t="shared" ca="1" si="32"/>
        <v>1.1234969133465689</v>
      </c>
      <c r="W119" s="304">
        <f t="shared" ca="1" si="33"/>
        <v>23.181277053083065</v>
      </c>
      <c r="Y119" s="314" t="str">
        <f t="shared" ca="1" si="51"/>
        <v/>
      </c>
      <c r="Z119" s="315" t="str">
        <f t="shared" ca="1" si="52"/>
        <v/>
      </c>
      <c r="AA119" s="316" t="str">
        <f t="shared" ca="1" si="53"/>
        <v/>
      </c>
      <c r="AC119" s="310" t="e">
        <f t="shared" ca="1" si="54"/>
        <v>#N/A</v>
      </c>
      <c r="AD119" s="323" t="e">
        <f t="shared" ca="1" si="55"/>
        <v>#N/A</v>
      </c>
      <c r="AE119" s="324">
        <f t="shared" ca="1" si="34"/>
        <v>864.4089423885265</v>
      </c>
      <c r="AG119" s="306">
        <f t="shared" ca="1" si="56"/>
        <v>-16.89969643531418</v>
      </c>
      <c r="AH119" s="304">
        <f t="shared" ca="1" si="57"/>
        <v>-7.5487738553595003</v>
      </c>
    </row>
    <row r="120" spans="1:34" x14ac:dyDescent="0.2">
      <c r="A120" s="347">
        <f t="shared" ca="1" si="35"/>
        <v>0.1</v>
      </c>
      <c r="B120" s="304">
        <f t="shared" ca="1" si="36"/>
        <v>7.1999999999999726</v>
      </c>
      <c r="D120" s="306">
        <f t="shared" ca="1" si="37"/>
        <v>-2.2257873397570926</v>
      </c>
      <c r="E120" s="307">
        <f t="shared" ca="1" si="38"/>
        <v>-16.756412375585359</v>
      </c>
      <c r="F120" s="304">
        <f t="shared" ca="1" si="39"/>
        <v>16.903593848128661</v>
      </c>
      <c r="G120" s="306">
        <f t="shared" ca="1" si="40"/>
        <v>30.46137784394794</v>
      </c>
      <c r="H120" s="307">
        <f t="shared" ca="1" si="41"/>
        <v>94.085266328783135</v>
      </c>
      <c r="I120" s="304">
        <f t="shared" ca="1" si="42"/>
        <v>98.893543167943051</v>
      </c>
      <c r="J120" s="306">
        <f t="shared" ca="1" si="43"/>
        <v>219.71098742684893</v>
      </c>
      <c r="K120" s="307">
        <f t="shared" ca="1" si="44"/>
        <v>873.90125108328277</v>
      </c>
      <c r="L120" s="304">
        <f t="shared" ca="1" si="29"/>
        <v>901.09728367197283</v>
      </c>
      <c r="M120" s="306">
        <f t="shared" ca="1" si="45"/>
        <v>1.2576831796922452</v>
      </c>
      <c r="N120" s="304">
        <f t="shared" ca="1" si="46"/>
        <v>72.059938160959177</v>
      </c>
      <c r="P120" s="310">
        <f t="shared" ca="1" si="47"/>
        <v>23</v>
      </c>
      <c r="Q120" s="304">
        <f t="shared" ca="1" si="48"/>
        <v>0</v>
      </c>
      <c r="R120" s="306">
        <f t="shared" ca="1" si="49"/>
        <v>0</v>
      </c>
      <c r="S120" s="307">
        <f t="shared" ca="1" si="50"/>
        <v>3.1779999999999995</v>
      </c>
      <c r="T120" s="304">
        <f t="shared" ca="1" si="30"/>
        <v>31.176179999999995</v>
      </c>
      <c r="U120" s="311">
        <f t="shared" ca="1" si="31"/>
        <v>0</v>
      </c>
      <c r="V120" s="306">
        <f t="shared" ca="1" si="32"/>
        <v>1.1224289453897396</v>
      </c>
      <c r="W120" s="304">
        <f t="shared" ca="1" si="33"/>
        <v>22.399477782044492</v>
      </c>
      <c r="Y120" s="314" t="str">
        <f t="shared" ca="1" si="51"/>
        <v/>
      </c>
      <c r="Z120" s="315" t="str">
        <f t="shared" ca="1" si="52"/>
        <v/>
      </c>
      <c r="AA120" s="316" t="str">
        <f t="shared" ca="1" si="53"/>
        <v/>
      </c>
      <c r="AC120" s="310" t="e">
        <f t="shared" ca="1" si="54"/>
        <v>#N/A</v>
      </c>
      <c r="AD120" s="323" t="e">
        <f t="shared" ca="1" si="55"/>
        <v>#N/A</v>
      </c>
      <c r="AE120" s="324">
        <f t="shared" ca="1" si="34"/>
        <v>873.90125108328277</v>
      </c>
      <c r="AG120" s="306">
        <f t="shared" ca="1" si="56"/>
        <v>-16.636431634709918</v>
      </c>
      <c r="AH120" s="304">
        <f t="shared" ca="1" si="57"/>
        <v>-7.2942973735314878</v>
      </c>
    </row>
    <row r="121" spans="1:34" x14ac:dyDescent="0.2">
      <c r="A121" s="347">
        <f t="shared" ca="1" si="35"/>
        <v>0.1</v>
      </c>
      <c r="B121" s="304">
        <f t="shared" ca="1" si="36"/>
        <v>7.2999999999999723</v>
      </c>
      <c r="D121" s="306">
        <f t="shared" ca="1" si="37"/>
        <v>-2.1710289119003008</v>
      </c>
      <c r="E121" s="307">
        <f t="shared" ca="1" si="38"/>
        <v>-16.515600594630055</v>
      </c>
      <c r="F121" s="304">
        <f t="shared" ca="1" si="39"/>
        <v>16.657683798705378</v>
      </c>
      <c r="G121" s="306">
        <f t="shared" ca="1" si="40"/>
        <v>30.244274952757909</v>
      </c>
      <c r="H121" s="307">
        <f t="shared" ca="1" si="41"/>
        <v>92.433706269320126</v>
      </c>
      <c r="I121" s="304">
        <f t="shared" ca="1" si="42"/>
        <v>97.255880141516215</v>
      </c>
      <c r="J121" s="306">
        <f t="shared" ca="1" si="43"/>
        <v>222.74627006668422</v>
      </c>
      <c r="K121" s="307">
        <f t="shared" ca="1" si="44"/>
        <v>883.22719971318793</v>
      </c>
      <c r="L121" s="304">
        <f t="shared" ca="1" si="29"/>
        <v>910.88209288679059</v>
      </c>
      <c r="M121" s="306">
        <f t="shared" ca="1" si="45"/>
        <v>1.2545762212508171</v>
      </c>
      <c r="N121" s="304">
        <f t="shared" ca="1" si="46"/>
        <v>71.881922555142808</v>
      </c>
      <c r="P121" s="310">
        <f t="shared" ca="1" si="47"/>
        <v>23</v>
      </c>
      <c r="Q121" s="304">
        <f t="shared" ca="1" si="48"/>
        <v>0</v>
      </c>
      <c r="R121" s="306">
        <f t="shared" ca="1" si="49"/>
        <v>0</v>
      </c>
      <c r="S121" s="307">
        <f t="shared" ca="1" si="50"/>
        <v>3.1779999999999995</v>
      </c>
      <c r="T121" s="304">
        <f t="shared" ca="1" si="30"/>
        <v>31.176179999999995</v>
      </c>
      <c r="U121" s="311">
        <f t="shared" ca="1" si="31"/>
        <v>0</v>
      </c>
      <c r="V121" s="306">
        <f t="shared" ca="1" si="32"/>
        <v>1.1213806398980792</v>
      </c>
      <c r="W121" s="304">
        <f t="shared" ca="1" si="33"/>
        <v>21.643522910484876</v>
      </c>
      <c r="Y121" s="314" t="str">
        <f t="shared" ca="1" si="51"/>
        <v/>
      </c>
      <c r="Z121" s="315" t="str">
        <f t="shared" ca="1" si="52"/>
        <v/>
      </c>
      <c r="AA121" s="316" t="str">
        <f t="shared" ca="1" si="53"/>
        <v/>
      </c>
      <c r="AC121" s="310" t="e">
        <f t="shared" ca="1" si="54"/>
        <v>#N/A</v>
      </c>
      <c r="AD121" s="323" t="e">
        <f t="shared" ca="1" si="55"/>
        <v>#N/A</v>
      </c>
      <c r="AE121" s="324">
        <f t="shared" ca="1" si="34"/>
        <v>883.22719971318793</v>
      </c>
      <c r="AG121" s="306">
        <f t="shared" ca="1" si="56"/>
        <v>-16.381324408308217</v>
      </c>
      <c r="AH121" s="304">
        <f t="shared" ca="1" si="57"/>
        <v>-7.0482938269491804</v>
      </c>
    </row>
    <row r="122" spans="1:34" x14ac:dyDescent="0.2">
      <c r="A122" s="347">
        <f t="shared" ca="1" si="35"/>
        <v>0.1</v>
      </c>
      <c r="B122" s="304">
        <f t="shared" ca="1" si="36"/>
        <v>7.3999999999999719</v>
      </c>
      <c r="D122" s="306">
        <f t="shared" ca="1" si="37"/>
        <v>-2.1178800941422313</v>
      </c>
      <c r="E122" s="307">
        <f t="shared" ca="1" si="38"/>
        <v>-16.282745894598868</v>
      </c>
      <c r="F122" s="304">
        <f t="shared" ca="1" si="39"/>
        <v>16.419903469912366</v>
      </c>
      <c r="G122" s="306">
        <f t="shared" ca="1" si="40"/>
        <v>30.032486943343685</v>
      </c>
      <c r="H122" s="307">
        <f t="shared" ca="1" si="41"/>
        <v>90.805431679860234</v>
      </c>
      <c r="I122" s="304">
        <f t="shared" ca="1" si="42"/>
        <v>95.64296468934802</v>
      </c>
      <c r="J122" s="306">
        <f t="shared" ca="1" si="43"/>
        <v>225.76010816148928</v>
      </c>
      <c r="K122" s="307">
        <f t="shared" ca="1" si="44"/>
        <v>892.38915661064698</v>
      </c>
      <c r="L122" s="304">
        <f t="shared" ca="1" si="29"/>
        <v>920.50314137071211</v>
      </c>
      <c r="M122" s="306">
        <f t="shared" ca="1" si="45"/>
        <v>1.2513865639601325</v>
      </c>
      <c r="N122" s="304">
        <f t="shared" ca="1" si="46"/>
        <v>71.699168654293445</v>
      </c>
      <c r="P122" s="310">
        <f t="shared" ca="1" si="47"/>
        <v>23</v>
      </c>
      <c r="Q122" s="304">
        <f t="shared" ca="1" si="48"/>
        <v>0</v>
      </c>
      <c r="R122" s="306">
        <f t="shared" ca="1" si="49"/>
        <v>0</v>
      </c>
      <c r="S122" s="307">
        <f t="shared" ca="1" si="50"/>
        <v>3.1779999999999995</v>
      </c>
      <c r="T122" s="304">
        <f t="shared" ca="1" si="30"/>
        <v>31.176179999999995</v>
      </c>
      <c r="U122" s="311">
        <f t="shared" ca="1" si="31"/>
        <v>0</v>
      </c>
      <c r="V122" s="306">
        <f t="shared" ca="1" si="32"/>
        <v>1.1203516796328539</v>
      </c>
      <c r="W122" s="304">
        <f t="shared" ca="1" si="33"/>
        <v>20.912386181397824</v>
      </c>
      <c r="Y122" s="314" t="str">
        <f t="shared" ca="1" si="51"/>
        <v/>
      </c>
      <c r="Z122" s="315" t="str">
        <f t="shared" ca="1" si="52"/>
        <v/>
      </c>
      <c r="AA122" s="316" t="str">
        <f t="shared" ca="1" si="53"/>
        <v/>
      </c>
      <c r="AC122" s="310" t="e">
        <f t="shared" ca="1" si="54"/>
        <v>#N/A</v>
      </c>
      <c r="AD122" s="323" t="e">
        <f t="shared" ca="1" si="55"/>
        <v>#N/A</v>
      </c>
      <c r="AE122" s="324">
        <f t="shared" ca="1" si="34"/>
        <v>892.38915661064698</v>
      </c>
      <c r="AG122" s="306">
        <f t="shared" ca="1" si="56"/>
        <v>-16.134019833868294</v>
      </c>
      <c r="AH122" s="304">
        <f t="shared" ca="1" si="57"/>
        <v>-6.8104225646585528</v>
      </c>
    </row>
    <row r="123" spans="1:34" x14ac:dyDescent="0.2">
      <c r="A123" s="347">
        <f t="shared" ca="1" si="35"/>
        <v>0.1</v>
      </c>
      <c r="B123" s="304">
        <f t="shared" ca="1" si="36"/>
        <v>7.4999999999999716</v>
      </c>
      <c r="D123" s="306">
        <f t="shared" ca="1" si="37"/>
        <v>-2.0662742553292714</v>
      </c>
      <c r="E123" s="307">
        <f t="shared" ca="1" si="38"/>
        <v>-16.057532083444116</v>
      </c>
      <c r="F123" s="304">
        <f t="shared" ca="1" si="39"/>
        <v>16.189929768503433</v>
      </c>
      <c r="G123" s="306">
        <f t="shared" ca="1" si="40"/>
        <v>29.825859517810759</v>
      </c>
      <c r="H123" s="307">
        <f t="shared" ca="1" si="41"/>
        <v>89.199678471515824</v>
      </c>
      <c r="I123" s="304">
        <f t="shared" ca="1" si="42"/>
        <v>94.054051137619723</v>
      </c>
      <c r="J123" s="306">
        <f t="shared" ca="1" si="43"/>
        <v>228.75302548454701</v>
      </c>
      <c r="K123" s="307">
        <f t="shared" ca="1" si="44"/>
        <v>901.38941211821577</v>
      </c>
      <c r="L123" s="304">
        <f t="shared" ca="1" si="29"/>
        <v>929.96280514177363</v>
      </c>
      <c r="M123" s="306">
        <f t="shared" ca="1" si="45"/>
        <v>1.2481114188663849</v>
      </c>
      <c r="N123" s="304">
        <f t="shared" ca="1" si="46"/>
        <v>71.511516663128731</v>
      </c>
      <c r="P123" s="310">
        <f t="shared" ca="1" si="47"/>
        <v>23</v>
      </c>
      <c r="Q123" s="304">
        <f t="shared" ca="1" si="48"/>
        <v>0</v>
      </c>
      <c r="R123" s="306">
        <f t="shared" ca="1" si="49"/>
        <v>0</v>
      </c>
      <c r="S123" s="307">
        <f t="shared" ca="1" si="50"/>
        <v>3.1779999999999995</v>
      </c>
      <c r="T123" s="304">
        <f t="shared" ca="1" si="30"/>
        <v>31.176179999999995</v>
      </c>
      <c r="U123" s="311">
        <f t="shared" ca="1" si="31"/>
        <v>0</v>
      </c>
      <c r="V123" s="306">
        <f t="shared" ca="1" si="32"/>
        <v>1.1193417580455565</v>
      </c>
      <c r="W123" s="304">
        <f t="shared" ca="1" si="33"/>
        <v>20.205094218803204</v>
      </c>
      <c r="Y123" s="314" t="str">
        <f t="shared" ca="1" si="51"/>
        <v/>
      </c>
      <c r="Z123" s="315" t="str">
        <f t="shared" ca="1" si="52"/>
        <v/>
      </c>
      <c r="AA123" s="316" t="str">
        <f t="shared" ca="1" si="53"/>
        <v/>
      </c>
      <c r="AC123" s="310" t="e">
        <f t="shared" ca="1" si="54"/>
        <v>#N/A</v>
      </c>
      <c r="AD123" s="323" t="e">
        <f t="shared" ca="1" si="55"/>
        <v>#N/A</v>
      </c>
      <c r="AE123" s="324">
        <f t="shared" ca="1" si="34"/>
        <v>901.38941211821577</v>
      </c>
      <c r="AG123" s="306">
        <f t="shared" ca="1" si="56"/>
        <v>-15.894179902122968</v>
      </c>
      <c r="AH123" s="304">
        <f t="shared" ca="1" si="57"/>
        <v>-6.5803606612327963</v>
      </c>
    </row>
    <row r="124" spans="1:34" x14ac:dyDescent="0.2">
      <c r="A124" s="347">
        <f t="shared" ca="1" si="35"/>
        <v>0.1</v>
      </c>
      <c r="B124" s="304">
        <f t="shared" ca="1" si="36"/>
        <v>7.5999999999999712</v>
      </c>
      <c r="D124" s="306">
        <f t="shared" ca="1" si="37"/>
        <v>-2.0161481824418908</v>
      </c>
      <c r="E124" s="307">
        <f t="shared" ca="1" si="38"/>
        <v>-15.839659246445351</v>
      </c>
      <c r="F124" s="304">
        <f t="shared" ca="1" si="39"/>
        <v>15.967456232508214</v>
      </c>
      <c r="G124" s="306">
        <f t="shared" ca="1" si="40"/>
        <v>29.624244699566571</v>
      </c>
      <c r="H124" s="307">
        <f t="shared" ca="1" si="41"/>
        <v>87.615712546871293</v>
      </c>
      <c r="I124" s="304">
        <f t="shared" ca="1" si="42"/>
        <v>92.488426081947026</v>
      </c>
      <c r="J124" s="306">
        <f t="shared" ca="1" si="43"/>
        <v>231.72553069541587</v>
      </c>
      <c r="K124" s="307">
        <f t="shared" ca="1" si="44"/>
        <v>910.23018166913516</v>
      </c>
      <c r="L124" s="304">
        <f t="shared" ca="1" si="29"/>
        <v>939.26338435898742</v>
      </c>
      <c r="M124" s="306">
        <f t="shared" ca="1" si="45"/>
        <v>1.2447478687815976</v>
      </c>
      <c r="N124" s="304">
        <f t="shared" ca="1" si="46"/>
        <v>71.318799439089545</v>
      </c>
      <c r="P124" s="310">
        <f t="shared" ca="1" si="47"/>
        <v>23</v>
      </c>
      <c r="Q124" s="304">
        <f t="shared" ca="1" si="48"/>
        <v>0</v>
      </c>
      <c r="R124" s="306">
        <f t="shared" ca="1" si="49"/>
        <v>0</v>
      </c>
      <c r="S124" s="307">
        <f t="shared" ca="1" si="50"/>
        <v>3.1779999999999995</v>
      </c>
      <c r="T124" s="304">
        <f t="shared" ca="1" si="30"/>
        <v>31.176179999999995</v>
      </c>
      <c r="U124" s="311">
        <f t="shared" ca="1" si="31"/>
        <v>0</v>
      </c>
      <c r="V124" s="306">
        <f t="shared" ca="1" si="32"/>
        <v>1.1183505788451646</v>
      </c>
      <c r="W124" s="304">
        <f t="shared" ca="1" si="33"/>
        <v>19.520723323232751</v>
      </c>
      <c r="Y124" s="314" t="str">
        <f t="shared" ca="1" si="51"/>
        <v/>
      </c>
      <c r="Z124" s="315" t="str">
        <f t="shared" ca="1" si="52"/>
        <v/>
      </c>
      <c r="AA124" s="316" t="str">
        <f t="shared" ca="1" si="53"/>
        <v/>
      </c>
      <c r="AC124" s="310" t="e">
        <f t="shared" ca="1" si="54"/>
        <v>#N/A</v>
      </c>
      <c r="AD124" s="323" t="e">
        <f t="shared" ca="1" si="55"/>
        <v>#N/A</v>
      </c>
      <c r="AE124" s="324">
        <f t="shared" ca="1" si="34"/>
        <v>910.23018166913516</v>
      </c>
      <c r="AG124" s="306">
        <f t="shared" ca="1" si="56"/>
        <v>-15.66148237658121</v>
      </c>
      <c r="AH124" s="304">
        <f t="shared" ca="1" si="57"/>
        <v>-6.3578018309638793</v>
      </c>
    </row>
    <row r="125" spans="1:34" x14ac:dyDescent="0.2">
      <c r="A125" s="347">
        <f t="shared" ca="1" si="35"/>
        <v>0.1</v>
      </c>
      <c r="B125" s="304">
        <f t="shared" ca="1" si="36"/>
        <v>7.6999999999999709</v>
      </c>
      <c r="D125" s="306">
        <f t="shared" ca="1" si="37"/>
        <v>-1.9674418747573512</v>
      </c>
      <c r="E125" s="307">
        <f t="shared" ca="1" si="38"/>
        <v>-15.628842758679333</v>
      </c>
      <c r="F125" s="304">
        <f t="shared" ca="1" si="39"/>
        <v>15.752192022257478</v>
      </c>
      <c r="G125" s="306">
        <f t="shared" ca="1" si="40"/>
        <v>29.427500512090838</v>
      </c>
      <c r="H125" s="307">
        <f t="shared" ca="1" si="41"/>
        <v>86.052828271003364</v>
      </c>
      <c r="I125" s="304">
        <f t="shared" ca="1" si="42"/>
        <v>90.945406919909388</v>
      </c>
      <c r="J125" s="306">
        <f t="shared" ca="1" si="43"/>
        <v>234.67811795599874</v>
      </c>
      <c r="K125" s="307">
        <f t="shared" ca="1" si="44"/>
        <v>918.91360871002894</v>
      </c>
      <c r="L125" s="304">
        <f t="shared" ca="1" si="29"/>
        <v>948.40710632083403</v>
      </c>
      <c r="M125" s="306">
        <f t="shared" ca="1" si="45"/>
        <v>1.2412928612502714</v>
      </c>
      <c r="N125" s="304">
        <f t="shared" ca="1" si="46"/>
        <v>71.120842089358632</v>
      </c>
      <c r="P125" s="310">
        <f t="shared" ca="1" si="47"/>
        <v>23</v>
      </c>
      <c r="Q125" s="304">
        <f t="shared" ca="1" si="48"/>
        <v>0</v>
      </c>
      <c r="R125" s="306">
        <f t="shared" ca="1" si="49"/>
        <v>0</v>
      </c>
      <c r="S125" s="307">
        <f t="shared" ca="1" si="50"/>
        <v>3.1779999999999995</v>
      </c>
      <c r="T125" s="304">
        <f t="shared" ca="1" si="30"/>
        <v>31.176179999999995</v>
      </c>
      <c r="U125" s="311">
        <f t="shared" ca="1" si="31"/>
        <v>0</v>
      </c>
      <c r="V125" s="306">
        <f t="shared" ca="1" si="32"/>
        <v>1.1173778555879603</v>
      </c>
      <c r="W125" s="304">
        <f t="shared" ca="1" si="33"/>
        <v>18.858396493512455</v>
      </c>
      <c r="Y125" s="314" t="str">
        <f t="shared" ca="1" si="51"/>
        <v/>
      </c>
      <c r="Z125" s="315" t="str">
        <f t="shared" ca="1" si="52"/>
        <v/>
      </c>
      <c r="AA125" s="316" t="str">
        <f t="shared" ca="1" si="53"/>
        <v/>
      </c>
      <c r="AC125" s="310" t="e">
        <f t="shared" ca="1" si="54"/>
        <v>#N/A</v>
      </c>
      <c r="AD125" s="323" t="e">
        <f t="shared" ca="1" si="55"/>
        <v>#N/A</v>
      </c>
      <c r="AE125" s="324">
        <f t="shared" ca="1" si="34"/>
        <v>918.91360871002894</v>
      </c>
      <c r="AG125" s="306">
        <f t="shared" ca="1" si="56"/>
        <v>-15.435619726621599</v>
      </c>
      <c r="AH125" s="304">
        <f t="shared" ca="1" si="57"/>
        <v>-6.1424554195194316</v>
      </c>
    </row>
    <row r="126" spans="1:34" x14ac:dyDescent="0.2">
      <c r="A126" s="347">
        <f t="shared" ca="1" si="35"/>
        <v>0.1</v>
      </c>
      <c r="B126" s="304">
        <f t="shared" ca="1" si="36"/>
        <v>7.7999999999999705</v>
      </c>
      <c r="D126" s="306">
        <f t="shared" ca="1" si="37"/>
        <v>-1.9200983527075035</v>
      </c>
      <c r="E126" s="307">
        <f t="shared" ca="1" si="38"/>
        <v>-15.424812367128748</v>
      </c>
      <c r="F126" s="304">
        <f t="shared" ca="1" si="39"/>
        <v>15.543860982561508</v>
      </c>
      <c r="G126" s="306">
        <f t="shared" ca="1" si="40"/>
        <v>29.235490676820088</v>
      </c>
      <c r="H126" s="307">
        <f t="shared" ca="1" si="41"/>
        <v>84.51034703429049</v>
      </c>
      <c r="I126" s="304">
        <f t="shared" ca="1" si="42"/>
        <v>89.424340483845043</v>
      </c>
      <c r="J126" s="306">
        <f t="shared" ca="1" si="43"/>
        <v>237.6112675154443</v>
      </c>
      <c r="K126" s="307">
        <f t="shared" ca="1" si="44"/>
        <v>927.44176747529366</v>
      </c>
      <c r="L126" s="304">
        <f t="shared" ca="1" si="29"/>
        <v>957.39612831261888</v>
      </c>
      <c r="M126" s="306">
        <f t="shared" ca="1" si="45"/>
        <v>1.2377432010676099</v>
      </c>
      <c r="N126" s="304">
        <f t="shared" ca="1" si="46"/>
        <v>70.917461542186501</v>
      </c>
      <c r="P126" s="310">
        <f t="shared" ca="1" si="47"/>
        <v>23</v>
      </c>
      <c r="Q126" s="304">
        <f t="shared" ca="1" si="48"/>
        <v>0</v>
      </c>
      <c r="R126" s="306">
        <f t="shared" ca="1" si="49"/>
        <v>0</v>
      </c>
      <c r="S126" s="307">
        <f t="shared" ca="1" si="50"/>
        <v>3.1779999999999995</v>
      </c>
      <c r="T126" s="304">
        <f t="shared" ca="1" si="30"/>
        <v>31.176179999999995</v>
      </c>
      <c r="U126" s="311">
        <f t="shared" ca="1" si="31"/>
        <v>0</v>
      </c>
      <c r="V126" s="306">
        <f t="shared" ca="1" si="32"/>
        <v>1.1164233112885353</v>
      </c>
      <c r="W126" s="304">
        <f t="shared" ca="1" si="33"/>
        <v>18.217280656748279</v>
      </c>
      <c r="Y126" s="314" t="str">
        <f t="shared" ca="1" si="51"/>
        <v/>
      </c>
      <c r="Z126" s="315" t="str">
        <f t="shared" ca="1" si="52"/>
        <v/>
      </c>
      <c r="AA126" s="316" t="str">
        <f t="shared" ca="1" si="53"/>
        <v/>
      </c>
      <c r="AC126" s="310" t="e">
        <f t="shared" ca="1" si="54"/>
        <v>#N/A</v>
      </c>
      <c r="AD126" s="323" t="e">
        <f t="shared" ca="1" si="55"/>
        <v>#N/A</v>
      </c>
      <c r="AE126" s="324">
        <f t="shared" ca="1" si="34"/>
        <v>927.44176747529366</v>
      </c>
      <c r="AG126" s="306">
        <f t="shared" ca="1" si="56"/>
        <v>-15.216298127262506</v>
      </c>
      <c r="AH126" s="304">
        <f t="shared" ca="1" si="57"/>
        <v>-5.9340454668069409</v>
      </c>
    </row>
    <row r="127" spans="1:34" x14ac:dyDescent="0.2">
      <c r="A127" s="347">
        <f t="shared" ca="1" si="35"/>
        <v>0.1</v>
      </c>
      <c r="B127" s="304">
        <f t="shared" ca="1" si="36"/>
        <v>7.8999999999999702</v>
      </c>
      <c r="D127" s="306">
        <f t="shared" ca="1" si="37"/>
        <v>-1.8740634802707832</v>
      </c>
      <c r="E127" s="307">
        <f t="shared" ca="1" si="38"/>
        <v>-15.227311336852193</v>
      </c>
      <c r="F127" s="304">
        <f t="shared" ca="1" si="39"/>
        <v>15.342200770342954</v>
      </c>
      <c r="G127" s="306">
        <f t="shared" ca="1" si="40"/>
        <v>29.04808432879301</v>
      </c>
      <c r="H127" s="307">
        <f t="shared" ca="1" si="41"/>
        <v>82.987615900605277</v>
      </c>
      <c r="I127" s="304">
        <f t="shared" ca="1" si="42"/>
        <v>87.924601767873042</v>
      </c>
      <c r="J127" s="306">
        <f t="shared" ca="1" si="43"/>
        <v>240.52544626572495</v>
      </c>
      <c r="K127" s="307">
        <f t="shared" ca="1" si="44"/>
        <v>935.8166656220385</v>
      </c>
      <c r="L127" s="304">
        <f t="shared" ca="1" si="29"/>
        <v>966.23254031173894</v>
      </c>
      <c r="M127" s="306">
        <f t="shared" ca="1" si="45"/>
        <v>1.2340955423179387</v>
      </c>
      <c r="N127" s="304">
        <f t="shared" ca="1" si="46"/>
        <v>70.708466090726375</v>
      </c>
      <c r="P127" s="310">
        <f t="shared" ca="1" si="47"/>
        <v>23</v>
      </c>
      <c r="Q127" s="304">
        <f t="shared" ca="1" si="48"/>
        <v>0</v>
      </c>
      <c r="R127" s="306">
        <f t="shared" ca="1" si="49"/>
        <v>0</v>
      </c>
      <c r="S127" s="307">
        <f t="shared" ca="1" si="50"/>
        <v>3.1779999999999995</v>
      </c>
      <c r="T127" s="304">
        <f t="shared" ca="1" si="30"/>
        <v>31.176179999999995</v>
      </c>
      <c r="U127" s="311">
        <f t="shared" ca="1" si="31"/>
        <v>0</v>
      </c>
      <c r="V127" s="306">
        <f t="shared" ca="1" si="32"/>
        <v>1.1154866780506902</v>
      </c>
      <c r="W127" s="304">
        <f t="shared" ca="1" si="33"/>
        <v>17.596584090037009</v>
      </c>
      <c r="Y127" s="314" t="str">
        <f t="shared" ca="1" si="51"/>
        <v/>
      </c>
      <c r="Z127" s="315" t="str">
        <f t="shared" ca="1" si="52"/>
        <v/>
      </c>
      <c r="AA127" s="316" t="str">
        <f t="shared" ca="1" si="53"/>
        <v/>
      </c>
      <c r="AC127" s="310" t="e">
        <f t="shared" ca="1" si="54"/>
        <v>#N/A</v>
      </c>
      <c r="AD127" s="323" t="e">
        <f t="shared" ca="1" si="55"/>
        <v>#N/A</v>
      </c>
      <c r="AE127" s="324">
        <f t="shared" ca="1" si="34"/>
        <v>935.8166656220385</v>
      </c>
      <c r="AG127" s="306">
        <f t="shared" ca="1" si="56"/>
        <v>-15.003236519526435</v>
      </c>
      <c r="AH127" s="304">
        <f t="shared" ca="1" si="57"/>
        <v>-5.7323098353518827</v>
      </c>
    </row>
    <row r="128" spans="1:34" x14ac:dyDescent="0.2">
      <c r="A128" s="347">
        <f t="shared" ca="1" si="35"/>
        <v>0.1</v>
      </c>
      <c r="B128" s="304">
        <f t="shared" ca="1" si="36"/>
        <v>7.9999999999999698</v>
      </c>
      <c r="D128" s="306">
        <f t="shared" ca="1" si="37"/>
        <v>-1.8292857998423684</v>
      </c>
      <c r="E128" s="307">
        <f t="shared" ca="1" si="38"/>
        <v>-15.03609565613506</v>
      </c>
      <c r="F128" s="304">
        <f t="shared" ca="1" si="39"/>
        <v>15.146962042533433</v>
      </c>
      <c r="G128" s="306">
        <f t="shared" ca="1" si="40"/>
        <v>28.865155748808775</v>
      </c>
      <c r="H128" s="307">
        <f t="shared" ca="1" si="41"/>
        <v>81.484006334991776</v>
      </c>
      <c r="I128" s="304">
        <f t="shared" ca="1" si="42"/>
        <v>86.445592743667206</v>
      </c>
      <c r="J128" s="306">
        <f t="shared" ca="1" si="43"/>
        <v>243.42110826960504</v>
      </c>
      <c r="K128" s="307">
        <f t="shared" ca="1" si="44"/>
        <v>944.04024673381832</v>
      </c>
      <c r="L128" s="304">
        <f t="shared" ca="1" si="29"/>
        <v>974.91836755928</v>
      </c>
      <c r="M128" s="306">
        <f t="shared" ca="1" si="45"/>
        <v>1.2303463798996339</v>
      </c>
      <c r="N128" s="304">
        <f t="shared" ca="1" si="46"/>
        <v>70.493654907448445</v>
      </c>
      <c r="P128" s="310">
        <f t="shared" ca="1" si="47"/>
        <v>23</v>
      </c>
      <c r="Q128" s="304">
        <f t="shared" ca="1" si="48"/>
        <v>0</v>
      </c>
      <c r="R128" s="306">
        <f t="shared" ca="1" si="49"/>
        <v>0</v>
      </c>
      <c r="S128" s="307">
        <f t="shared" ca="1" si="50"/>
        <v>3.1779999999999995</v>
      </c>
      <c r="T128" s="304">
        <f t="shared" ca="1" si="30"/>
        <v>31.176179999999995</v>
      </c>
      <c r="U128" s="311">
        <f t="shared" ca="1" si="31"/>
        <v>0</v>
      </c>
      <c r="V128" s="306">
        <f t="shared" ca="1" si="32"/>
        <v>1.1145676967170388</v>
      </c>
      <c r="W128" s="304">
        <f t="shared" ca="1" si="33"/>
        <v>16.995554018881446</v>
      </c>
      <c r="Y128" s="314" t="str">
        <f t="shared" ca="1" si="51"/>
        <v/>
      </c>
      <c r="Z128" s="315" t="str">
        <f t="shared" ca="1" si="52"/>
        <v/>
      </c>
      <c r="AA128" s="316" t="str">
        <f t="shared" ca="1" si="53"/>
        <v/>
      </c>
      <c r="AC128" s="310">
        <f t="shared" ca="1" si="54"/>
        <v>7.9999999999999698</v>
      </c>
      <c r="AD128" s="323">
        <f t="shared" ca="1" si="55"/>
        <v>243.42110826960504</v>
      </c>
      <c r="AE128" s="324">
        <f t="shared" ca="1" si="34"/>
        <v>944.04024673381832</v>
      </c>
      <c r="AG128" s="306">
        <f t="shared" ca="1" si="56"/>
        <v>-14.79616572578821</v>
      </c>
      <c r="AH128" s="304">
        <f t="shared" ca="1" si="57"/>
        <v>-5.5369993990047233</v>
      </c>
    </row>
    <row r="129" spans="1:34" x14ac:dyDescent="0.2">
      <c r="A129" s="347">
        <f t="shared" ca="1" si="35"/>
        <v>0.1</v>
      </c>
      <c r="B129" s="304">
        <f t="shared" ca="1" si="36"/>
        <v>8.0999999999999694</v>
      </c>
      <c r="D129" s="306">
        <f t="shared" ca="1" si="37"/>
        <v>-1.7857163786213428</v>
      </c>
      <c r="E129" s="307">
        <f t="shared" ca="1" si="38"/>
        <v>-14.850933295989057</v>
      </c>
      <c r="F129" s="304">
        <f t="shared" ca="1" si="39"/>
        <v>14.957907699501055</v>
      </c>
      <c r="G129" s="306">
        <f t="shared" ca="1" si="40"/>
        <v>28.68658411094664</v>
      </c>
      <c r="H129" s="307">
        <f t="shared" ca="1" si="41"/>
        <v>79.998913005392865</v>
      </c>
      <c r="I129" s="304">
        <f t="shared" ca="1" si="42"/>
        <v>84.98674126002733</v>
      </c>
      <c r="J129" s="306">
        <f t="shared" ca="1" si="43"/>
        <v>246.29869526259282</v>
      </c>
      <c r="K129" s="307">
        <f t="shared" ca="1" si="44"/>
        <v>952.11439270083758</v>
      </c>
      <c r="L129" s="304">
        <f t="shared" ca="1" si="29"/>
        <v>983.45557300578673</v>
      </c>
      <c r="M129" s="306">
        <f t="shared" ca="1" si="45"/>
        <v>1.2264920405004482</v>
      </c>
      <c r="N129" s="304">
        <f t="shared" ca="1" si="46"/>
        <v>70.27281752706412</v>
      </c>
      <c r="P129" s="310">
        <f t="shared" ca="1" si="47"/>
        <v>23</v>
      </c>
      <c r="Q129" s="304">
        <f t="shared" ca="1" si="48"/>
        <v>0</v>
      </c>
      <c r="R129" s="306">
        <f t="shared" ca="1" si="49"/>
        <v>0</v>
      </c>
      <c r="S129" s="307">
        <f t="shared" ca="1" si="50"/>
        <v>3.1779999999999995</v>
      </c>
      <c r="T129" s="304">
        <f t="shared" ca="1" si="30"/>
        <v>31.176179999999995</v>
      </c>
      <c r="U129" s="311">
        <f t="shared" ca="1" si="31"/>
        <v>0</v>
      </c>
      <c r="V129" s="306">
        <f t="shared" ca="1" si="32"/>
        <v>1.1136661165362052</v>
      </c>
      <c r="W129" s="304">
        <f t="shared" ca="1" si="33"/>
        <v>16.413474378603549</v>
      </c>
      <c r="Y129" s="314" t="str">
        <f t="shared" ca="1" si="51"/>
        <v/>
      </c>
      <c r="Z129" s="315" t="str">
        <f t="shared" ca="1" si="52"/>
        <v/>
      </c>
      <c r="AA129" s="316" t="str">
        <f t="shared" ca="1" si="53"/>
        <v/>
      </c>
      <c r="AC129" s="310" t="e">
        <f t="shared" ca="1" si="54"/>
        <v>#N/A</v>
      </c>
      <c r="AD129" s="323" t="e">
        <f t="shared" ca="1" si="55"/>
        <v>#N/A</v>
      </c>
      <c r="AE129" s="324">
        <f t="shared" ca="1" si="34"/>
        <v>952.11439270083758</v>
      </c>
      <c r="AG129" s="306">
        <f t="shared" ca="1" si="56"/>
        <v>-14.594827614915538</v>
      </c>
      <c r="AH129" s="304">
        <f t="shared" ca="1" si="57"/>
        <v>-5.3478772872502987</v>
      </c>
    </row>
    <row r="130" spans="1:34" x14ac:dyDescent="0.2">
      <c r="A130" s="347">
        <f t="shared" ca="1" si="35"/>
        <v>0.1</v>
      </c>
      <c r="B130" s="304">
        <f t="shared" ca="1" si="36"/>
        <v>8.1999999999999691</v>
      </c>
      <c r="D130" s="306">
        <f t="shared" ca="1" si="37"/>
        <v>-1.7433086656392387</v>
      </c>
      <c r="E130" s="307">
        <f t="shared" ca="1" si="38"/>
        <v>-14.671603519772253</v>
      </c>
      <c r="F130" s="304">
        <f t="shared" ca="1" si="39"/>
        <v>14.774812179689</v>
      </c>
      <c r="G130" s="306">
        <f t="shared" ca="1" si="40"/>
        <v>28.512253244382716</v>
      </c>
      <c r="H130" s="307">
        <f t="shared" ca="1" si="41"/>
        <v>78.531752653415637</v>
      </c>
      <c r="I130" s="304">
        <f t="shared" ca="1" si="42"/>
        <v>83.547500021778433</v>
      </c>
      <c r="J130" s="306">
        <f t="shared" ca="1" si="43"/>
        <v>249.1586371303593</v>
      </c>
      <c r="K130" s="307">
        <f t="shared" ca="1" si="44"/>
        <v>960.04092598377804</v>
      </c>
      <c r="L130" s="304">
        <f t="shared" ca="1" si="29"/>
        <v>991.8460596385147</v>
      </c>
      <c r="M130" s="306">
        <f t="shared" ca="1" si="45"/>
        <v>1.2225286729845051</v>
      </c>
      <c r="N130" s="304">
        <f t="shared" ca="1" si="46"/>
        <v>70.045733295741329</v>
      </c>
      <c r="P130" s="310">
        <f t="shared" ca="1" si="47"/>
        <v>23</v>
      </c>
      <c r="Q130" s="304">
        <f t="shared" ca="1" si="48"/>
        <v>0</v>
      </c>
      <c r="R130" s="306">
        <f t="shared" ca="1" si="49"/>
        <v>0</v>
      </c>
      <c r="S130" s="307">
        <f t="shared" ca="1" si="50"/>
        <v>3.1779999999999995</v>
      </c>
      <c r="T130" s="304">
        <f t="shared" ca="1" si="30"/>
        <v>31.176179999999995</v>
      </c>
      <c r="U130" s="311">
        <f t="shared" ca="1" si="31"/>
        <v>0</v>
      </c>
      <c r="V130" s="306">
        <f t="shared" ca="1" si="32"/>
        <v>1.1127816948465781</v>
      </c>
      <c r="W130" s="304">
        <f t="shared" ca="1" si="33"/>
        <v>15.849663726237486</v>
      </c>
      <c r="Y130" s="314" t="str">
        <f t="shared" ca="1" si="51"/>
        <v/>
      </c>
      <c r="Z130" s="315" t="str">
        <f t="shared" ca="1" si="52"/>
        <v/>
      </c>
      <c r="AA130" s="316" t="str">
        <f t="shared" ca="1" si="53"/>
        <v/>
      </c>
      <c r="AC130" s="310" t="e">
        <f t="shared" ca="1" si="54"/>
        <v>#N/A</v>
      </c>
      <c r="AD130" s="323" t="e">
        <f t="shared" ca="1" si="55"/>
        <v>#N/A</v>
      </c>
      <c r="AE130" s="324">
        <f t="shared" ca="1" si="34"/>
        <v>960.04092598377804</v>
      </c>
      <c r="AG130" s="306">
        <f t="shared" ca="1" si="56"/>
        <v>-14.398974312380698</v>
      </c>
      <c r="AH130" s="304">
        <f t="shared" ca="1" si="57"/>
        <v>-5.1647181808066556</v>
      </c>
    </row>
    <row r="131" spans="1:34" x14ac:dyDescent="0.2">
      <c r="A131" s="347">
        <f t="shared" ca="1" si="35"/>
        <v>0.1</v>
      </c>
      <c r="B131" s="304">
        <f t="shared" ca="1" si="36"/>
        <v>8.2999999999999687</v>
      </c>
      <c r="D131" s="306">
        <f t="shared" ca="1" si="37"/>
        <v>-1.7020183586319977</v>
      </c>
      <c r="E131" s="307">
        <f t="shared" ca="1" si="38"/>
        <v>-14.497896239066751</v>
      </c>
      <c r="F131" s="304">
        <f t="shared" ca="1" si="39"/>
        <v>14.5974608015184</v>
      </c>
      <c r="G131" s="306">
        <f t="shared" ca="1" si="40"/>
        <v>28.342051408519517</v>
      </c>
      <c r="H131" s="307">
        <f t="shared" ca="1" si="41"/>
        <v>77.081963029508955</v>
      </c>
      <c r="I131" s="304">
        <f t="shared" ca="1" si="42"/>
        <v>82.127345643979922</v>
      </c>
      <c r="J131" s="306">
        <f t="shared" ca="1" si="43"/>
        <v>252.0013523630044</v>
      </c>
      <c r="K131" s="307">
        <f t="shared" ca="1" si="44"/>
        <v>967.82161176792431</v>
      </c>
      <c r="L131" s="304">
        <f t="shared" ca="1" si="29"/>
        <v>1000.0916726969813</v>
      </c>
      <c r="M131" s="306">
        <f t="shared" ca="1" si="45"/>
        <v>1.218452238149476</v>
      </c>
      <c r="N131" s="304">
        <f t="shared" ca="1" si="46"/>
        <v>69.812170784234056</v>
      </c>
      <c r="P131" s="310">
        <f t="shared" ca="1" si="47"/>
        <v>23</v>
      </c>
      <c r="Q131" s="304">
        <f t="shared" ca="1" si="48"/>
        <v>0</v>
      </c>
      <c r="R131" s="306">
        <f t="shared" ca="1" si="49"/>
        <v>0</v>
      </c>
      <c r="S131" s="307">
        <f t="shared" ca="1" si="50"/>
        <v>3.1779999999999995</v>
      </c>
      <c r="T131" s="304">
        <f t="shared" ca="1" si="30"/>
        <v>31.176179999999995</v>
      </c>
      <c r="U131" s="311">
        <f t="shared" ca="1" si="31"/>
        <v>0</v>
      </c>
      <c r="V131" s="306">
        <f t="shared" ca="1" si="32"/>
        <v>1.1119141967756616</v>
      </c>
      <c r="W131" s="304">
        <f t="shared" ca="1" si="33"/>
        <v>15.30347329145871</v>
      </c>
      <c r="Y131" s="314" t="str">
        <f t="shared" ca="1" si="51"/>
        <v/>
      </c>
      <c r="Z131" s="315" t="str">
        <f t="shared" ca="1" si="52"/>
        <v/>
      </c>
      <c r="AA131" s="316" t="str">
        <f t="shared" ca="1" si="53"/>
        <v/>
      </c>
      <c r="AC131" s="310" t="e">
        <f t="shared" ca="1" si="54"/>
        <v>#N/A</v>
      </c>
      <c r="AD131" s="323" t="e">
        <f t="shared" ca="1" si="55"/>
        <v>#N/A</v>
      </c>
      <c r="AE131" s="324">
        <f t="shared" ca="1" si="34"/>
        <v>967.82161176792431</v>
      </c>
      <c r="AG131" s="306">
        <f t="shared" ca="1" si="56"/>
        <v>-14.208367450848236</v>
      </c>
      <c r="AH131" s="304">
        <f t="shared" ca="1" si="57"/>
        <v>-4.9873076545744146</v>
      </c>
    </row>
    <row r="132" spans="1:34" x14ac:dyDescent="0.2">
      <c r="A132" s="347">
        <f t="shared" ca="1" si="35"/>
        <v>0.1</v>
      </c>
      <c r="B132" s="304">
        <f t="shared" ca="1" si="36"/>
        <v>8.3999999999999684</v>
      </c>
      <c r="D132" s="306">
        <f t="shared" ca="1" si="37"/>
        <v>-1.6618032800275573</v>
      </c>
      <c r="E132" s="307">
        <f t="shared" ca="1" si="38"/>
        <v>-14.329611412281047</v>
      </c>
      <c r="F132" s="304">
        <f t="shared" ca="1" si="39"/>
        <v>14.425649148945968</v>
      </c>
      <c r="G132" s="306">
        <f t="shared" ca="1" si="40"/>
        <v>28.17587108051676</v>
      </c>
      <c r="H132" s="307">
        <f t="shared" ca="1" si="41"/>
        <v>75.64900188828085</v>
      </c>
      <c r="I132" s="304">
        <f t="shared" ca="1" si="42"/>
        <v>80.725777777851235</v>
      </c>
      <c r="J132" s="306">
        <f t="shared" ca="1" si="43"/>
        <v>254.82724848745622</v>
      </c>
      <c r="K132" s="307">
        <f t="shared" ca="1" si="44"/>
        <v>975.45816001381377</v>
      </c>
      <c r="L132" s="304">
        <f t="shared" ref="L132:L195" ca="1" si="58">SQRT(pos_x^2+pos_z^2)</f>
        <v>1008.1942017831798</v>
      </c>
      <c r="M132" s="306">
        <f t="shared" ca="1" si="45"/>
        <v>1.2142584978095154</v>
      </c>
      <c r="N132" s="304">
        <f t="shared" ca="1" si="46"/>
        <v>69.571887162380548</v>
      </c>
      <c r="P132" s="310">
        <f t="shared" ca="1" si="47"/>
        <v>23</v>
      </c>
      <c r="Q132" s="304">
        <f t="shared" ca="1" si="48"/>
        <v>0</v>
      </c>
      <c r="R132" s="306">
        <f t="shared" ca="1" si="49"/>
        <v>0</v>
      </c>
      <c r="S132" s="307">
        <f t="shared" ca="1" si="50"/>
        <v>3.1779999999999995</v>
      </c>
      <c r="T132" s="304">
        <f t="shared" ref="T132:T195" ca="1" si="59">m*g</f>
        <v>31.176179999999995</v>
      </c>
      <c r="U132" s="311">
        <f t="shared" ref="U132:U195" ca="1" si="60">IF(pos_xz&lt;L_rampe,Poids*COS(Beta),0)</f>
        <v>0</v>
      </c>
      <c r="V132" s="306">
        <f t="shared" ref="V132:V195" ca="1" si="61">Rho_moyen*(20000-Alt_rampe-pos_z)/(20000+Alt_rampe+pos_z)</f>
        <v>1.1110633949541213</v>
      </c>
      <c r="W132" s="304">
        <f t="shared" ref="W132:W195" ca="1" si="62">1/2*Rho*Sref*Cx*vit_xz^2</f>
        <v>14.774285156078314</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975.45816001381377</v>
      </c>
      <c r="AG132" s="306">
        <f t="shared" ca="1" si="56"/>
        <v>-14.022777457029415</v>
      </c>
      <c r="AH132" s="304">
        <f t="shared" ca="1" si="57"/>
        <v>-4.8154415643356554</v>
      </c>
    </row>
    <row r="133" spans="1:34" x14ac:dyDescent="0.2">
      <c r="A133" s="347">
        <f t="shared" ref="A133:A196" ca="1" si="64">IF(B132+0.01&lt;=T_ini+ROUNDUP(Temps_fin_propu,0), 0.01, IF(K132&gt;0, 0.1, 0.0001))</f>
        <v>0.1</v>
      </c>
      <c r="B133" s="304">
        <f t="shared" ref="B133:B196" ca="1" si="65">B132+pas</f>
        <v>8.499999999999968</v>
      </c>
      <c r="D133" s="306">
        <f t="shared" ref="D133:D196" ca="1" si="66">IF(AND(L132&lt;L_rampe,Poussee&lt;Poids*SIN(M132)),0,(-W132+Poussee)/m*COS(M132)-U132/m*SIN(M132))</f>
        <v>-1.6226232613851581</v>
      </c>
      <c r="E133" s="307">
        <f t="shared" ref="E133:E196" ca="1" si="67">IF(AND(L132&lt;L_rampe,Poussee&lt;Poids*SIN(M132)),0,(-W132+Poussee)/m*SIN(M132)+U132/m*COS(M132)-Poids/m)</f>
        <v>-14.16655848274285</v>
      </c>
      <c r="F133" s="304">
        <f t="shared" ref="F133:F196" ca="1" si="68">SQRT(acc_x^2+acc_z^2)</f>
        <v>14.259182497372057</v>
      </c>
      <c r="G133" s="306">
        <f t="shared" ref="G133:G196" ca="1" si="69">G132+acc_x*pas</f>
        <v>28.013608754378243</v>
      </c>
      <c r="H133" s="307">
        <f t="shared" ref="H133:H196" ca="1" si="70">H132+acc_z*pas</f>
        <v>74.232346040006561</v>
      </c>
      <c r="I133" s="304">
        <f t="shared" ref="I133:I196" ca="1" si="71">SQRT(vit_x^2+vit_z^2)</f>
        <v>79.342318305218782</v>
      </c>
      <c r="J133" s="306">
        <f t="shared" ref="J133:J196" ca="1" si="72">J132+0.5*(vit_x+G132)*pas*(K132&gt;=0)</f>
        <v>257.63672247920096</v>
      </c>
      <c r="K133" s="307">
        <f t="shared" ref="K133:K196" ca="1" si="73">K132+0.5*(vit_z+H132)*pas</f>
        <v>982.95222741022815</v>
      </c>
      <c r="L133" s="304">
        <f t="shared" ca="1" si="58"/>
        <v>1016.1553828724</v>
      </c>
      <c r="M133" s="306">
        <f t="shared" ref="M133:M196" ca="1" si="74">IF(AND(L132&gt;L_rampe,G133&gt;0),ATAN2(G133,H133),$M$4)</f>
        <v>1.2099430031564227</v>
      </c>
      <c r="N133" s="304">
        <f t="shared" ref="N133:N196" ca="1" si="75">DEGREES(Beta)</f>
        <v>69.324627532247064</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3.1779999999999995</v>
      </c>
      <c r="T133" s="304">
        <f t="shared" ca="1" si="59"/>
        <v>31.176179999999995</v>
      </c>
      <c r="U133" s="311">
        <f t="shared" ca="1" si="60"/>
        <v>0</v>
      </c>
      <c r="V133" s="306">
        <f t="shared" ca="1" si="61"/>
        <v>1.1102290692436902</v>
      </c>
      <c r="W133" s="304">
        <f t="shared" ca="1" si="62"/>
        <v>14.261510552513272</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982.95222741022815</v>
      </c>
      <c r="AG133" s="306">
        <f t="shared" ref="AG133:AG196" ca="1" si="85">IF(AND(L132&lt;L_rampe,Poussee&lt;Poids*SIN(M132)),0,(-W132+Poussee)/m-Poids*SIN(M132)/m)</f>
        <v>-13.841982870842944</v>
      </c>
      <c r="AH133" s="304">
        <f t="shared" ref="AH133:AH196" ca="1" si="86">IF(AND(L132&lt;L_rampe,Poussee&lt;Poids*SIN(M132)), g*SIN(M132), (-W132+Poussee)/m)</f>
        <v>-4.648925473907588</v>
      </c>
    </row>
    <row r="134" spans="1:34" x14ac:dyDescent="0.2">
      <c r="A134" s="347">
        <f t="shared" ca="1" si="64"/>
        <v>0.1</v>
      </c>
      <c r="B134" s="304">
        <f t="shared" ca="1" si="65"/>
        <v>8.5999999999999677</v>
      </c>
      <c r="D134" s="306">
        <f t="shared" ca="1" si="66"/>
        <v>-1.5844400356804376</v>
      </c>
      <c r="E134" s="307">
        <f t="shared" ca="1" si="67"/>
        <v>-14.008555853318551</v>
      </c>
      <c r="F134" s="304">
        <f t="shared" ca="1" si="68"/>
        <v>14.097875276871067</v>
      </c>
      <c r="G134" s="306">
        <f t="shared" ca="1" si="69"/>
        <v>27.8551647508102</v>
      </c>
      <c r="H134" s="307">
        <f t="shared" ca="1" si="70"/>
        <v>72.831490454674707</v>
      </c>
      <c r="I134" s="304">
        <f t="shared" ca="1" si="71"/>
        <v>77.976510598667801</v>
      </c>
      <c r="J134" s="306">
        <f t="shared" ca="1" si="72"/>
        <v>260.43016115446039</v>
      </c>
      <c r="K134" s="307">
        <f t="shared" ca="1" si="73"/>
        <v>990.30541923496219</v>
      </c>
      <c r="L134" s="304">
        <f t="shared" ca="1" si="58"/>
        <v>1023.9769002302114</v>
      </c>
      <c r="M134" s="306">
        <f t="shared" ca="1" si="74"/>
        <v>1.2055010823482277</v>
      </c>
      <c r="N134" s="304">
        <f t="shared" ca="1" si="75"/>
        <v>69.070124217006153</v>
      </c>
      <c r="P134" s="310">
        <f t="shared" ca="1" si="76"/>
        <v>23</v>
      </c>
      <c r="Q134" s="304">
        <f t="shared" ca="1" si="77"/>
        <v>0</v>
      </c>
      <c r="R134" s="306">
        <f t="shared" ca="1" si="78"/>
        <v>0</v>
      </c>
      <c r="S134" s="307">
        <f t="shared" ca="1" si="79"/>
        <v>3.1779999999999995</v>
      </c>
      <c r="T134" s="304">
        <f t="shared" ca="1" si="59"/>
        <v>31.176179999999995</v>
      </c>
      <c r="U134" s="311">
        <f t="shared" ca="1" si="60"/>
        <v>0</v>
      </c>
      <c r="V134" s="306">
        <f t="shared" ca="1" si="61"/>
        <v>1.1094110064781475</v>
      </c>
      <c r="W134" s="304">
        <f t="shared" ca="1" si="62"/>
        <v>13.764588272443111</v>
      </c>
      <c r="Y134" s="314" t="str">
        <f t="shared" ca="1" si="80"/>
        <v/>
      </c>
      <c r="Z134" s="315" t="str">
        <f t="shared" ca="1" si="81"/>
        <v/>
      </c>
      <c r="AA134" s="316" t="str">
        <f t="shared" ca="1" si="82"/>
        <v/>
      </c>
      <c r="AC134" s="310" t="e">
        <f t="shared" ca="1" si="83"/>
        <v>#N/A</v>
      </c>
      <c r="AD134" s="323" t="e">
        <f t="shared" ca="1" si="84"/>
        <v>#N/A</v>
      </c>
      <c r="AE134" s="324">
        <f t="shared" ca="1" si="63"/>
        <v>990.30541923496219</v>
      </c>
      <c r="AG134" s="306">
        <f t="shared" ca="1" si="85"/>
        <v>-13.665769693136234</v>
      </c>
      <c r="AH134" s="304">
        <f t="shared" ca="1" si="86"/>
        <v>-4.4875741197335666</v>
      </c>
    </row>
    <row r="135" spans="1:34" x14ac:dyDescent="0.2">
      <c r="A135" s="347">
        <f t="shared" ca="1" si="64"/>
        <v>0.1</v>
      </c>
      <c r="B135" s="304">
        <f t="shared" ca="1" si="65"/>
        <v>8.6999999999999673</v>
      </c>
      <c r="D135" s="306">
        <f t="shared" ca="1" si="66"/>
        <v>-1.5472171368832315</v>
      </c>
      <c r="E135" s="307">
        <f t="shared" ca="1" si="67"/>
        <v>-13.855430394840607</v>
      </c>
      <c r="F135" s="304">
        <f t="shared" ca="1" si="68"/>
        <v>13.941550569966672</v>
      </c>
      <c r="G135" s="306">
        <f t="shared" ca="1" si="69"/>
        <v>27.700443037121875</v>
      </c>
      <c r="H135" s="307">
        <f t="shared" ca="1" si="70"/>
        <v>71.445947415190645</v>
      </c>
      <c r="I135" s="304">
        <f t="shared" ca="1" si="71"/>
        <v>76.627918844942016</v>
      </c>
      <c r="J135" s="306">
        <f t="shared" ca="1" si="72"/>
        <v>263.20794154385698</v>
      </c>
      <c r="K135" s="307">
        <f t="shared" ca="1" si="73"/>
        <v>997.51929112845551</v>
      </c>
      <c r="L135" s="304">
        <f t="shared" ca="1" si="58"/>
        <v>1031.660388240806</v>
      </c>
      <c r="M135" s="306">
        <f t="shared" ca="1" si="74"/>
        <v>1.200927827270964</v>
      </c>
      <c r="N135" s="304">
        <f t="shared" ca="1" si="75"/>
        <v>68.80809600244217</v>
      </c>
      <c r="P135" s="310">
        <f t="shared" ca="1" si="76"/>
        <v>23</v>
      </c>
      <c r="Q135" s="304">
        <f t="shared" ca="1" si="77"/>
        <v>0</v>
      </c>
      <c r="R135" s="306">
        <f t="shared" ca="1" si="78"/>
        <v>0</v>
      </c>
      <c r="S135" s="307">
        <f t="shared" ca="1" si="79"/>
        <v>3.1779999999999995</v>
      </c>
      <c r="T135" s="304">
        <f t="shared" ca="1" si="59"/>
        <v>31.176179999999995</v>
      </c>
      <c r="U135" s="311">
        <f t="shared" ca="1" si="60"/>
        <v>0</v>
      </c>
      <c r="V135" s="306">
        <f t="shared" ca="1" si="61"/>
        <v>1.1086090002166458</v>
      </c>
      <c r="W135" s="304">
        <f t="shared" ca="1" si="62"/>
        <v>13.282983177589667</v>
      </c>
      <c r="Y135" s="314" t="str">
        <f t="shared" ca="1" si="80"/>
        <v/>
      </c>
      <c r="Z135" s="315" t="str">
        <f t="shared" ca="1" si="81"/>
        <v/>
      </c>
      <c r="AA135" s="316" t="str">
        <f t="shared" ca="1" si="82"/>
        <v/>
      </c>
      <c r="AC135" s="310" t="e">
        <f t="shared" ca="1" si="83"/>
        <v>#N/A</v>
      </c>
      <c r="AD135" s="323" t="e">
        <f t="shared" ca="1" si="84"/>
        <v>#N/A</v>
      </c>
      <c r="AE135" s="324">
        <f t="shared" ca="1" si="63"/>
        <v>997.51929112845551</v>
      </c>
      <c r="AG135" s="306">
        <f t="shared" ca="1" si="85"/>
        <v>-13.493930758404302</v>
      </c>
      <c r="AH135" s="304">
        <f t="shared" ca="1" si="86"/>
        <v>-4.3312109101457246</v>
      </c>
    </row>
    <row r="136" spans="1:34" x14ac:dyDescent="0.2">
      <c r="A136" s="347">
        <f t="shared" ca="1" si="64"/>
        <v>0.1</v>
      </c>
      <c r="B136" s="304">
        <f t="shared" ca="1" si="65"/>
        <v>8.799999999999967</v>
      </c>
      <c r="D136" s="306">
        <f t="shared" ca="1" si="66"/>
        <v>-1.5109198063231799</v>
      </c>
      <c r="E136" s="307">
        <f t="shared" ca="1" si="67"/>
        <v>-13.707016985846449</v>
      </c>
      <c r="F136" s="304">
        <f t="shared" ca="1" si="68"/>
        <v>13.790039641401426</v>
      </c>
      <c r="G136" s="306">
        <f t="shared" ca="1" si="69"/>
        <v>27.549351056489556</v>
      </c>
      <c r="H136" s="307">
        <f t="shared" ca="1" si="70"/>
        <v>70.075245716606005</v>
      </c>
      <c r="I136" s="304">
        <f t="shared" ca="1" si="71"/>
        <v>75.296127429479469</v>
      </c>
      <c r="J136" s="306">
        <f t="shared" ca="1" si="72"/>
        <v>265.97043124853752</v>
      </c>
      <c r="K136" s="307">
        <f t="shared" ca="1" si="73"/>
        <v>1004.5953507850453</v>
      </c>
      <c r="L136" s="304">
        <f t="shared" ca="1" si="58"/>
        <v>1039.2074331515635</v>
      </c>
      <c r="M136" s="306">
        <f t="shared" ca="1" si="74"/>
        <v>1.1962180794158013</v>
      </c>
      <c r="N136" s="304">
        <f t="shared" ca="1" si="75"/>
        <v>68.538247327770549</v>
      </c>
      <c r="P136" s="310">
        <f t="shared" ca="1" si="76"/>
        <v>23</v>
      </c>
      <c r="Q136" s="304">
        <f t="shared" ca="1" si="77"/>
        <v>0</v>
      </c>
      <c r="R136" s="306">
        <f t="shared" ca="1" si="78"/>
        <v>0</v>
      </c>
      <c r="S136" s="307">
        <f t="shared" ca="1" si="79"/>
        <v>3.1779999999999995</v>
      </c>
      <c r="T136" s="304">
        <f t="shared" ca="1" si="59"/>
        <v>31.176179999999995</v>
      </c>
      <c r="U136" s="311">
        <f t="shared" ca="1" si="60"/>
        <v>0</v>
      </c>
      <c r="V136" s="306">
        <f t="shared" ca="1" si="61"/>
        <v>1.1078228505086924</v>
      </c>
      <c r="W136" s="304">
        <f t="shared" ca="1" si="62"/>
        <v>12.81618480521661</v>
      </c>
      <c r="Y136" s="314" t="str">
        <f t="shared" ca="1" si="80"/>
        <v/>
      </c>
      <c r="Z136" s="315" t="str">
        <f t="shared" ca="1" si="81"/>
        <v/>
      </c>
      <c r="AA136" s="316" t="str">
        <f t="shared" ca="1" si="82"/>
        <v/>
      </c>
      <c r="AC136" s="310" t="e">
        <f t="shared" ca="1" si="83"/>
        <v>#N/A</v>
      </c>
      <c r="AD136" s="323" t="e">
        <f t="shared" ca="1" si="84"/>
        <v>#N/A</v>
      </c>
      <c r="AE136" s="324">
        <f t="shared" ca="1" si="63"/>
        <v>1004.5953507850453</v>
      </c>
      <c r="AG136" s="306">
        <f t="shared" ca="1" si="85"/>
        <v>-13.326265129096988</v>
      </c>
      <c r="AH136" s="304">
        <f t="shared" ca="1" si="86"/>
        <v>-4.1796674567620107</v>
      </c>
    </row>
    <row r="137" spans="1:34" x14ac:dyDescent="0.2">
      <c r="A137" s="347">
        <f t="shared" ca="1" si="64"/>
        <v>0.1</v>
      </c>
      <c r="B137" s="304">
        <f t="shared" ca="1" si="65"/>
        <v>8.8999999999999666</v>
      </c>
      <c r="D137" s="306">
        <f t="shared" ca="1" si="66"/>
        <v>-1.4755149053822831</v>
      </c>
      <c r="E137" s="307">
        <f t="shared" ca="1" si="67"/>
        <v>-13.563158081334256</v>
      </c>
      <c r="F137" s="304">
        <f t="shared" ca="1" si="68"/>
        <v>13.643181497556501</v>
      </c>
      <c r="G137" s="306">
        <f t="shared" ca="1" si="69"/>
        <v>27.401799565951329</v>
      </c>
      <c r="H137" s="307">
        <f t="shared" ca="1" si="70"/>
        <v>68.718929908472575</v>
      </c>
      <c r="I137" s="304">
        <f t="shared" ca="1" si="71"/>
        <v>73.980740380305306</v>
      </c>
      <c r="J137" s="306">
        <f t="shared" ca="1" si="72"/>
        <v>268.71798877965955</v>
      </c>
      <c r="K137" s="307">
        <f t="shared" ca="1" si="73"/>
        <v>1011.5350595662992</v>
      </c>
      <c r="L137" s="304">
        <f t="shared" ca="1" si="58"/>
        <v>1046.6195747383963</v>
      </c>
      <c r="M137" s="306">
        <f t="shared" ca="1" si="74"/>
        <v>1.1913664148099858</v>
      </c>
      <c r="N137" s="304">
        <f t="shared" ca="1" si="75"/>
        <v>68.260267422244326</v>
      </c>
      <c r="P137" s="310">
        <f t="shared" ca="1" si="76"/>
        <v>23</v>
      </c>
      <c r="Q137" s="304">
        <f t="shared" ca="1" si="77"/>
        <v>0</v>
      </c>
      <c r="R137" s="306">
        <f t="shared" ca="1" si="78"/>
        <v>0</v>
      </c>
      <c r="S137" s="307">
        <f t="shared" ca="1" si="79"/>
        <v>3.1779999999999995</v>
      </c>
      <c r="T137" s="304">
        <f t="shared" ca="1" si="59"/>
        <v>31.176179999999995</v>
      </c>
      <c r="U137" s="311">
        <f t="shared" ca="1" si="60"/>
        <v>0</v>
      </c>
      <c r="V137" s="306">
        <f t="shared" ca="1" si="61"/>
        <v>1.1070523636701588</v>
      </c>
      <c r="W137" s="304">
        <f t="shared" ca="1" si="62"/>
        <v>12.363706061545848</v>
      </c>
      <c r="Y137" s="314" t="str">
        <f t="shared" ca="1" si="80"/>
        <v/>
      </c>
      <c r="Z137" s="315" t="str">
        <f t="shared" ca="1" si="81"/>
        <v/>
      </c>
      <c r="AA137" s="316" t="str">
        <f t="shared" ca="1" si="82"/>
        <v/>
      </c>
      <c r="AC137" s="310" t="e">
        <f t="shared" ca="1" si="83"/>
        <v>#N/A</v>
      </c>
      <c r="AD137" s="323" t="e">
        <f t="shared" ca="1" si="84"/>
        <v>#N/A</v>
      </c>
      <c r="AE137" s="324">
        <f t="shared" ca="1" si="63"/>
        <v>1011.5350595662992</v>
      </c>
      <c r="AG137" s="306">
        <f t="shared" ca="1" si="85"/>
        <v>-13.162577508230552</v>
      </c>
      <c r="AH137" s="304">
        <f t="shared" ca="1" si="86"/>
        <v>-4.0327831356880468</v>
      </c>
    </row>
    <row r="138" spans="1:34" x14ac:dyDescent="0.2">
      <c r="A138" s="347">
        <f t="shared" ca="1" si="64"/>
        <v>0.1</v>
      </c>
      <c r="B138" s="304">
        <f t="shared" ca="1" si="65"/>
        <v>8.9999999999999662</v>
      </c>
      <c r="D138" s="306">
        <f t="shared" ca="1" si="66"/>
        <v>-1.4409708340938965</v>
      </c>
      <c r="E138" s="307">
        <f t="shared" ca="1" si="67"/>
        <v>-13.423703308424075</v>
      </c>
      <c r="F138" s="304">
        <f t="shared" ca="1" si="68"/>
        <v>13.500822473364529</v>
      </c>
      <c r="G138" s="306">
        <f t="shared" ca="1" si="69"/>
        <v>27.257702482541941</v>
      </c>
      <c r="H138" s="307">
        <f t="shared" ca="1" si="70"/>
        <v>67.376559577630161</v>
      </c>
      <c r="I138" s="304">
        <f t="shared" ca="1" si="71"/>
        <v>72.681380869826071</v>
      </c>
      <c r="J138" s="306">
        <f t="shared" ca="1" si="72"/>
        <v>271.45096388208424</v>
      </c>
      <c r="K138" s="307">
        <f t="shared" ca="1" si="73"/>
        <v>1018.3398340406044</v>
      </c>
      <c r="L138" s="304">
        <f t="shared" ca="1" si="58"/>
        <v>1053.8983078961453</v>
      </c>
      <c r="M138" s="306">
        <f t="shared" ca="1" si="74"/>
        <v>1.1863671279362047</v>
      </c>
      <c r="N138" s="304">
        <f t="shared" ca="1" si="75"/>
        <v>67.973829383801515</v>
      </c>
      <c r="P138" s="310">
        <f t="shared" ca="1" si="76"/>
        <v>23</v>
      </c>
      <c r="Q138" s="304">
        <f t="shared" ca="1" si="77"/>
        <v>0</v>
      </c>
      <c r="R138" s="306">
        <f t="shared" ca="1" si="78"/>
        <v>0</v>
      </c>
      <c r="S138" s="307">
        <f t="shared" ca="1" si="79"/>
        <v>3.1779999999999995</v>
      </c>
      <c r="T138" s="304">
        <f t="shared" ca="1" si="59"/>
        <v>31.176179999999995</v>
      </c>
      <c r="U138" s="311">
        <f t="shared" ca="1" si="60"/>
        <v>0</v>
      </c>
      <c r="V138" s="306">
        <f t="shared" ca="1" si="61"/>
        <v>1.1062973520697019</v>
      </c>
      <c r="W138" s="304">
        <f t="shared" ca="1" si="62"/>
        <v>11.925081996834567</v>
      </c>
      <c r="Y138" s="314" t="str">
        <f t="shared" ca="1" si="80"/>
        <v/>
      </c>
      <c r="Z138" s="315" t="str">
        <f t="shared" ca="1" si="81"/>
        <v/>
      </c>
      <c r="AA138" s="316" t="str">
        <f t="shared" ca="1" si="82"/>
        <v/>
      </c>
      <c r="AC138" s="310">
        <f t="shared" ca="1" si="83"/>
        <v>8.9999999999999662</v>
      </c>
      <c r="AD138" s="323">
        <f t="shared" ca="1" si="84"/>
        <v>271.45096388208424</v>
      </c>
      <c r="AE138" s="324">
        <f t="shared" ca="1" si="63"/>
        <v>1018.3398340406044</v>
      </c>
      <c r="AG138" s="306">
        <f t="shared" ca="1" si="85"/>
        <v>-13.002677667119316</v>
      </c>
      <c r="AH138" s="304">
        <f t="shared" ca="1" si="86"/>
        <v>-3.8904046763832127</v>
      </c>
    </row>
    <row r="139" spans="1:34" x14ac:dyDescent="0.2">
      <c r="A139" s="347">
        <f t="shared" ca="1" si="64"/>
        <v>0.1</v>
      </c>
      <c r="B139" s="304">
        <f t="shared" ca="1" si="65"/>
        <v>9.0999999999999659</v>
      </c>
      <c r="D139" s="306">
        <f t="shared" ca="1" si="66"/>
        <v>-1.407257455264626</v>
      </c>
      <c r="E139" s="307">
        <f t="shared" ca="1" si="67"/>
        <v>-13.288509086979335</v>
      </c>
      <c r="F139" s="304">
        <f t="shared" ca="1" si="68"/>
        <v>13.362815844728619</v>
      </c>
      <c r="G139" s="306">
        <f t="shared" ca="1" si="69"/>
        <v>27.116976737015477</v>
      </c>
      <c r="H139" s="307">
        <f t="shared" ca="1" si="70"/>
        <v>66.047708668932231</v>
      </c>
      <c r="I139" s="304">
        <f t="shared" ca="1" si="71"/>
        <v>71.397690773385548</v>
      </c>
      <c r="J139" s="306">
        <f t="shared" ca="1" si="72"/>
        <v>274.16969784306212</v>
      </c>
      <c r="K139" s="307">
        <f t="shared" ca="1" si="73"/>
        <v>1025.0110474529324</v>
      </c>
      <c r="L139" s="304">
        <f t="shared" ca="1" si="58"/>
        <v>1061.0450841580266</v>
      </c>
      <c r="M139" s="306">
        <f t="shared" ca="1" si="74"/>
        <v>1.1812142145710589</v>
      </c>
      <c r="N139" s="304">
        <f t="shared" ca="1" si="75"/>
        <v>67.678589195782109</v>
      </c>
      <c r="P139" s="310">
        <f t="shared" ca="1" si="76"/>
        <v>23</v>
      </c>
      <c r="Q139" s="304">
        <f t="shared" ca="1" si="77"/>
        <v>0</v>
      </c>
      <c r="R139" s="306">
        <f t="shared" ca="1" si="78"/>
        <v>0</v>
      </c>
      <c r="S139" s="307">
        <f t="shared" ca="1" si="79"/>
        <v>3.1779999999999995</v>
      </c>
      <c r="T139" s="304">
        <f t="shared" ca="1" si="59"/>
        <v>31.176179999999995</v>
      </c>
      <c r="U139" s="311">
        <f t="shared" ca="1" si="60"/>
        <v>0</v>
      </c>
      <c r="V139" s="306">
        <f t="shared" ca="1" si="61"/>
        <v>1.1055576339250528</v>
      </c>
      <c r="W139" s="304">
        <f t="shared" ca="1" si="62"/>
        <v>11.49986865635476</v>
      </c>
      <c r="Y139" s="314" t="str">
        <f t="shared" ca="1" si="80"/>
        <v/>
      </c>
      <c r="Z139" s="315" t="str">
        <f t="shared" ca="1" si="81"/>
        <v/>
      </c>
      <c r="AA139" s="316" t="str">
        <f t="shared" ca="1" si="82"/>
        <v/>
      </c>
      <c r="AC139" s="310" t="e">
        <f t="shared" ca="1" si="83"/>
        <v>#N/A</v>
      </c>
      <c r="AD139" s="323" t="e">
        <f t="shared" ca="1" si="84"/>
        <v>#N/A</v>
      </c>
      <c r="AE139" s="324">
        <f t="shared" ca="1" si="63"/>
        <v>1025.0110474529324</v>
      </c>
      <c r="AG139" s="306">
        <f t="shared" ca="1" si="85"/>
        <v>-12.846379885117329</v>
      </c>
      <c r="AH139" s="304">
        <f t="shared" ca="1" si="86"/>
        <v>-3.7523857762223316</v>
      </c>
    </row>
    <row r="140" spans="1:34" x14ac:dyDescent="0.2">
      <c r="A140" s="347">
        <f t="shared" ca="1" si="64"/>
        <v>0.1</v>
      </c>
      <c r="B140" s="304">
        <f t="shared" ca="1" si="65"/>
        <v>9.1999999999999655</v>
      </c>
      <c r="D140" s="306">
        <f t="shared" ca="1" si="66"/>
        <v>-1.3743460237696579</v>
      </c>
      <c r="E140" s="307">
        <f t="shared" ca="1" si="67"/>
        <v>-13.157438273394865</v>
      </c>
      <c r="F140" s="304">
        <f t="shared" ca="1" si="68"/>
        <v>13.229021464615119</v>
      </c>
      <c r="G140" s="306">
        <f t="shared" ca="1" si="69"/>
        <v>26.97954213463851</v>
      </c>
      <c r="H140" s="307">
        <f t="shared" ca="1" si="70"/>
        <v>64.731964841592742</v>
      </c>
      <c r="I140" s="304">
        <f t="shared" ca="1" si="71"/>
        <v>70.129330283754555</v>
      </c>
      <c r="J140" s="306">
        <f t="shared" ca="1" si="72"/>
        <v>276.87452378664483</v>
      </c>
      <c r="K140" s="307">
        <f t="shared" ca="1" si="73"/>
        <v>1031.5500311284586</v>
      </c>
      <c r="L140" s="304">
        <f t="shared" ca="1" si="58"/>
        <v>1068.0613131478949</v>
      </c>
      <c r="M140" s="306">
        <f t="shared" ca="1" si="74"/>
        <v>1.1759013534693954</v>
      </c>
      <c r="N140" s="304">
        <f t="shared" ca="1" si="75"/>
        <v>67.374184677517562</v>
      </c>
      <c r="P140" s="310">
        <f t="shared" ca="1" si="76"/>
        <v>23</v>
      </c>
      <c r="Q140" s="304">
        <f t="shared" ca="1" si="77"/>
        <v>0</v>
      </c>
      <c r="R140" s="306">
        <f t="shared" ca="1" si="78"/>
        <v>0</v>
      </c>
      <c r="S140" s="307">
        <f t="shared" ca="1" si="79"/>
        <v>3.1779999999999995</v>
      </c>
      <c r="T140" s="304">
        <f t="shared" ca="1" si="59"/>
        <v>31.176179999999995</v>
      </c>
      <c r="U140" s="311">
        <f t="shared" ca="1" si="60"/>
        <v>0</v>
      </c>
      <c r="V140" s="306">
        <f t="shared" ca="1" si="61"/>
        <v>1.1048330331086338</v>
      </c>
      <c r="W140" s="304">
        <f t="shared" ca="1" si="62"/>
        <v>11.08764200197167</v>
      </c>
      <c r="Y140" s="314" t="str">
        <f t="shared" ca="1" si="80"/>
        <v/>
      </c>
      <c r="Z140" s="315" t="str">
        <f t="shared" ca="1" si="81"/>
        <v/>
      </c>
      <c r="AA140" s="316" t="str">
        <f t="shared" ca="1" si="82"/>
        <v/>
      </c>
      <c r="AC140" s="310" t="e">
        <f t="shared" ca="1" si="83"/>
        <v>#N/A</v>
      </c>
      <c r="AD140" s="323" t="e">
        <f t="shared" ca="1" si="84"/>
        <v>#N/A</v>
      </c>
      <c r="AE140" s="324">
        <f t="shared" ca="1" si="63"/>
        <v>1031.5500311284586</v>
      </c>
      <c r="AG140" s="306">
        <f t="shared" ca="1" si="85"/>
        <v>-12.693502398310686</v>
      </c>
      <c r="AH140" s="304">
        <f t="shared" ca="1" si="86"/>
        <v>-3.6185867389410831</v>
      </c>
    </row>
    <row r="141" spans="1:34" x14ac:dyDescent="0.2">
      <c r="A141" s="347">
        <f t="shared" ca="1" si="64"/>
        <v>0.1</v>
      </c>
      <c r="B141" s="304">
        <f t="shared" ca="1" si="65"/>
        <v>9.2999999999999652</v>
      </c>
      <c r="D141" s="306">
        <f t="shared" ca="1" si="66"/>
        <v>-1.3422091207034108</v>
      </c>
      <c r="E141" s="307">
        <f t="shared" ca="1" si="67"/>
        <v>-13.03035982589526</v>
      </c>
      <c r="F141" s="304">
        <f t="shared" ca="1" si="68"/>
        <v>13.099305421128426</v>
      </c>
      <c r="G141" s="306">
        <f t="shared" ca="1" si="69"/>
        <v>26.84532122256817</v>
      </c>
      <c r="H141" s="307">
        <f t="shared" ca="1" si="70"/>
        <v>63.428928859003214</v>
      </c>
      <c r="I141" s="304">
        <f t="shared" ca="1" si="71"/>
        <v>68.875977581035897</v>
      </c>
      <c r="J141" s="306">
        <f t="shared" ca="1" si="72"/>
        <v>279.56576695450514</v>
      </c>
      <c r="K141" s="307">
        <f t="shared" ca="1" si="73"/>
        <v>1037.9580758134884</v>
      </c>
      <c r="L141" s="304">
        <f t="shared" ca="1" si="58"/>
        <v>1074.9483639688467</v>
      </c>
      <c r="M141" s="306">
        <f t="shared" ca="1" si="74"/>
        <v>1.1704218868173102</v>
      </c>
      <c r="N141" s="304">
        <f t="shared" ca="1" si="75"/>
        <v>67.060234364370402</v>
      </c>
      <c r="P141" s="310">
        <f t="shared" ca="1" si="76"/>
        <v>23</v>
      </c>
      <c r="Q141" s="304">
        <f t="shared" ca="1" si="77"/>
        <v>0</v>
      </c>
      <c r="R141" s="306">
        <f t="shared" ca="1" si="78"/>
        <v>0</v>
      </c>
      <c r="S141" s="307">
        <f t="shared" ca="1" si="79"/>
        <v>3.1779999999999995</v>
      </c>
      <c r="T141" s="304">
        <f t="shared" ca="1" si="59"/>
        <v>31.176179999999995</v>
      </c>
      <c r="U141" s="311">
        <f t="shared" ca="1" si="60"/>
        <v>0</v>
      </c>
      <c r="V141" s="306">
        <f t="shared" ca="1" si="61"/>
        <v>1.1041233789620188</v>
      </c>
      <c r="W141" s="304">
        <f t="shared" ca="1" si="62"/>
        <v>10.687996899432036</v>
      </c>
      <c r="Y141" s="314" t="str">
        <f t="shared" ca="1" si="80"/>
        <v/>
      </c>
      <c r="Z141" s="315" t="str">
        <f t="shared" ca="1" si="81"/>
        <v/>
      </c>
      <c r="AA141" s="316" t="str">
        <f t="shared" ca="1" si="82"/>
        <v/>
      </c>
      <c r="AC141" s="310" t="e">
        <f t="shared" ca="1" si="83"/>
        <v>#N/A</v>
      </c>
      <c r="AD141" s="323" t="e">
        <f t="shared" ca="1" si="84"/>
        <v>#N/A</v>
      </c>
      <c r="AE141" s="324">
        <f t="shared" ca="1" si="63"/>
        <v>1037.9580758134884</v>
      </c>
      <c r="AG141" s="306">
        <f t="shared" ca="1" si="85"/>
        <v>-12.543866854129206</v>
      </c>
      <c r="AH141" s="304">
        <f t="shared" ca="1" si="86"/>
        <v>-3.4888741352963093</v>
      </c>
    </row>
    <row r="142" spans="1:34" x14ac:dyDescent="0.2">
      <c r="A142" s="347">
        <f t="shared" ca="1" si="64"/>
        <v>0.1</v>
      </c>
      <c r="B142" s="304">
        <f t="shared" ca="1" si="65"/>
        <v>9.3999999999999648</v>
      </c>
      <c r="D142" s="306">
        <f t="shared" ca="1" si="66"/>
        <v>-1.3108205920963985</v>
      </c>
      <c r="E142" s="307">
        <f t="shared" ca="1" si="67"/>
        <v>-12.907148489812144</v>
      </c>
      <c r="F142" s="304">
        <f t="shared" ca="1" si="68"/>
        <v>12.973539716003643</v>
      </c>
      <c r="G142" s="306">
        <f t="shared" ca="1" si="69"/>
        <v>26.714239163358531</v>
      </c>
      <c r="H142" s="307">
        <f t="shared" ca="1" si="70"/>
        <v>62.138214010021997</v>
      </c>
      <c r="I142" s="304">
        <f t="shared" ca="1" si="71"/>
        <v>67.637328557775049</v>
      </c>
      <c r="J142" s="306">
        <f t="shared" ca="1" si="72"/>
        <v>282.24374497380148</v>
      </c>
      <c r="K142" s="307">
        <f t="shared" ca="1" si="73"/>
        <v>1044.2364329569398</v>
      </c>
      <c r="L142" s="304">
        <f t="shared" ca="1" si="58"/>
        <v>1081.7075665314862</v>
      </c>
      <c r="M142" s="306">
        <f t="shared" ca="1" si="74"/>
        <v>1.1647687993728186</v>
      </c>
      <c r="N142" s="304">
        <f t="shared" ca="1" si="75"/>
        <v>66.736336312582637</v>
      </c>
      <c r="P142" s="310">
        <f t="shared" ca="1" si="76"/>
        <v>23</v>
      </c>
      <c r="Q142" s="304">
        <f t="shared" ca="1" si="77"/>
        <v>0</v>
      </c>
      <c r="R142" s="306">
        <f t="shared" ca="1" si="78"/>
        <v>0</v>
      </c>
      <c r="S142" s="307">
        <f t="shared" ca="1" si="79"/>
        <v>3.1779999999999995</v>
      </c>
      <c r="T142" s="304">
        <f t="shared" ca="1" si="59"/>
        <v>31.176179999999995</v>
      </c>
      <c r="U142" s="311">
        <f t="shared" ca="1" si="60"/>
        <v>0</v>
      </c>
      <c r="V142" s="306">
        <f t="shared" ca="1" si="61"/>
        <v>1.1034285061187643</v>
      </c>
      <c r="W142" s="304">
        <f t="shared" ca="1" si="62"/>
        <v>10.300546166852195</v>
      </c>
      <c r="Y142" s="314" t="str">
        <f t="shared" ca="1" si="80"/>
        <v/>
      </c>
      <c r="Z142" s="315" t="str">
        <f t="shared" ca="1" si="81"/>
        <v/>
      </c>
      <c r="AA142" s="316" t="str">
        <f t="shared" ca="1" si="82"/>
        <v/>
      </c>
      <c r="AC142" s="310" t="e">
        <f t="shared" ca="1" si="83"/>
        <v>#N/A</v>
      </c>
      <c r="AD142" s="323" t="e">
        <f t="shared" ca="1" si="84"/>
        <v>#N/A</v>
      </c>
      <c r="AE142" s="324">
        <f t="shared" ca="1" si="63"/>
        <v>1044.2364329569398</v>
      </c>
      <c r="AG142" s="306">
        <f t="shared" ca="1" si="85"/>
        <v>-12.397297768851905</v>
      </c>
      <c r="AH142" s="304">
        <f t="shared" ca="1" si="86"/>
        <v>-3.3631204844027809</v>
      </c>
    </row>
    <row r="143" spans="1:34" x14ac:dyDescent="0.2">
      <c r="A143" s="347">
        <f t="shared" ca="1" si="64"/>
        <v>0.1</v>
      </c>
      <c r="B143" s="304">
        <f t="shared" ca="1" si="65"/>
        <v>9.4999999999999645</v>
      </c>
      <c r="D143" s="306">
        <f t="shared" ca="1" si="66"/>
        <v>-1.2801554919361158</v>
      </c>
      <c r="E143" s="307">
        <f t="shared" ca="1" si="67"/>
        <v>-12.787684501422675</v>
      </c>
      <c r="F143" s="304">
        <f t="shared" ca="1" si="68"/>
        <v>12.851601962069159</v>
      </c>
      <c r="G143" s="306">
        <f t="shared" ca="1" si="69"/>
        <v>26.586223614164918</v>
      </c>
      <c r="H143" s="307">
        <f t="shared" ca="1" si="70"/>
        <v>60.859445559879731</v>
      </c>
      <c r="I143" s="304">
        <f t="shared" ca="1" si="71"/>
        <v>66.413096599378235</v>
      </c>
      <c r="J143" s="306">
        <f t="shared" ca="1" si="72"/>
        <v>284.90876811267765</v>
      </c>
      <c r="K143" s="307">
        <f t="shared" ca="1" si="73"/>
        <v>1050.3863159354348</v>
      </c>
      <c r="L143" s="304">
        <f t="shared" ca="1" si="58"/>
        <v>1088.3402128249691</v>
      </c>
      <c r="M143" s="306">
        <f t="shared" ca="1" si="74"/>
        <v>1.1589346962095817</v>
      </c>
      <c r="N143" s="304">
        <f t="shared" ca="1" si="75"/>
        <v>66.402066824085239</v>
      </c>
      <c r="P143" s="310">
        <f t="shared" ca="1" si="76"/>
        <v>23</v>
      </c>
      <c r="Q143" s="304">
        <f t="shared" ca="1" si="77"/>
        <v>0</v>
      </c>
      <c r="R143" s="306">
        <f t="shared" ca="1" si="78"/>
        <v>0</v>
      </c>
      <c r="S143" s="307">
        <f t="shared" ca="1" si="79"/>
        <v>3.1779999999999995</v>
      </c>
      <c r="T143" s="304">
        <f t="shared" ca="1" si="59"/>
        <v>31.176179999999995</v>
      </c>
      <c r="U143" s="311">
        <f t="shared" ca="1" si="60"/>
        <v>0</v>
      </c>
      <c r="V143" s="306">
        <f t="shared" ca="1" si="61"/>
        <v>1.1027482543351863</v>
      </c>
      <c r="W143" s="304">
        <f t="shared" ca="1" si="62"/>
        <v>9.9249196802423274</v>
      </c>
      <c r="Y143" s="314" t="str">
        <f t="shared" ca="1" si="80"/>
        <v/>
      </c>
      <c r="Z143" s="315" t="str">
        <f t="shared" ca="1" si="81"/>
        <v/>
      </c>
      <c r="AA143" s="316" t="str">
        <f t="shared" ca="1" si="82"/>
        <v/>
      </c>
      <c r="AC143" s="310" t="e">
        <f t="shared" ca="1" si="83"/>
        <v>#N/A</v>
      </c>
      <c r="AD143" s="323" t="e">
        <f t="shared" ca="1" si="84"/>
        <v>#N/A</v>
      </c>
      <c r="AE143" s="324">
        <f t="shared" ca="1" si="63"/>
        <v>1050.3863159354348</v>
      </c>
      <c r="AG143" s="306">
        <f t="shared" ca="1" si="85"/>
        <v>-12.253621984965864</v>
      </c>
      <c r="AH143" s="304">
        <f t="shared" ca="1" si="86"/>
        <v>-3.2412039543273119</v>
      </c>
    </row>
    <row r="144" spans="1:34" x14ac:dyDescent="0.2">
      <c r="A144" s="347">
        <f t="shared" ca="1" si="64"/>
        <v>0.1</v>
      </c>
      <c r="B144" s="304">
        <f t="shared" ca="1" si="65"/>
        <v>9.5999999999999641</v>
      </c>
      <c r="D144" s="306">
        <f t="shared" ca="1" si="66"/>
        <v>-1.2501900292547428</v>
      </c>
      <c r="E144" s="307">
        <f t="shared" ca="1" si="67"/>
        <v>-12.671853309034667</v>
      </c>
      <c r="F144" s="304">
        <f t="shared" ca="1" si="68"/>
        <v>12.733375098336687</v>
      </c>
      <c r="G144" s="306">
        <f t="shared" ca="1" si="69"/>
        <v>26.461204611239445</v>
      </c>
      <c r="H144" s="307">
        <f t="shared" ca="1" si="70"/>
        <v>59.592260228976265</v>
      </c>
      <c r="I144" s="304">
        <f t="shared" ca="1" si="71"/>
        <v>65.203012420254836</v>
      </c>
      <c r="J144" s="306">
        <f t="shared" ca="1" si="72"/>
        <v>287.56113952394787</v>
      </c>
      <c r="K144" s="307">
        <f t="shared" ca="1" si="73"/>
        <v>1056.4089012248776</v>
      </c>
      <c r="L144" s="304">
        <f t="shared" ca="1" si="58"/>
        <v>1094.8475581337634</v>
      </c>
      <c r="M144" s="306">
        <f t="shared" ca="1" si="74"/>
        <v>1.1529117789758045</v>
      </c>
      <c r="N144" s="304">
        <f t="shared" ca="1" si="75"/>
        <v>66.056979086233198</v>
      </c>
      <c r="P144" s="310">
        <f t="shared" ca="1" si="76"/>
        <v>23</v>
      </c>
      <c r="Q144" s="304">
        <f t="shared" ca="1" si="77"/>
        <v>0</v>
      </c>
      <c r="R144" s="306">
        <f t="shared" ca="1" si="78"/>
        <v>0</v>
      </c>
      <c r="S144" s="307">
        <f t="shared" ca="1" si="79"/>
        <v>3.1779999999999995</v>
      </c>
      <c r="T144" s="304">
        <f t="shared" ca="1" si="59"/>
        <v>31.176179999999995</v>
      </c>
      <c r="U144" s="311">
        <f t="shared" ca="1" si="60"/>
        <v>0</v>
      </c>
      <c r="V144" s="306">
        <f t="shared" ca="1" si="61"/>
        <v>1.1020824683286623</v>
      </c>
      <c r="W144" s="304">
        <f t="shared" ca="1" si="62"/>
        <v>9.5607635322201947</v>
      </c>
      <c r="Y144" s="314" t="str">
        <f t="shared" ca="1" si="80"/>
        <v/>
      </c>
      <c r="Z144" s="315" t="str">
        <f t="shared" ca="1" si="81"/>
        <v/>
      </c>
      <c r="AA144" s="316" t="str">
        <f t="shared" ca="1" si="82"/>
        <v/>
      </c>
      <c r="AC144" s="310" t="e">
        <f t="shared" ca="1" si="83"/>
        <v>#N/A</v>
      </c>
      <c r="AD144" s="323" t="e">
        <f t="shared" ca="1" si="84"/>
        <v>#N/A</v>
      </c>
      <c r="AE144" s="324">
        <f t="shared" ca="1" si="63"/>
        <v>1056.4089012248776</v>
      </c>
      <c r="AG144" s="306">
        <f t="shared" ca="1" si="85"/>
        <v>-12.112668125302779</v>
      </c>
      <c r="AH144" s="304">
        <f t="shared" ca="1" si="86"/>
        <v>-3.1230080806300595</v>
      </c>
    </row>
    <row r="145" spans="1:34" x14ac:dyDescent="0.2">
      <c r="A145" s="347">
        <f t="shared" ca="1" si="64"/>
        <v>0.1</v>
      </c>
      <c r="B145" s="304">
        <f t="shared" ca="1" si="65"/>
        <v>9.6999999999999638</v>
      </c>
      <c r="D145" s="306">
        <f t="shared" ca="1" si="66"/>
        <v>-1.2209015190698154</v>
      </c>
      <c r="E145" s="307">
        <f t="shared" ca="1" si="67"/>
        <v>-12.559545310097391</v>
      </c>
      <c r="F145" s="304">
        <f t="shared" ca="1" si="68"/>
        <v>12.618747121471939</v>
      </c>
      <c r="G145" s="306">
        <f t="shared" ca="1" si="69"/>
        <v>26.339114459332464</v>
      </c>
      <c r="H145" s="307">
        <f t="shared" ca="1" si="70"/>
        <v>58.336305697966523</v>
      </c>
      <c r="I145" s="304">
        <f t="shared" ca="1" si="71"/>
        <v>64.006823956422167</v>
      </c>
      <c r="J145" s="306">
        <f t="shared" ca="1" si="72"/>
        <v>290.20115547747645</v>
      </c>
      <c r="K145" s="307">
        <f t="shared" ca="1" si="73"/>
        <v>1062.3053295212246</v>
      </c>
      <c r="L145" s="304">
        <f t="shared" ca="1" si="58"/>
        <v>1101.2308222028933</v>
      </c>
      <c r="M145" s="306">
        <f t="shared" ca="1" si="74"/>
        <v>1.1466918205776699</v>
      </c>
      <c r="N145" s="304">
        <f t="shared" ca="1" si="75"/>
        <v>65.700601721273131</v>
      </c>
      <c r="P145" s="310">
        <f t="shared" ca="1" si="76"/>
        <v>23</v>
      </c>
      <c r="Q145" s="304">
        <f t="shared" ca="1" si="77"/>
        <v>0</v>
      </c>
      <c r="R145" s="306">
        <f t="shared" ca="1" si="78"/>
        <v>0</v>
      </c>
      <c r="S145" s="307">
        <f t="shared" ca="1" si="79"/>
        <v>3.1779999999999995</v>
      </c>
      <c r="T145" s="304">
        <f t="shared" ca="1" si="59"/>
        <v>31.176179999999995</v>
      </c>
      <c r="U145" s="311">
        <f t="shared" ca="1" si="60"/>
        <v>0</v>
      </c>
      <c r="V145" s="306">
        <f t="shared" ca="1" si="61"/>
        <v>1.1014309976230814</v>
      </c>
      <c r="W145" s="304">
        <f t="shared" ca="1" si="62"/>
        <v>9.207739240357915</v>
      </c>
      <c r="Y145" s="314" t="str">
        <f t="shared" ca="1" si="80"/>
        <v/>
      </c>
      <c r="Z145" s="315" t="str">
        <f t="shared" ca="1" si="81"/>
        <v/>
      </c>
      <c r="AA145" s="316" t="str">
        <f t="shared" ca="1" si="82"/>
        <v/>
      </c>
      <c r="AC145" s="310" t="e">
        <f t="shared" ca="1" si="83"/>
        <v>#N/A</v>
      </c>
      <c r="AD145" s="323" t="e">
        <f t="shared" ca="1" si="84"/>
        <v>#N/A</v>
      </c>
      <c r="AE145" s="324">
        <f t="shared" ca="1" si="63"/>
        <v>1062.3053295212246</v>
      </c>
      <c r="AG145" s="306">
        <f t="shared" ca="1" si="85"/>
        <v>-11.974266040823057</v>
      </c>
      <c r="AH145" s="304">
        <f t="shared" ca="1" si="86"/>
        <v>-3.0084215016426041</v>
      </c>
    </row>
    <row r="146" spans="1:34" x14ac:dyDescent="0.2">
      <c r="A146" s="347">
        <f t="shared" ca="1" si="64"/>
        <v>0.1</v>
      </c>
      <c r="B146" s="304">
        <f t="shared" ca="1" si="65"/>
        <v>9.7999999999999634</v>
      </c>
      <c r="D146" s="306">
        <f t="shared" ca="1" si="66"/>
        <v>-1.1922683369858775</v>
      </c>
      <c r="E146" s="307">
        <f t="shared" ca="1" si="67"/>
        <v>-12.450655603201971</v>
      </c>
      <c r="F146" s="304">
        <f t="shared" ca="1" si="68"/>
        <v>12.507610832486103</v>
      </c>
      <c r="G146" s="306">
        <f t="shared" ca="1" si="69"/>
        <v>26.219887625633877</v>
      </c>
      <c r="H146" s="307">
        <f t="shared" ca="1" si="70"/>
        <v>57.091240137646324</v>
      </c>
      <c r="I146" s="304">
        <f t="shared" ca="1" si="71"/>
        <v>62.824296315639437</v>
      </c>
      <c r="J146" s="306">
        <f t="shared" ca="1" si="72"/>
        <v>292.82910558172478</v>
      </c>
      <c r="K146" s="307">
        <f t="shared" ca="1" si="73"/>
        <v>1068.0767068130053</v>
      </c>
      <c r="L146" s="304">
        <f t="shared" ca="1" si="58"/>
        <v>1107.4911903542652</v>
      </c>
      <c r="M146" s="306">
        <f t="shared" ca="1" si="74"/>
        <v>1.1402661381946246</v>
      </c>
      <c r="N146" s="304">
        <f t="shared" ca="1" si="75"/>
        <v>65.332437240233077</v>
      </c>
      <c r="P146" s="310">
        <f t="shared" ca="1" si="76"/>
        <v>23</v>
      </c>
      <c r="Q146" s="304">
        <f t="shared" ca="1" si="77"/>
        <v>0</v>
      </c>
      <c r="R146" s="306">
        <f t="shared" ca="1" si="78"/>
        <v>0</v>
      </c>
      <c r="S146" s="307">
        <f t="shared" ca="1" si="79"/>
        <v>3.1779999999999995</v>
      </c>
      <c r="T146" s="304">
        <f t="shared" ca="1" si="59"/>
        <v>31.176179999999995</v>
      </c>
      <c r="U146" s="311">
        <f t="shared" ca="1" si="60"/>
        <v>0</v>
      </c>
      <c r="V146" s="306">
        <f t="shared" ca="1" si="61"/>
        <v>1.1007936964010749</v>
      </c>
      <c r="W146" s="304">
        <f t="shared" ca="1" si="62"/>
        <v>8.8655230018712725</v>
      </c>
      <c r="Y146" s="314" t="str">
        <f t="shared" ca="1" si="80"/>
        <v/>
      </c>
      <c r="Z146" s="315" t="str">
        <f t="shared" ca="1" si="81"/>
        <v/>
      </c>
      <c r="AA146" s="316" t="str">
        <f t="shared" ca="1" si="82"/>
        <v/>
      </c>
      <c r="AC146" s="310" t="e">
        <f t="shared" ca="1" si="83"/>
        <v>#N/A</v>
      </c>
      <c r="AD146" s="323" t="e">
        <f t="shared" ca="1" si="84"/>
        <v>#N/A</v>
      </c>
      <c r="AE146" s="324">
        <f t="shared" ca="1" si="63"/>
        <v>1068.0767068130053</v>
      </c>
      <c r="AG146" s="306">
        <f t="shared" ca="1" si="85"/>
        <v>-11.838246248845032</v>
      </c>
      <c r="AH146" s="304">
        <f t="shared" ca="1" si="86"/>
        <v>-2.8973377093637245</v>
      </c>
    </row>
    <row r="147" spans="1:34" x14ac:dyDescent="0.2">
      <c r="A147" s="347">
        <f t="shared" ca="1" si="64"/>
        <v>0.1</v>
      </c>
      <c r="B147" s="304">
        <f t="shared" ca="1" si="65"/>
        <v>9.8999999999999631</v>
      </c>
      <c r="D147" s="306">
        <f t="shared" ca="1" si="66"/>
        <v>-1.1642698772856823</v>
      </c>
      <c r="E147" s="307">
        <f t="shared" ca="1" si="67"/>
        <v>-12.345083753912085</v>
      </c>
      <c r="F147" s="304">
        <f t="shared" ca="1" si="68"/>
        <v>12.399863597566664</v>
      </c>
      <c r="G147" s="306">
        <f t="shared" ca="1" si="69"/>
        <v>26.103460637905307</v>
      </c>
      <c r="H147" s="307">
        <f t="shared" ca="1" si="70"/>
        <v>55.856731762255116</v>
      </c>
      <c r="I147" s="304">
        <f t="shared" ca="1" si="71"/>
        <v>61.655211786475853</v>
      </c>
      <c r="J147" s="306">
        <f t="shared" ca="1" si="72"/>
        <v>295.44527299490176</v>
      </c>
      <c r="K147" s="307">
        <f t="shared" ca="1" si="73"/>
        <v>1073.7241054080005</v>
      </c>
      <c r="L147" s="304">
        <f t="shared" ca="1" si="58"/>
        <v>1113.6298145565443</v>
      </c>
      <c r="M147" s="306">
        <f t="shared" ca="1" si="74"/>
        <v>1.1336255645327971</v>
      </c>
      <c r="N147" s="304">
        <f t="shared" ca="1" si="75"/>
        <v>64.951960395864617</v>
      </c>
      <c r="P147" s="310">
        <f t="shared" ca="1" si="76"/>
        <v>23</v>
      </c>
      <c r="Q147" s="304">
        <f t="shared" ca="1" si="77"/>
        <v>0</v>
      </c>
      <c r="R147" s="306">
        <f t="shared" ca="1" si="78"/>
        <v>0</v>
      </c>
      <c r="S147" s="307">
        <f t="shared" ca="1" si="79"/>
        <v>3.1779999999999995</v>
      </c>
      <c r="T147" s="304">
        <f t="shared" ca="1" si="59"/>
        <v>31.176179999999995</v>
      </c>
      <c r="U147" s="311">
        <f t="shared" ca="1" si="60"/>
        <v>0</v>
      </c>
      <c r="V147" s="306">
        <f t="shared" ca="1" si="61"/>
        <v>1.1001704233626879</v>
      </c>
      <c r="W147" s="304">
        <f t="shared" ca="1" si="62"/>
        <v>8.5338049916048799</v>
      </c>
      <c r="Y147" s="314" t="str">
        <f t="shared" ca="1" si="80"/>
        <v/>
      </c>
      <c r="Z147" s="315" t="str">
        <f t="shared" ca="1" si="81"/>
        <v/>
      </c>
      <c r="AA147" s="316" t="str">
        <f t="shared" ca="1" si="82"/>
        <v/>
      </c>
      <c r="AC147" s="310" t="e">
        <f t="shared" ca="1" si="83"/>
        <v>#N/A</v>
      </c>
      <c r="AD147" s="323" t="e">
        <f t="shared" ca="1" si="84"/>
        <v>#N/A</v>
      </c>
      <c r="AE147" s="324">
        <f t="shared" ca="1" si="63"/>
        <v>1073.7241054080005</v>
      </c>
      <c r="AG147" s="306">
        <f t="shared" ca="1" si="85"/>
        <v>-11.704439358427663</v>
      </c>
      <c r="AH147" s="304">
        <f t="shared" ca="1" si="86"/>
        <v>-2.7896548149374683</v>
      </c>
    </row>
    <row r="148" spans="1:34" x14ac:dyDescent="0.2">
      <c r="A148" s="347">
        <f t="shared" ca="1" si="64"/>
        <v>0.1</v>
      </c>
      <c r="B148" s="304">
        <f t="shared" ca="1" si="65"/>
        <v>9.9999999999999627</v>
      </c>
      <c r="D148" s="306">
        <f t="shared" ca="1" si="66"/>
        <v>-1.1368865143589071</v>
      </c>
      <c r="E148" s="307">
        <f t="shared" ca="1" si="67"/>
        <v>-12.242733573434979</v>
      </c>
      <c r="F148" s="304">
        <f t="shared" ca="1" si="68"/>
        <v>12.295407122037201</v>
      </c>
      <c r="G148" s="306">
        <f t="shared" ca="1" si="69"/>
        <v>25.989771986469417</v>
      </c>
      <c r="H148" s="307">
        <f t="shared" ca="1" si="70"/>
        <v>54.632458404911617</v>
      </c>
      <c r="I148" s="304">
        <f t="shared" ca="1" si="71"/>
        <v>60.499369908066548</v>
      </c>
      <c r="J148" s="306">
        <f t="shared" ca="1" si="72"/>
        <v>298.04993462612049</v>
      </c>
      <c r="K148" s="307">
        <f t="shared" ca="1" si="73"/>
        <v>1079.2485649163589</v>
      </c>
      <c r="L148" s="304">
        <f t="shared" ca="1" si="58"/>
        <v>1119.6478144508901</v>
      </c>
      <c r="M148" s="306">
        <f t="shared" ca="1" si="74"/>
        <v>1.1267604172230954</v>
      </c>
      <c r="N148" s="304">
        <f t="shared" ca="1" si="75"/>
        <v>64.55861642928312</v>
      </c>
      <c r="P148" s="310">
        <f t="shared" ca="1" si="76"/>
        <v>23</v>
      </c>
      <c r="Q148" s="304">
        <f t="shared" ca="1" si="77"/>
        <v>0</v>
      </c>
      <c r="R148" s="306">
        <f t="shared" ca="1" si="78"/>
        <v>0</v>
      </c>
      <c r="S148" s="307">
        <f t="shared" ca="1" si="79"/>
        <v>3.1779999999999995</v>
      </c>
      <c r="T148" s="304">
        <f t="shared" ca="1" si="59"/>
        <v>31.176179999999995</v>
      </c>
      <c r="U148" s="311">
        <f t="shared" ca="1" si="60"/>
        <v>0</v>
      </c>
      <c r="V148" s="306">
        <f t="shared" ca="1" si="61"/>
        <v>1.0995610415901671</v>
      </c>
      <c r="W148" s="304">
        <f t="shared" ca="1" si="62"/>
        <v>8.2122887004902143</v>
      </c>
      <c r="Y148" s="314" t="str">
        <f t="shared" ca="1" si="80"/>
        <v/>
      </c>
      <c r="Z148" s="315" t="str">
        <f t="shared" ca="1" si="81"/>
        <v/>
      </c>
      <c r="AA148" s="316" t="str">
        <f t="shared" ca="1" si="82"/>
        <v/>
      </c>
      <c r="AC148" s="310">
        <f t="shared" ca="1" si="83"/>
        <v>9.9999999999999627</v>
      </c>
      <c r="AD148" s="323">
        <f t="shared" ca="1" si="84"/>
        <v>298.04993462612049</v>
      </c>
      <c r="AE148" s="324">
        <f t="shared" ca="1" si="63"/>
        <v>1079.2485649163589</v>
      </c>
      <c r="AG148" s="306">
        <f t="shared" ca="1" si="85"/>
        <v>-11.572675479511631</v>
      </c>
      <c r="AH148" s="304">
        <f t="shared" ca="1" si="86"/>
        <v>-2.68527532775484</v>
      </c>
    </row>
    <row r="149" spans="1:34" x14ac:dyDescent="0.2">
      <c r="A149" s="347">
        <f t="shared" ca="1" si="64"/>
        <v>0.1</v>
      </c>
      <c r="B149" s="304">
        <f t="shared" ca="1" si="65"/>
        <v>10.099999999999962</v>
      </c>
      <c r="D149" s="306">
        <f t="shared" ca="1" si="66"/>
        <v>-1.1100995673347205</v>
      </c>
      <c r="E149" s="307">
        <f t="shared" ca="1" si="67"/>
        <v>-12.143512909205141</v>
      </c>
      <c r="F149" s="304">
        <f t="shared" ca="1" si="68"/>
        <v>12.194147236499511</v>
      </c>
      <c r="G149" s="306">
        <f t="shared" ca="1" si="69"/>
        <v>25.878762029735945</v>
      </c>
      <c r="H149" s="307">
        <f t="shared" ca="1" si="70"/>
        <v>53.418107113991105</v>
      </c>
      <c r="I149" s="304">
        <f t="shared" ca="1" si="71"/>
        <v>59.356587602670778</v>
      </c>
      <c r="J149" s="306">
        <f t="shared" ca="1" si="72"/>
        <v>300.64336132693074</v>
      </c>
      <c r="K149" s="307">
        <f t="shared" ca="1" si="73"/>
        <v>1084.651093192304</v>
      </c>
      <c r="L149" s="304">
        <f t="shared" ca="1" si="58"/>
        <v>1125.5462783347539</v>
      </c>
      <c r="M149" s="306">
        <f t="shared" ca="1" si="74"/>
        <v>1.1196604662725405</v>
      </c>
      <c r="N149" s="304">
        <f t="shared" ca="1" si="75"/>
        <v>64.151819205066431</v>
      </c>
      <c r="P149" s="310">
        <f t="shared" ca="1" si="76"/>
        <v>23</v>
      </c>
      <c r="Q149" s="304">
        <f t="shared" ca="1" si="77"/>
        <v>0</v>
      </c>
      <c r="R149" s="306">
        <f t="shared" ca="1" si="78"/>
        <v>0</v>
      </c>
      <c r="S149" s="307">
        <f t="shared" ca="1" si="79"/>
        <v>3.1779999999999995</v>
      </c>
      <c r="T149" s="304">
        <f t="shared" ca="1" si="59"/>
        <v>31.176179999999995</v>
      </c>
      <c r="U149" s="311">
        <f t="shared" ca="1" si="60"/>
        <v>0</v>
      </c>
      <c r="V149" s="306">
        <f t="shared" ca="1" si="61"/>
        <v>1.0989654184185602</v>
      </c>
      <c r="W149" s="304">
        <f t="shared" ca="1" si="62"/>
        <v>7.9006903118589911</v>
      </c>
      <c r="Y149" s="314" t="str">
        <f t="shared" ca="1" si="80"/>
        <v/>
      </c>
      <c r="Z149" s="315" t="str">
        <f t="shared" ca="1" si="81"/>
        <v/>
      </c>
      <c r="AA149" s="316" t="str">
        <f t="shared" ca="1" si="82"/>
        <v/>
      </c>
      <c r="AC149" s="310" t="e">
        <f t="shared" ca="1" si="83"/>
        <v>#N/A</v>
      </c>
      <c r="AD149" s="323" t="e">
        <f t="shared" ca="1" si="84"/>
        <v>#N/A</v>
      </c>
      <c r="AE149" s="324">
        <f t="shared" ca="1" si="63"/>
        <v>1084.651093192304</v>
      </c>
      <c r="AG149" s="306">
        <f t="shared" ca="1" si="85"/>
        <v>-11.442783612307689</v>
      </c>
      <c r="AH149" s="304">
        <f t="shared" ca="1" si="86"/>
        <v>-2.5841059472908166</v>
      </c>
    </row>
    <row r="150" spans="1:34" x14ac:dyDescent="0.2">
      <c r="A150" s="347">
        <f t="shared" ca="1" si="64"/>
        <v>0.1</v>
      </c>
      <c r="B150" s="304">
        <f t="shared" ca="1" si="65"/>
        <v>10.199999999999962</v>
      </c>
      <c r="D150" s="306">
        <f t="shared" ca="1" si="66"/>
        <v>-1.083891267802046</v>
      </c>
      <c r="E150" s="307">
        <f t="shared" ca="1" si="67"/>
        <v>-12.047333446508766</v>
      </c>
      <c r="F150" s="304">
        <f t="shared" ca="1" si="68"/>
        <v>12.095993694268623</v>
      </c>
      <c r="G150" s="306">
        <f t="shared" ca="1" si="69"/>
        <v>25.770372902955742</v>
      </c>
      <c r="H150" s="307">
        <f t="shared" ca="1" si="70"/>
        <v>52.21337376934023</v>
      </c>
      <c r="I150" s="304">
        <f t="shared" ca="1" si="71"/>
        <v>58.226699373519551</v>
      </c>
      <c r="J150" s="306">
        <f t="shared" ca="1" si="72"/>
        <v>303.22581807356534</v>
      </c>
      <c r="K150" s="307">
        <f t="shared" ca="1" si="73"/>
        <v>1089.9326672364705</v>
      </c>
      <c r="L150" s="304">
        <f t="shared" ca="1" si="58"/>
        <v>1131.3262641058016</v>
      </c>
      <c r="M150" s="306">
        <f t="shared" ca="1" si="74"/>
        <v>1.1123148994816487</v>
      </c>
      <c r="N150" s="304">
        <f t="shared" ca="1" si="75"/>
        <v>63.730949229816872</v>
      </c>
      <c r="P150" s="310">
        <f t="shared" ca="1" si="76"/>
        <v>23</v>
      </c>
      <c r="Q150" s="304">
        <f t="shared" ca="1" si="77"/>
        <v>0</v>
      </c>
      <c r="R150" s="306">
        <f t="shared" ca="1" si="78"/>
        <v>0</v>
      </c>
      <c r="S150" s="307">
        <f t="shared" ca="1" si="79"/>
        <v>3.1779999999999995</v>
      </c>
      <c r="T150" s="304">
        <f t="shared" ca="1" si="59"/>
        <v>31.176179999999995</v>
      </c>
      <c r="U150" s="311">
        <f t="shared" ca="1" si="60"/>
        <v>0</v>
      </c>
      <c r="V150" s="306">
        <f t="shared" ca="1" si="61"/>
        <v>1.098383425311843</v>
      </c>
      <c r="W150" s="304">
        <f t="shared" ca="1" si="62"/>
        <v>7.5987381131830256</v>
      </c>
      <c r="Y150" s="314" t="str">
        <f t="shared" ca="1" si="80"/>
        <v/>
      </c>
      <c r="Z150" s="315" t="str">
        <f t="shared" ca="1" si="81"/>
        <v/>
      </c>
      <c r="AA150" s="316" t="str">
        <f t="shared" ca="1" si="82"/>
        <v/>
      </c>
      <c r="AC150" s="310" t="e">
        <f t="shared" ca="1" si="83"/>
        <v>#N/A</v>
      </c>
      <c r="AD150" s="323" t="e">
        <f t="shared" ca="1" si="84"/>
        <v>#N/A</v>
      </c>
      <c r="AE150" s="324">
        <f t="shared" ca="1" si="63"/>
        <v>1089.9326672364705</v>
      </c>
      <c r="AG150" s="306">
        <f t="shared" ca="1" si="85"/>
        <v>-11.314591013296594</v>
      </c>
      <c r="AH150" s="304">
        <f t="shared" ca="1" si="86"/>
        <v>-2.4860573668530499</v>
      </c>
    </row>
    <row r="151" spans="1:34" x14ac:dyDescent="0.2">
      <c r="A151" s="347">
        <f t="shared" ca="1" si="64"/>
        <v>0.1</v>
      </c>
      <c r="B151" s="304">
        <f t="shared" ca="1" si="65"/>
        <v>10.299999999999962</v>
      </c>
      <c r="D151" s="306">
        <f t="shared" ca="1" si="66"/>
        <v>-1.0582447305180465</v>
      </c>
      <c r="E151" s="307">
        <f t="shared" ca="1" si="67"/>
        <v>-11.954110520326854</v>
      </c>
      <c r="F151" s="304">
        <f t="shared" ca="1" si="68"/>
        <v>12.000859979262252</v>
      </c>
      <c r="G151" s="306">
        <f t="shared" ca="1" si="69"/>
        <v>25.664548429903938</v>
      </c>
      <c r="H151" s="307">
        <f t="shared" ca="1" si="70"/>
        <v>51.017962717307547</v>
      </c>
      <c r="I151" s="304">
        <f t="shared" ca="1" si="71"/>
        <v>57.109557570825807</v>
      </c>
      <c r="J151" s="306">
        <f t="shared" ca="1" si="72"/>
        <v>305.79756414020829</v>
      </c>
      <c r="K151" s="307">
        <f t="shared" ca="1" si="73"/>
        <v>1095.0942340608028</v>
      </c>
      <c r="L151" s="304">
        <f t="shared" ca="1" si="58"/>
        <v>1136.9888001679267</v>
      </c>
      <c r="M151" s="306">
        <f t="shared" ca="1" si="74"/>
        <v>1.104712285747812</v>
      </c>
      <c r="N151" s="304">
        <f t="shared" ca="1" si="75"/>
        <v>63.295351549599829</v>
      </c>
      <c r="P151" s="310">
        <f t="shared" ca="1" si="76"/>
        <v>23</v>
      </c>
      <c r="Q151" s="304">
        <f t="shared" ca="1" si="77"/>
        <v>0</v>
      </c>
      <c r="R151" s="306">
        <f t="shared" ca="1" si="78"/>
        <v>0</v>
      </c>
      <c r="S151" s="307">
        <f t="shared" ca="1" si="79"/>
        <v>3.1779999999999995</v>
      </c>
      <c r="T151" s="304">
        <f t="shared" ca="1" si="59"/>
        <v>31.176179999999995</v>
      </c>
      <c r="U151" s="311">
        <f t="shared" ca="1" si="60"/>
        <v>0</v>
      </c>
      <c r="V151" s="306">
        <f t="shared" ca="1" si="61"/>
        <v>1.0978149377442961</v>
      </c>
      <c r="W151" s="304">
        <f t="shared" ca="1" si="62"/>
        <v>7.3061719409850436</v>
      </c>
      <c r="Y151" s="314" t="str">
        <f t="shared" ca="1" si="80"/>
        <v/>
      </c>
      <c r="Z151" s="315" t="str">
        <f t="shared" ca="1" si="81"/>
        <v/>
      </c>
      <c r="AA151" s="316" t="str">
        <f t="shared" ca="1" si="82"/>
        <v/>
      </c>
      <c r="AC151" s="310" t="e">
        <f t="shared" ca="1" si="83"/>
        <v>#N/A</v>
      </c>
      <c r="AD151" s="323" t="e">
        <f t="shared" ca="1" si="84"/>
        <v>#N/A</v>
      </c>
      <c r="AE151" s="324">
        <f t="shared" ca="1" si="63"/>
        <v>1095.0942340608028</v>
      </c>
      <c r="AG151" s="306">
        <f t="shared" ca="1" si="85"/>
        <v>-11.187922534075962</v>
      </c>
      <c r="AH151" s="304">
        <f t="shared" ca="1" si="86"/>
        <v>-2.3910440884779822</v>
      </c>
    </row>
    <row r="152" spans="1:34" x14ac:dyDescent="0.2">
      <c r="A152" s="347">
        <f t="shared" ca="1" si="64"/>
        <v>0.1</v>
      </c>
      <c r="B152" s="304">
        <f t="shared" ca="1" si="65"/>
        <v>10.399999999999961</v>
      </c>
      <c r="D152" s="306">
        <f t="shared" ca="1" si="66"/>
        <v>-1.0331439270213405</v>
      </c>
      <c r="E152" s="307">
        <f t="shared" ca="1" si="67"/>
        <v>-11.86376293661851</v>
      </c>
      <c r="F152" s="304">
        <f t="shared" ca="1" si="68"/>
        <v>11.908663123551028</v>
      </c>
      <c r="G152" s="306">
        <f t="shared" ca="1" si="69"/>
        <v>25.561234037201803</v>
      </c>
      <c r="H152" s="307">
        <f t="shared" ca="1" si="70"/>
        <v>49.831586423645696</v>
      </c>
      <c r="I152" s="304">
        <f t="shared" ca="1" si="71"/>
        <v>56.005032729227771</v>
      </c>
      <c r="J152" s="306">
        <f t="shared" ca="1" si="72"/>
        <v>308.35885326356356</v>
      </c>
      <c r="K152" s="307">
        <f t="shared" ca="1" si="73"/>
        <v>1100.1367115178505</v>
      </c>
      <c r="L152" s="304">
        <f t="shared" ca="1" si="58"/>
        <v>1142.534886301215</v>
      </c>
      <c r="M152" s="306">
        <f t="shared" ca="1" si="74"/>
        <v>1.0968405361854081</v>
      </c>
      <c r="N152" s="304">
        <f t="shared" ca="1" si="75"/>
        <v>62.844333522290135</v>
      </c>
      <c r="P152" s="310">
        <f t="shared" ca="1" si="76"/>
        <v>23</v>
      </c>
      <c r="Q152" s="304">
        <f t="shared" ca="1" si="77"/>
        <v>0</v>
      </c>
      <c r="R152" s="306">
        <f t="shared" ca="1" si="78"/>
        <v>0</v>
      </c>
      <c r="S152" s="307">
        <f t="shared" ca="1" si="79"/>
        <v>3.1779999999999995</v>
      </c>
      <c r="T152" s="304">
        <f t="shared" ca="1" si="59"/>
        <v>31.176179999999995</v>
      </c>
      <c r="U152" s="311">
        <f t="shared" ca="1" si="60"/>
        <v>0</v>
      </c>
      <c r="V152" s="306">
        <f t="shared" ca="1" si="61"/>
        <v>1.097259835086877</v>
      </c>
      <c r="W152" s="304">
        <f t="shared" ca="1" si="62"/>
        <v>7.0227426568244304</v>
      </c>
      <c r="Y152" s="314" t="str">
        <f t="shared" ca="1" si="80"/>
        <v/>
      </c>
      <c r="Z152" s="315" t="str">
        <f t="shared" ca="1" si="81"/>
        <v/>
      </c>
      <c r="AA152" s="316" t="str">
        <f t="shared" ca="1" si="82"/>
        <v/>
      </c>
      <c r="AC152" s="310" t="e">
        <f t="shared" ca="1" si="83"/>
        <v>#N/A</v>
      </c>
      <c r="AD152" s="323" t="e">
        <f t="shared" ca="1" si="84"/>
        <v>#N/A</v>
      </c>
      <c r="AE152" s="324">
        <f t="shared" ca="1" si="63"/>
        <v>1100.1367115178505</v>
      </c>
      <c r="AG152" s="306">
        <f t="shared" ca="1" si="85"/>
        <v>-11.062599929161784</v>
      </c>
      <c r="AH152" s="304">
        <f t="shared" ca="1" si="86"/>
        <v>-2.2989842482646461</v>
      </c>
    </row>
    <row r="153" spans="1:34" x14ac:dyDescent="0.2">
      <c r="A153" s="347">
        <f t="shared" ca="1" si="64"/>
        <v>0.1</v>
      </c>
      <c r="B153" s="304">
        <f t="shared" ca="1" si="65"/>
        <v>10.499999999999961</v>
      </c>
      <c r="D153" s="306">
        <f t="shared" ca="1" si="66"/>
        <v>-1.0085736620818175</v>
      </c>
      <c r="E153" s="307">
        <f t="shared" ca="1" si="67"/>
        <v>-11.776212802304311</v>
      </c>
      <c r="F153" s="304">
        <f t="shared" ca="1" si="68"/>
        <v>11.819323533815338</v>
      </c>
      <c r="G153" s="306">
        <f t="shared" ca="1" si="69"/>
        <v>25.460376670993622</v>
      </c>
      <c r="H153" s="307">
        <f t="shared" ca="1" si="70"/>
        <v>48.653965143415263</v>
      </c>
      <c r="I153" s="304">
        <f t="shared" ca="1" si="71"/>
        <v>54.9130139803448</v>
      </c>
      <c r="J153" s="306">
        <f t="shared" ca="1" si="72"/>
        <v>310.90993379897333</v>
      </c>
      <c r="K153" s="307">
        <f t="shared" ca="1" si="73"/>
        <v>1105.0609890962035</v>
      </c>
      <c r="L153" s="304">
        <f t="shared" ca="1" si="58"/>
        <v>1147.9654944976185</v>
      </c>
      <c r="M153" s="306">
        <f t="shared" ca="1" si="74"/>
        <v>1.0886868630087732</v>
      </c>
      <c r="N153" s="304">
        <f t="shared" ca="1" si="75"/>
        <v>62.377162461739928</v>
      </c>
      <c r="P153" s="310">
        <f t="shared" ca="1" si="76"/>
        <v>23</v>
      </c>
      <c r="Q153" s="304">
        <f t="shared" ca="1" si="77"/>
        <v>0</v>
      </c>
      <c r="R153" s="306">
        <f t="shared" ca="1" si="78"/>
        <v>0</v>
      </c>
      <c r="S153" s="307">
        <f t="shared" ca="1" si="79"/>
        <v>3.1779999999999995</v>
      </c>
      <c r="T153" s="304">
        <f t="shared" ca="1" si="59"/>
        <v>31.176179999999995</v>
      </c>
      <c r="U153" s="311">
        <f t="shared" ca="1" si="60"/>
        <v>0</v>
      </c>
      <c r="V153" s="306">
        <f t="shared" ca="1" si="61"/>
        <v>1.0967180004983421</v>
      </c>
      <c r="W153" s="304">
        <f t="shared" ca="1" si="62"/>
        <v>6.7482116524084965</v>
      </c>
      <c r="Y153" s="314" t="str">
        <f t="shared" ca="1" si="80"/>
        <v/>
      </c>
      <c r="Z153" s="315" t="str">
        <f t="shared" ca="1" si="81"/>
        <v/>
      </c>
      <c r="AA153" s="316" t="str">
        <f t="shared" ca="1" si="82"/>
        <v/>
      </c>
      <c r="AC153" s="310" t="e">
        <f t="shared" ca="1" si="83"/>
        <v>#N/A</v>
      </c>
      <c r="AD153" s="323" t="e">
        <f t="shared" ca="1" si="84"/>
        <v>#N/A</v>
      </c>
      <c r="AE153" s="324">
        <f t="shared" ca="1" si="63"/>
        <v>1105.0609890962035</v>
      </c>
      <c r="AG153" s="306">
        <f t="shared" ca="1" si="85"/>
        <v>-10.938441128734398</v>
      </c>
      <c r="AH153" s="304">
        <f t="shared" ca="1" si="86"/>
        <v>-2.2097994514866053</v>
      </c>
    </row>
    <row r="154" spans="1:34" x14ac:dyDescent="0.2">
      <c r="A154" s="347">
        <f t="shared" ca="1" si="64"/>
        <v>0.1</v>
      </c>
      <c r="B154" s="304">
        <f t="shared" ca="1" si="65"/>
        <v>10.599999999999961</v>
      </c>
      <c r="D154" s="306">
        <f t="shared" ca="1" si="66"/>
        <v>-0.98451955293365956</v>
      </c>
      <c r="E154" s="307">
        <f t="shared" ca="1" si="67"/>
        <v>-11.691385363242377</v>
      </c>
      <c r="F154" s="304">
        <f t="shared" ca="1" si="68"/>
        <v>11.732764825988236</v>
      </c>
      <c r="G154" s="306">
        <f t="shared" ca="1" si="69"/>
        <v>25.361924715700255</v>
      </c>
      <c r="H154" s="307">
        <f t="shared" ca="1" si="70"/>
        <v>47.484826607091023</v>
      </c>
      <c r="I154" s="304">
        <f t="shared" ca="1" si="71"/>
        <v>53.833409544541638</v>
      </c>
      <c r="J154" s="306">
        <f t="shared" ca="1" si="72"/>
        <v>313.45104886830802</v>
      </c>
      <c r="K154" s="307">
        <f t="shared" ca="1" si="73"/>
        <v>1109.8679286837287</v>
      </c>
      <c r="L154" s="304">
        <f t="shared" ca="1" si="58"/>
        <v>1153.281569764016</v>
      </c>
      <c r="M154" s="306">
        <f t="shared" ca="1" si="74"/>
        <v>1.0802377361453155</v>
      </c>
      <c r="N154" s="304">
        <f t="shared" ca="1" si="75"/>
        <v>61.893063151893195</v>
      </c>
      <c r="P154" s="310">
        <f t="shared" ca="1" si="76"/>
        <v>23</v>
      </c>
      <c r="Q154" s="304">
        <f t="shared" ca="1" si="77"/>
        <v>0</v>
      </c>
      <c r="R154" s="306">
        <f t="shared" ca="1" si="78"/>
        <v>0</v>
      </c>
      <c r="S154" s="307">
        <f t="shared" ca="1" si="79"/>
        <v>3.1779999999999995</v>
      </c>
      <c r="T154" s="304">
        <f t="shared" ca="1" si="59"/>
        <v>31.176179999999995</v>
      </c>
      <c r="U154" s="311">
        <f t="shared" ca="1" si="60"/>
        <v>0</v>
      </c>
      <c r="V154" s="306">
        <f t="shared" ca="1" si="61"/>
        <v>1.0961893208208866</v>
      </c>
      <c r="W154" s="304">
        <f t="shared" ca="1" si="62"/>
        <v>6.4823503820148574</v>
      </c>
      <c r="Y154" s="314" t="str">
        <f t="shared" ca="1" si="80"/>
        <v/>
      </c>
      <c r="Z154" s="315" t="str">
        <f t="shared" ca="1" si="81"/>
        <v/>
      </c>
      <c r="AA154" s="316" t="str">
        <f t="shared" ca="1" si="82"/>
        <v/>
      </c>
      <c r="AC154" s="310" t="e">
        <f t="shared" ca="1" si="83"/>
        <v>#N/A</v>
      </c>
      <c r="AD154" s="323" t="e">
        <f t="shared" ca="1" si="84"/>
        <v>#N/A</v>
      </c>
      <c r="AE154" s="324">
        <f t="shared" ca="1" si="63"/>
        <v>1109.8679286837287</v>
      </c>
      <c r="AG154" s="306">
        <f t="shared" ca="1" si="85"/>
        <v>-10.815259472220106</v>
      </c>
      <c r="AH154" s="304">
        <f t="shared" ca="1" si="86"/>
        <v>-2.1234146168686272</v>
      </c>
    </row>
    <row r="155" spans="1:34" x14ac:dyDescent="0.2">
      <c r="A155" s="347">
        <f t="shared" ca="1" si="64"/>
        <v>0.1</v>
      </c>
      <c r="B155" s="304">
        <f t="shared" ca="1" si="65"/>
        <v>10.69999999999996</v>
      </c>
      <c r="D155" s="306">
        <f t="shared" ca="1" si="66"/>
        <v>-0.96096801125237286</v>
      </c>
      <c r="E155" s="307">
        <f t="shared" ca="1" si="67"/>
        <v>-11.609208849517323</v>
      </c>
      <c r="F155" s="304">
        <f t="shared" ca="1" si="68"/>
        <v>11.648913667392408</v>
      </c>
      <c r="G155" s="306">
        <f t="shared" ca="1" si="69"/>
        <v>25.265827914575016</v>
      </c>
      <c r="H155" s="307">
        <f t="shared" ca="1" si="70"/>
        <v>46.323905722139287</v>
      </c>
      <c r="I155" s="304">
        <f t="shared" ca="1" si="71"/>
        <v>52.766147306417658</v>
      </c>
      <c r="J155" s="306">
        <f t="shared" ca="1" si="72"/>
        <v>315.9824364998218</v>
      </c>
      <c r="K155" s="307">
        <f t="shared" ca="1" si="73"/>
        <v>1114.5583653001902</v>
      </c>
      <c r="L155" s="304">
        <f t="shared" ca="1" si="58"/>
        <v>1158.4840308942528</v>
      </c>
      <c r="M155" s="306">
        <f t="shared" ca="1" si="74"/>
        <v>1.0714788375743884</v>
      </c>
      <c r="N155" s="304">
        <f t="shared" ca="1" si="75"/>
        <v>61.391215230595904</v>
      </c>
      <c r="P155" s="310">
        <f t="shared" ca="1" si="76"/>
        <v>23</v>
      </c>
      <c r="Q155" s="304">
        <f t="shared" ca="1" si="77"/>
        <v>0</v>
      </c>
      <c r="R155" s="306">
        <f t="shared" ca="1" si="78"/>
        <v>0</v>
      </c>
      <c r="S155" s="307">
        <f t="shared" ca="1" si="79"/>
        <v>3.1779999999999995</v>
      </c>
      <c r="T155" s="304">
        <f t="shared" ca="1" si="59"/>
        <v>31.176179999999995</v>
      </c>
      <c r="U155" s="311">
        <f t="shared" ca="1" si="60"/>
        <v>0</v>
      </c>
      <c r="V155" s="306">
        <f t="shared" ca="1" si="61"/>
        <v>1.09567368648008</v>
      </c>
      <c r="W155" s="304">
        <f t="shared" ca="1" si="62"/>
        <v>6.2249399205346121</v>
      </c>
      <c r="Y155" s="314" t="str">
        <f t="shared" ca="1" si="80"/>
        <v/>
      </c>
      <c r="Z155" s="315" t="str">
        <f t="shared" ca="1" si="81"/>
        <v/>
      </c>
      <c r="AA155" s="316" t="str">
        <f t="shared" ca="1" si="82"/>
        <v/>
      </c>
      <c r="AC155" s="310" t="e">
        <f t="shared" ca="1" si="83"/>
        <v>#N/A</v>
      </c>
      <c r="AD155" s="323" t="e">
        <f t="shared" ca="1" si="84"/>
        <v>#N/A</v>
      </c>
      <c r="AE155" s="324">
        <f t="shared" ca="1" si="63"/>
        <v>1114.5583653001902</v>
      </c>
      <c r="AG155" s="306">
        <f t="shared" ca="1" si="85"/>
        <v>-10.692862898534003</v>
      </c>
      <c r="AH155" s="304">
        <f t="shared" ca="1" si="86"/>
        <v>-2.0397578294571614</v>
      </c>
    </row>
    <row r="156" spans="1:34" x14ac:dyDescent="0.2">
      <c r="A156" s="347">
        <f t="shared" ca="1" si="64"/>
        <v>0.1</v>
      </c>
      <c r="B156" s="304">
        <f t="shared" ca="1" si="65"/>
        <v>10.79999999999996</v>
      </c>
      <c r="D156" s="306">
        <f t="shared" ca="1" si="66"/>
        <v>-0.93790622785019384</v>
      </c>
      <c r="E156" s="307">
        <f t="shared" ca="1" si="67"/>
        <v>-11.529614327384706</v>
      </c>
      <c r="F156" s="304">
        <f t="shared" ca="1" si="68"/>
        <v>11.567699625702375</v>
      </c>
      <c r="G156" s="306">
        <f t="shared" ca="1" si="69"/>
        <v>25.172037291789998</v>
      </c>
      <c r="H156" s="307">
        <f t="shared" ca="1" si="70"/>
        <v>45.170944289400815</v>
      </c>
      <c r="I156" s="304">
        <f t="shared" ca="1" si="71"/>
        <v>51.711175478956363</v>
      </c>
      <c r="J156" s="306">
        <f t="shared" ca="1" si="72"/>
        <v>318.50432976014008</v>
      </c>
      <c r="K156" s="307">
        <f t="shared" ca="1" si="73"/>
        <v>1119.1331078007672</v>
      </c>
      <c r="L156" s="304">
        <f t="shared" ca="1" si="58"/>
        <v>1163.5737712116752</v>
      </c>
      <c r="M156" s="306">
        <f t="shared" ca="1" si="74"/>
        <v>1.0623950134247413</v>
      </c>
      <c r="N156" s="304">
        <f t="shared" ca="1" si="75"/>
        <v>60.870750444982114</v>
      </c>
      <c r="P156" s="310">
        <f t="shared" ca="1" si="76"/>
        <v>23</v>
      </c>
      <c r="Q156" s="304">
        <f t="shared" ca="1" si="77"/>
        <v>0</v>
      </c>
      <c r="R156" s="306">
        <f t="shared" ca="1" si="78"/>
        <v>0</v>
      </c>
      <c r="S156" s="307">
        <f t="shared" ca="1" si="79"/>
        <v>3.1779999999999995</v>
      </c>
      <c r="T156" s="304">
        <f t="shared" ca="1" si="59"/>
        <v>31.176179999999995</v>
      </c>
      <c r="U156" s="311">
        <f t="shared" ca="1" si="60"/>
        <v>0</v>
      </c>
      <c r="V156" s="306">
        <f t="shared" ca="1" si="61"/>
        <v>1.0951709913888883</v>
      </c>
      <c r="W156" s="304">
        <f t="shared" ca="1" si="62"/>
        <v>5.975770545560362</v>
      </c>
      <c r="Y156" s="314" t="str">
        <f t="shared" ca="1" si="80"/>
        <v/>
      </c>
      <c r="Z156" s="315" t="str">
        <f t="shared" ca="1" si="81"/>
        <v/>
      </c>
      <c r="AA156" s="316" t="str">
        <f t="shared" ca="1" si="82"/>
        <v/>
      </c>
      <c r="AC156" s="310" t="e">
        <f t="shared" ca="1" si="83"/>
        <v>#N/A</v>
      </c>
      <c r="AD156" s="323" t="e">
        <f t="shared" ca="1" si="84"/>
        <v>#N/A</v>
      </c>
      <c r="AE156" s="324">
        <f t="shared" ca="1" si="63"/>
        <v>1119.1331078007672</v>
      </c>
      <c r="AG156" s="306">
        <f t="shared" ca="1" si="85"/>
        <v>-10.571053088794024</v>
      </c>
      <c r="AH156" s="304">
        <f t="shared" ca="1" si="86"/>
        <v>-1.9587602015527417</v>
      </c>
    </row>
    <row r="157" spans="1:34" x14ac:dyDescent="0.2">
      <c r="A157" s="347">
        <f t="shared" ca="1" si="64"/>
        <v>0.1</v>
      </c>
      <c r="B157" s="304">
        <f t="shared" ca="1" si="65"/>
        <v>10.899999999999959</v>
      </c>
      <c r="D157" s="306">
        <f t="shared" ca="1" si="66"/>
        <v>-0.91532216007720635</v>
      </c>
      <c r="E157" s="307">
        <f t="shared" ca="1" si="67"/>
        <v>-11.452535557230672</v>
      </c>
      <c r="F157" s="304">
        <f t="shared" ca="1" si="68"/>
        <v>11.489055024081015</v>
      </c>
      <c r="G157" s="306">
        <f t="shared" ca="1" si="69"/>
        <v>25.080505075782277</v>
      </c>
      <c r="H157" s="307">
        <f t="shared" ca="1" si="70"/>
        <v>44.025690733677749</v>
      </c>
      <c r="I157" s="304">
        <f t="shared" ca="1" si="71"/>
        <v>50.668463361678725</v>
      </c>
      <c r="J157" s="306">
        <f t="shared" ca="1" si="72"/>
        <v>321.01695687851867</v>
      </c>
      <c r="K157" s="307">
        <f t="shared" ca="1" si="73"/>
        <v>1123.5929395519211</v>
      </c>
      <c r="L157" s="304">
        <f t="shared" ca="1" si="58"/>
        <v>1168.5516592836073</v>
      </c>
      <c r="M157" s="306">
        <f t="shared" ca="1" si="74"/>
        <v>1.0529702239115217</v>
      </c>
      <c r="N157" s="304">
        <f t="shared" ca="1" si="75"/>
        <v>60.330749783075476</v>
      </c>
      <c r="P157" s="310">
        <f t="shared" ca="1" si="76"/>
        <v>23</v>
      </c>
      <c r="Q157" s="304">
        <f t="shared" ca="1" si="77"/>
        <v>0</v>
      </c>
      <c r="R157" s="306">
        <f t="shared" ca="1" si="78"/>
        <v>0</v>
      </c>
      <c r="S157" s="307">
        <f t="shared" ca="1" si="79"/>
        <v>3.1779999999999995</v>
      </c>
      <c r="T157" s="304">
        <f t="shared" ca="1" si="59"/>
        <v>31.176179999999995</v>
      </c>
      <c r="U157" s="311">
        <f t="shared" ca="1" si="60"/>
        <v>0</v>
      </c>
      <c r="V157" s="306">
        <f t="shared" ca="1" si="61"/>
        <v>1.0946811328555834</v>
      </c>
      <c r="W157" s="304">
        <f t="shared" ca="1" si="62"/>
        <v>5.7346413420483549</v>
      </c>
      <c r="Y157" s="314" t="str">
        <f t="shared" ca="1" si="80"/>
        <v/>
      </c>
      <c r="Z157" s="315" t="str">
        <f t="shared" ca="1" si="81"/>
        <v/>
      </c>
      <c r="AA157" s="316" t="str">
        <f t="shared" ca="1" si="82"/>
        <v/>
      </c>
      <c r="AC157" s="310" t="e">
        <f t="shared" ca="1" si="83"/>
        <v>#N/A</v>
      </c>
      <c r="AD157" s="323" t="e">
        <f t="shared" ca="1" si="84"/>
        <v>#N/A</v>
      </c>
      <c r="AE157" s="324">
        <f t="shared" ca="1" si="63"/>
        <v>1123.5929395519211</v>
      </c>
      <c r="AG157" s="306">
        <f t="shared" ca="1" si="85"/>
        <v>-10.449624557372744</v>
      </c>
      <c r="AH157" s="304">
        <f t="shared" ca="1" si="86"/>
        <v>-1.8803557412084213</v>
      </c>
    </row>
    <row r="158" spans="1:34" x14ac:dyDescent="0.2">
      <c r="A158" s="347">
        <f t="shared" ca="1" si="64"/>
        <v>0.1</v>
      </c>
      <c r="B158" s="304">
        <f t="shared" ca="1" si="65"/>
        <v>10.999999999999959</v>
      </c>
      <c r="D158" s="306">
        <f t="shared" ca="1" si="66"/>
        <v>-0.89320452192772248</v>
      </c>
      <c r="E158" s="307">
        <f t="shared" ca="1" si="67"/>
        <v>-11.377908856918658</v>
      </c>
      <c r="F158" s="304">
        <f t="shared" ca="1" si="68"/>
        <v>11.412914801852338</v>
      </c>
      <c r="G158" s="306">
        <f t="shared" ca="1" si="69"/>
        <v>24.991184623589504</v>
      </c>
      <c r="H158" s="307">
        <f t="shared" ca="1" si="70"/>
        <v>42.887899847985885</v>
      </c>
      <c r="I158" s="304">
        <f t="shared" ca="1" si="71"/>
        <v>49.63800219852935</v>
      </c>
      <c r="J158" s="306">
        <f t="shared" ca="1" si="72"/>
        <v>323.52054136348727</v>
      </c>
      <c r="K158" s="307">
        <f t="shared" ca="1" si="73"/>
        <v>1127.9386190810042</v>
      </c>
      <c r="L158" s="304">
        <f t="shared" ca="1" si="58"/>
        <v>1173.4185396091568</v>
      </c>
      <c r="M158" s="306">
        <f t="shared" ca="1" si="74"/>
        <v>1.0431874912553658</v>
      </c>
      <c r="N158" s="304">
        <f t="shared" ca="1" si="75"/>
        <v>59.770240489772931</v>
      </c>
      <c r="P158" s="310">
        <f t="shared" ca="1" si="76"/>
        <v>23</v>
      </c>
      <c r="Q158" s="304">
        <f t="shared" ca="1" si="77"/>
        <v>0</v>
      </c>
      <c r="R158" s="306">
        <f t="shared" ca="1" si="78"/>
        <v>0</v>
      </c>
      <c r="S158" s="307">
        <f t="shared" ca="1" si="79"/>
        <v>3.1779999999999995</v>
      </c>
      <c r="T158" s="304">
        <f t="shared" ca="1" si="59"/>
        <v>31.176179999999995</v>
      </c>
      <c r="U158" s="311">
        <f t="shared" ca="1" si="60"/>
        <v>0</v>
      </c>
      <c r="V158" s="306">
        <f t="shared" ca="1" si="61"/>
        <v>1.0942040114953411</v>
      </c>
      <c r="W158" s="304">
        <f t="shared" ca="1" si="62"/>
        <v>5.5013598281806226</v>
      </c>
      <c r="Y158" s="314" t="str">
        <f t="shared" ca="1" si="80"/>
        <v/>
      </c>
      <c r="Z158" s="315" t="str">
        <f t="shared" ca="1" si="81"/>
        <v/>
      </c>
      <c r="AA158" s="316" t="str">
        <f t="shared" ca="1" si="82"/>
        <v/>
      </c>
      <c r="AC158" s="310">
        <f t="shared" ca="1" si="83"/>
        <v>10.999999999999959</v>
      </c>
      <c r="AD158" s="323">
        <f t="shared" ca="1" si="84"/>
        <v>323.52054136348727</v>
      </c>
      <c r="AE158" s="324">
        <f t="shared" ca="1" si="63"/>
        <v>1127.9386190810042</v>
      </c>
      <c r="AG158" s="306">
        <f t="shared" ca="1" si="85"/>
        <v>-10.328363687310672</v>
      </c>
      <c r="AH158" s="304">
        <f t="shared" ca="1" si="86"/>
        <v>-1.8044812278314524</v>
      </c>
    </row>
    <row r="159" spans="1:34" x14ac:dyDescent="0.2">
      <c r="A159" s="347">
        <f t="shared" ca="1" si="64"/>
        <v>0.1</v>
      </c>
      <c r="B159" s="304">
        <f t="shared" ca="1" si="65"/>
        <v>11.099999999999959</v>
      </c>
      <c r="D159" s="306">
        <f t="shared" ca="1" si="66"/>
        <v>-0.8715427768627968</v>
      </c>
      <c r="E159" s="307">
        <f t="shared" ca="1" si="67"/>
        <v>-11.305672969901753</v>
      </c>
      <c r="F159" s="304">
        <f t="shared" ca="1" si="68"/>
        <v>11.339216380079748</v>
      </c>
      <c r="G159" s="306">
        <f t="shared" ca="1" si="69"/>
        <v>24.904030345903223</v>
      </c>
      <c r="H159" s="307">
        <f t="shared" ca="1" si="70"/>
        <v>41.757332550995713</v>
      </c>
      <c r="I159" s="304">
        <f t="shared" ca="1" si="71"/>
        <v>48.619806141572745</v>
      </c>
      <c r="J159" s="306">
        <f t="shared" ca="1" si="72"/>
        <v>326.01530211196189</v>
      </c>
      <c r="K159" s="307">
        <f t="shared" ca="1" si="73"/>
        <v>1132.1708807009531</v>
      </c>
      <c r="L159" s="304">
        <f t="shared" ca="1" si="58"/>
        <v>1178.1752332816734</v>
      </c>
      <c r="M159" s="306">
        <f t="shared" ca="1" si="74"/>
        <v>1.0330288458040544</v>
      </c>
      <c r="N159" s="304">
        <f t="shared" ca="1" si="75"/>
        <v>59.188192979843016</v>
      </c>
      <c r="P159" s="310">
        <f t="shared" ca="1" si="76"/>
        <v>23</v>
      </c>
      <c r="Q159" s="304">
        <f t="shared" ca="1" si="77"/>
        <v>0</v>
      </c>
      <c r="R159" s="306">
        <f t="shared" ca="1" si="78"/>
        <v>0</v>
      </c>
      <c r="S159" s="307">
        <f t="shared" ca="1" si="79"/>
        <v>3.1779999999999995</v>
      </c>
      <c r="T159" s="304">
        <f t="shared" ca="1" si="59"/>
        <v>31.176179999999995</v>
      </c>
      <c r="U159" s="311">
        <f t="shared" ca="1" si="60"/>
        <v>0</v>
      </c>
      <c r="V159" s="306">
        <f t="shared" ca="1" si="61"/>
        <v>1.0937395311453526</v>
      </c>
      <c r="W159" s="304">
        <f t="shared" ca="1" si="62"/>
        <v>5.2757416011423164</v>
      </c>
      <c r="Y159" s="314" t="str">
        <f t="shared" ca="1" si="80"/>
        <v/>
      </c>
      <c r="Z159" s="315" t="str">
        <f t="shared" ca="1" si="81"/>
        <v/>
      </c>
      <c r="AA159" s="316" t="str">
        <f t="shared" ca="1" si="82"/>
        <v/>
      </c>
      <c r="AC159" s="310" t="e">
        <f t="shared" ca="1" si="83"/>
        <v>#N/A</v>
      </c>
      <c r="AD159" s="323" t="e">
        <f t="shared" ca="1" si="84"/>
        <v>#N/A</v>
      </c>
      <c r="AE159" s="324">
        <f t="shared" ca="1" si="63"/>
        <v>1132.1708807009531</v>
      </c>
      <c r="AG159" s="306">
        <f t="shared" ca="1" si="85"/>
        <v>-10.207047706407746</v>
      </c>
      <c r="AH159" s="304">
        <f t="shared" ca="1" si="86"/>
        <v>-1.7310760944558288</v>
      </c>
    </row>
    <row r="160" spans="1:34" x14ac:dyDescent="0.2">
      <c r="A160" s="347">
        <f t="shared" ca="1" si="64"/>
        <v>0.1</v>
      </c>
      <c r="B160" s="304">
        <f t="shared" ca="1" si="65"/>
        <v>11.199999999999958</v>
      </c>
      <c r="D160" s="306">
        <f t="shared" ca="1" si="66"/>
        <v>-0.85032713337001753</v>
      </c>
      <c r="E160" s="307">
        <f t="shared" ca="1" si="67"/>
        <v>-11.235768937480747</v>
      </c>
      <c r="F160" s="304">
        <f t="shared" ca="1" si="68"/>
        <v>11.267899531421218</v>
      </c>
      <c r="G160" s="306">
        <f t="shared" ca="1" si="69"/>
        <v>24.818997632566223</v>
      </c>
      <c r="H160" s="307">
        <f t="shared" ca="1" si="70"/>
        <v>40.63375565724764</v>
      </c>
      <c r="I160" s="304">
        <f t="shared" ca="1" si="71"/>
        <v>47.613913326865209</v>
      </c>
      <c r="J160" s="306">
        <f t="shared" ca="1" si="72"/>
        <v>328.50145351088537</v>
      </c>
      <c r="K160" s="307">
        <f t="shared" ca="1" si="73"/>
        <v>1136.2904351113652</v>
      </c>
      <c r="L160" s="304">
        <f t="shared" ca="1" si="58"/>
        <v>1182.8225386271349</v>
      </c>
      <c r="M160" s="306">
        <f t="shared" ca="1" si="74"/>
        <v>1.0224752706750388</v>
      </c>
      <c r="N160" s="304">
        <f t="shared" ca="1" si="75"/>
        <v>58.583517666176192</v>
      </c>
      <c r="P160" s="310">
        <f t="shared" ca="1" si="76"/>
        <v>23</v>
      </c>
      <c r="Q160" s="304">
        <f t="shared" ca="1" si="77"/>
        <v>0</v>
      </c>
      <c r="R160" s="306">
        <f t="shared" ca="1" si="78"/>
        <v>0</v>
      </c>
      <c r="S160" s="307">
        <f t="shared" ca="1" si="79"/>
        <v>3.1779999999999995</v>
      </c>
      <c r="T160" s="304">
        <f t="shared" ca="1" si="59"/>
        <v>31.176179999999995</v>
      </c>
      <c r="U160" s="311">
        <f t="shared" ca="1" si="60"/>
        <v>0</v>
      </c>
      <c r="V160" s="306">
        <f t="shared" ca="1" si="61"/>
        <v>1.0932875987832642</v>
      </c>
      <c r="W160" s="304">
        <f t="shared" ca="1" si="62"/>
        <v>5.0576100016109642</v>
      </c>
      <c r="Y160" s="314" t="str">
        <f t="shared" ca="1" si="80"/>
        <v/>
      </c>
      <c r="Z160" s="315" t="str">
        <f t="shared" ca="1" si="81"/>
        <v/>
      </c>
      <c r="AA160" s="316" t="str">
        <f t="shared" ca="1" si="82"/>
        <v/>
      </c>
      <c r="AC160" s="310" t="e">
        <f t="shared" ca="1" si="83"/>
        <v>#N/A</v>
      </c>
      <c r="AD160" s="323" t="e">
        <f t="shared" ca="1" si="84"/>
        <v>#N/A</v>
      </c>
      <c r="AE160" s="324">
        <f t="shared" ca="1" si="63"/>
        <v>1136.2904351113652</v>
      </c>
      <c r="AG160" s="306">
        <f t="shared" ca="1" si="85"/>
        <v>-10.085443600784815</v>
      </c>
      <c r="AH160" s="304">
        <f t="shared" ca="1" si="86"/>
        <v>-1.6600823162814089</v>
      </c>
    </row>
    <row r="161" spans="1:34" x14ac:dyDescent="0.2">
      <c r="A161" s="347">
        <f t="shared" ca="1" si="64"/>
        <v>0.1</v>
      </c>
      <c r="B161" s="304">
        <f t="shared" ca="1" si="65"/>
        <v>11.299999999999958</v>
      </c>
      <c r="D161" s="306">
        <f t="shared" ca="1" si="66"/>
        <v>-0.8295485432905304</v>
      </c>
      <c r="E161" s="307">
        <f t="shared" ca="1" si="67"/>
        <v>-11.168139974583973</v>
      </c>
      <c r="F161" s="304">
        <f t="shared" ca="1" si="68"/>
        <v>11.198906253629232</v>
      </c>
      <c r="G161" s="306">
        <f t="shared" ca="1" si="69"/>
        <v>24.73604277823717</v>
      </c>
      <c r="H161" s="307">
        <f t="shared" ca="1" si="70"/>
        <v>39.516941659789239</v>
      </c>
      <c r="I161" s="304">
        <f t="shared" ca="1" si="71"/>
        <v>46.620387069070603</v>
      </c>
      <c r="J161" s="306">
        <f t="shared" ca="1" si="72"/>
        <v>330.97920553142552</v>
      </c>
      <c r="K161" s="307">
        <f t="shared" ca="1" si="73"/>
        <v>1140.297969977217</v>
      </c>
      <c r="L161" s="304">
        <f t="shared" ca="1" si="58"/>
        <v>1187.3612318196917</v>
      </c>
      <c r="M161" s="306">
        <f t="shared" ca="1" si="74"/>
        <v>1.0115066453590162</v>
      </c>
      <c r="N161" s="304">
        <f t="shared" ca="1" si="75"/>
        <v>57.955061728507751</v>
      </c>
      <c r="P161" s="310">
        <f t="shared" ca="1" si="76"/>
        <v>23</v>
      </c>
      <c r="Q161" s="304">
        <f t="shared" ca="1" si="77"/>
        <v>0</v>
      </c>
      <c r="R161" s="306">
        <f t="shared" ca="1" si="78"/>
        <v>0</v>
      </c>
      <c r="S161" s="307">
        <f t="shared" ca="1" si="79"/>
        <v>3.1779999999999995</v>
      </c>
      <c r="T161" s="304">
        <f t="shared" ca="1" si="59"/>
        <v>31.176179999999995</v>
      </c>
      <c r="U161" s="311">
        <f t="shared" ca="1" si="60"/>
        <v>0</v>
      </c>
      <c r="V161" s="306">
        <f t="shared" ca="1" si="61"/>
        <v>1.092848124448778</v>
      </c>
      <c r="W161" s="304">
        <f t="shared" ca="1" si="62"/>
        <v>4.8467957958296664</v>
      </c>
      <c r="Y161" s="314" t="str">
        <f t="shared" ca="1" si="80"/>
        <v/>
      </c>
      <c r="Z161" s="315" t="str">
        <f t="shared" ca="1" si="81"/>
        <v/>
      </c>
      <c r="AA161" s="316" t="str">
        <f t="shared" ca="1" si="82"/>
        <v/>
      </c>
      <c r="AC161" s="310" t="e">
        <f t="shared" ca="1" si="83"/>
        <v>#N/A</v>
      </c>
      <c r="AD161" s="323" t="e">
        <f t="shared" ca="1" si="84"/>
        <v>#N/A</v>
      </c>
      <c r="AE161" s="324">
        <f t="shared" ca="1" si="63"/>
        <v>1140.297969977217</v>
      </c>
      <c r="AG161" s="306">
        <f t="shared" ca="1" si="85"/>
        <v>-9.9633069634195586</v>
      </c>
      <c r="AH161" s="304">
        <f t="shared" ca="1" si="86"/>
        <v>-1.5914443051009959</v>
      </c>
    </row>
    <row r="162" spans="1:34" x14ac:dyDescent="0.2">
      <c r="A162" s="347">
        <f t="shared" ca="1" si="64"/>
        <v>0.1</v>
      </c>
      <c r="B162" s="304">
        <f t="shared" ca="1" si="65"/>
        <v>11.399999999999958</v>
      </c>
      <c r="D162" s="306">
        <f t="shared" ca="1" si="66"/>
        <v>-0.80919870295029228</v>
      </c>
      <c r="E162" s="307">
        <f t="shared" ca="1" si="67"/>
        <v>-11.102731348435302</v>
      </c>
      <c r="F162" s="304">
        <f t="shared" ca="1" si="68"/>
        <v>11.132180646054232</v>
      </c>
      <c r="G162" s="306">
        <f t="shared" ca="1" si="69"/>
        <v>24.65512290794214</v>
      </c>
      <c r="H162" s="307">
        <f t="shared" ca="1" si="70"/>
        <v>38.406668524945708</v>
      </c>
      <c r="I162" s="304">
        <f t="shared" ca="1" si="71"/>
        <v>45.639317181469629</v>
      </c>
      <c r="J162" s="306">
        <f t="shared" ca="1" si="72"/>
        <v>333.44876381573448</v>
      </c>
      <c r="K162" s="307">
        <f t="shared" ca="1" si="73"/>
        <v>1144.1941504864537</v>
      </c>
      <c r="L162" s="304">
        <f t="shared" ca="1" si="58"/>
        <v>1191.7920674755555</v>
      </c>
      <c r="M162" s="306">
        <f t="shared" ca="1" si="74"/>
        <v>1.0001016888755196</v>
      </c>
      <c r="N162" s="304">
        <f t="shared" ca="1" si="75"/>
        <v>57.301605856473032</v>
      </c>
      <c r="P162" s="310">
        <f t="shared" ca="1" si="76"/>
        <v>23</v>
      </c>
      <c r="Q162" s="304">
        <f t="shared" ca="1" si="77"/>
        <v>0</v>
      </c>
      <c r="R162" s="306">
        <f t="shared" ca="1" si="78"/>
        <v>0</v>
      </c>
      <c r="S162" s="307">
        <f t="shared" ca="1" si="79"/>
        <v>3.1779999999999995</v>
      </c>
      <c r="T162" s="304">
        <f t="shared" ca="1" si="59"/>
        <v>31.176179999999995</v>
      </c>
      <c r="U162" s="311">
        <f t="shared" ca="1" si="60"/>
        <v>0</v>
      </c>
      <c r="V162" s="306">
        <f t="shared" ca="1" si="61"/>
        <v>1.0924210211682472</v>
      </c>
      <c r="W162" s="304">
        <f t="shared" ca="1" si="62"/>
        <v>4.6431368742050898</v>
      </c>
      <c r="Y162" s="314" t="str">
        <f t="shared" ca="1" si="80"/>
        <v/>
      </c>
      <c r="Z162" s="315" t="str">
        <f t="shared" ca="1" si="81"/>
        <v/>
      </c>
      <c r="AA162" s="316" t="str">
        <f t="shared" ca="1" si="82"/>
        <v/>
      </c>
      <c r="AC162" s="310" t="e">
        <f t="shared" ca="1" si="83"/>
        <v>#N/A</v>
      </c>
      <c r="AD162" s="323" t="e">
        <f t="shared" ca="1" si="84"/>
        <v>#N/A</v>
      </c>
      <c r="AE162" s="324">
        <f t="shared" ca="1" si="63"/>
        <v>1144.1941504864537</v>
      </c>
      <c r="AG162" s="306">
        <f t="shared" ca="1" si="85"/>
        <v>-9.840380776183224</v>
      </c>
      <c r="AH162" s="304">
        <f t="shared" ca="1" si="86"/>
        <v>-1.5251088092604366</v>
      </c>
    </row>
    <row r="163" spans="1:34" x14ac:dyDescent="0.2">
      <c r="A163" s="347">
        <f t="shared" ca="1" si="64"/>
        <v>0.1</v>
      </c>
      <c r="B163" s="304">
        <f t="shared" ca="1" si="65"/>
        <v>11.499999999999957</v>
      </c>
      <c r="D163" s="306">
        <f t="shared" ca="1" si="66"/>
        <v>-0.78927005713724141</v>
      </c>
      <c r="E163" s="307">
        <f t="shared" ca="1" si="67"/>
        <v>-11.039490259461259</v>
      </c>
      <c r="F163" s="304">
        <f t="shared" ca="1" si="68"/>
        <v>11.067668788495318</v>
      </c>
      <c r="G163" s="306">
        <f t="shared" ca="1" si="69"/>
        <v>24.576195902228417</v>
      </c>
      <c r="H163" s="307">
        <f t="shared" ca="1" si="70"/>
        <v>37.302719498999579</v>
      </c>
      <c r="I163" s="304">
        <f t="shared" ca="1" si="71"/>
        <v>44.670821427927116</v>
      </c>
      <c r="J163" s="306">
        <f t="shared" ca="1" si="72"/>
        <v>335.91032975624302</v>
      </c>
      <c r="K163" s="307">
        <f t="shared" ca="1" si="73"/>
        <v>1147.9796198876511</v>
      </c>
      <c r="L163" s="304">
        <f t="shared" ca="1" si="58"/>
        <v>1196.1157792263857</v>
      </c>
      <c r="M163" s="306">
        <f t="shared" ca="1" si="74"/>
        <v>0.98823790325682914</v>
      </c>
      <c r="N163" s="304">
        <f t="shared" ca="1" si="75"/>
        <v>56.62186101147406</v>
      </c>
      <c r="P163" s="310">
        <f t="shared" ca="1" si="76"/>
        <v>23</v>
      </c>
      <c r="Q163" s="304">
        <f t="shared" ca="1" si="77"/>
        <v>0</v>
      </c>
      <c r="R163" s="306">
        <f t="shared" ca="1" si="78"/>
        <v>0</v>
      </c>
      <c r="S163" s="307">
        <f t="shared" ca="1" si="79"/>
        <v>3.1779999999999995</v>
      </c>
      <c r="T163" s="304">
        <f t="shared" ca="1" si="59"/>
        <v>31.176179999999995</v>
      </c>
      <c r="U163" s="311">
        <f t="shared" ca="1" si="60"/>
        <v>0</v>
      </c>
      <c r="V163" s="306">
        <f t="shared" ca="1" si="61"/>
        <v>1.0920062048821058</v>
      </c>
      <c r="W163" s="304">
        <f t="shared" ca="1" si="62"/>
        <v>4.4464779654341031</v>
      </c>
      <c r="Y163" s="314" t="str">
        <f t="shared" ca="1" si="80"/>
        <v/>
      </c>
      <c r="Z163" s="315" t="str">
        <f t="shared" ca="1" si="81"/>
        <v/>
      </c>
      <c r="AA163" s="316" t="str">
        <f t="shared" ca="1" si="82"/>
        <v/>
      </c>
      <c r="AC163" s="310" t="e">
        <f t="shared" ca="1" si="83"/>
        <v>#N/A</v>
      </c>
      <c r="AD163" s="323" t="e">
        <f t="shared" ca="1" si="84"/>
        <v>#N/A</v>
      </c>
      <c r="AE163" s="324">
        <f t="shared" ca="1" si="63"/>
        <v>1147.9796198876511</v>
      </c>
      <c r="AG163" s="306">
        <f t="shared" ca="1" si="85"/>
        <v>-9.7163941253227382</v>
      </c>
      <c r="AH163" s="304">
        <f t="shared" ca="1" si="86"/>
        <v>-1.4610248188184678</v>
      </c>
    </row>
    <row r="164" spans="1:34" x14ac:dyDescent="0.2">
      <c r="A164" s="347">
        <f t="shared" ca="1" si="64"/>
        <v>0.1</v>
      </c>
      <c r="B164" s="304">
        <f t="shared" ca="1" si="65"/>
        <v>11.599999999999957</v>
      </c>
      <c r="D164" s="306">
        <f t="shared" ca="1" si="66"/>
        <v>-0.76975580596773563</v>
      </c>
      <c r="E164" s="307">
        <f t="shared" ca="1" si="67"/>
        <v>-10.97836572376676</v>
      </c>
      <c r="F164" s="304">
        <f t="shared" ca="1" si="68"/>
        <v>11.005318621720951</v>
      </c>
      <c r="G164" s="306">
        <f t="shared" ca="1" si="69"/>
        <v>24.499220321631643</v>
      </c>
      <c r="H164" s="307">
        <f t="shared" ca="1" si="70"/>
        <v>36.204882926622901</v>
      </c>
      <c r="I164" s="304">
        <f t="shared" ca="1" si="71"/>
        <v>43.715047113074455</v>
      </c>
      <c r="J164" s="306">
        <f t="shared" ca="1" si="72"/>
        <v>338.36410056743603</v>
      </c>
      <c r="K164" s="307">
        <f t="shared" ca="1" si="73"/>
        <v>1151.6550000089321</v>
      </c>
      <c r="L164" s="304">
        <f t="shared" ca="1" si="58"/>
        <v>1200.3330802732978</v>
      </c>
      <c r="M164" s="306">
        <f t="shared" ca="1" si="74"/>
        <v>0.9758915183629201</v>
      </c>
      <c r="N164" s="304">
        <f t="shared" ca="1" si="75"/>
        <v>55.914465264808996</v>
      </c>
      <c r="P164" s="310">
        <f t="shared" ca="1" si="76"/>
        <v>23</v>
      </c>
      <c r="Q164" s="304">
        <f t="shared" ca="1" si="77"/>
        <v>0</v>
      </c>
      <c r="R164" s="306">
        <f t="shared" ca="1" si="78"/>
        <v>0</v>
      </c>
      <c r="S164" s="307">
        <f t="shared" ca="1" si="79"/>
        <v>3.1779999999999995</v>
      </c>
      <c r="T164" s="304">
        <f t="shared" ca="1" si="59"/>
        <v>31.176179999999995</v>
      </c>
      <c r="U164" s="311">
        <f t="shared" ca="1" si="60"/>
        <v>0</v>
      </c>
      <c r="V164" s="306">
        <f t="shared" ca="1" si="61"/>
        <v>1.09160359437497</v>
      </c>
      <c r="W164" s="304">
        <f t="shared" ca="1" si="62"/>
        <v>4.2566703652205033</v>
      </c>
      <c r="Y164" s="314" t="str">
        <f t="shared" ca="1" si="80"/>
        <v/>
      </c>
      <c r="Z164" s="315" t="str">
        <f t="shared" ca="1" si="81"/>
        <v/>
      </c>
      <c r="AA164" s="316" t="str">
        <f t="shared" ca="1" si="82"/>
        <v/>
      </c>
      <c r="AC164" s="310" t="e">
        <f t="shared" ca="1" si="83"/>
        <v>#N/A</v>
      </c>
      <c r="AD164" s="323" t="e">
        <f t="shared" ca="1" si="84"/>
        <v>#N/A</v>
      </c>
      <c r="AE164" s="324">
        <f t="shared" ca="1" si="63"/>
        <v>1151.6550000089321</v>
      </c>
      <c r="AG164" s="306">
        <f t="shared" ca="1" si="85"/>
        <v>-9.5910608522545129</v>
      </c>
      <c r="AH164" s="304">
        <f t="shared" ca="1" si="86"/>
        <v>-1.3991434755928585</v>
      </c>
    </row>
    <row r="165" spans="1:34" x14ac:dyDescent="0.2">
      <c r="A165" s="347">
        <f t="shared" ca="1" si="64"/>
        <v>0.1</v>
      </c>
      <c r="B165" s="304">
        <f t="shared" ca="1" si="65"/>
        <v>11.699999999999957</v>
      </c>
      <c r="D165" s="306">
        <f t="shared" ca="1" si="66"/>
        <v>-0.75064991468334741</v>
      </c>
      <c r="E165" s="307">
        <f t="shared" ca="1" si="67"/>
        <v>-10.919308456481527</v>
      </c>
      <c r="F165" s="304">
        <f t="shared" ca="1" si="68"/>
        <v>10.945079828955251</v>
      </c>
      <c r="G165" s="306">
        <f t="shared" ca="1" si="69"/>
        <v>24.424155330163309</v>
      </c>
      <c r="H165" s="307">
        <f t="shared" ca="1" si="70"/>
        <v>35.11295208097475</v>
      </c>
      <c r="I165" s="304">
        <f t="shared" ca="1" si="71"/>
        <v>42.772172816362435</v>
      </c>
      <c r="J165" s="306">
        <f t="shared" ca="1" si="72"/>
        <v>340.81026935002575</v>
      </c>
      <c r="K165" s="307">
        <f t="shared" ca="1" si="73"/>
        <v>1155.2208917593121</v>
      </c>
      <c r="L165" s="304">
        <f t="shared" ca="1" si="58"/>
        <v>1204.4446639225969</v>
      </c>
      <c r="M165" s="306">
        <f t="shared" ca="1" si="74"/>
        <v>0.96303743930495911</v>
      </c>
      <c r="N165" s="304">
        <f t="shared" ca="1" si="75"/>
        <v>55.177980785260338</v>
      </c>
      <c r="P165" s="310">
        <f t="shared" ca="1" si="76"/>
        <v>23</v>
      </c>
      <c r="Q165" s="304">
        <f t="shared" ca="1" si="77"/>
        <v>0</v>
      </c>
      <c r="R165" s="306">
        <f t="shared" ca="1" si="78"/>
        <v>0</v>
      </c>
      <c r="S165" s="307">
        <f t="shared" ca="1" si="79"/>
        <v>3.1779999999999995</v>
      </c>
      <c r="T165" s="304">
        <f t="shared" ca="1" si="59"/>
        <v>31.176179999999995</v>
      </c>
      <c r="U165" s="311">
        <f t="shared" ca="1" si="60"/>
        <v>0</v>
      </c>
      <c r="V165" s="306">
        <f t="shared" ca="1" si="61"/>
        <v>1.0912131112082688</v>
      </c>
      <c r="W165" s="304">
        <f t="shared" ca="1" si="62"/>
        <v>4.0735716786956129</v>
      </c>
      <c r="Y165" s="314" t="str">
        <f t="shared" ca="1" si="80"/>
        <v/>
      </c>
      <c r="Z165" s="315" t="str">
        <f t="shared" ca="1" si="81"/>
        <v/>
      </c>
      <c r="AA165" s="316" t="str">
        <f t="shared" ca="1" si="82"/>
        <v/>
      </c>
      <c r="AC165" s="310" t="e">
        <f t="shared" ca="1" si="83"/>
        <v>#N/A</v>
      </c>
      <c r="AD165" s="323" t="e">
        <f t="shared" ca="1" si="84"/>
        <v>#N/A</v>
      </c>
      <c r="AE165" s="324">
        <f t="shared" ca="1" si="63"/>
        <v>1155.2208917593121</v>
      </c>
      <c r="AG165" s="306">
        <f t="shared" ca="1" si="85"/>
        <v>-9.4640781440928787</v>
      </c>
      <c r="AH165" s="304">
        <f t="shared" ca="1" si="86"/>
        <v>-1.3394179877975154</v>
      </c>
    </row>
    <row r="166" spans="1:34" x14ac:dyDescent="0.2">
      <c r="A166" s="347">
        <f t="shared" ca="1" si="64"/>
        <v>0.1</v>
      </c>
      <c r="B166" s="304">
        <f t="shared" ca="1" si="65"/>
        <v>11.799999999999956</v>
      </c>
      <c r="D166" s="306">
        <f t="shared" ca="1" si="66"/>
        <v>-0.73194712641185644</v>
      </c>
      <c r="E166" s="307">
        <f t="shared" ca="1" si="67"/>
        <v>-10.862270755245596</v>
      </c>
      <c r="F166" s="304">
        <f t="shared" ca="1" si="68"/>
        <v>10.886903717592359</v>
      </c>
      <c r="G166" s="306">
        <f t="shared" ca="1" si="69"/>
        <v>24.350960617522123</v>
      </c>
      <c r="H166" s="307">
        <f t="shared" ca="1" si="70"/>
        <v>34.026725005450189</v>
      </c>
      <c r="I166" s="304">
        <f t="shared" ca="1" si="71"/>
        <v>41.842410274656054</v>
      </c>
      <c r="J166" s="306">
        <f t="shared" ca="1" si="72"/>
        <v>343.24902514741001</v>
      </c>
      <c r="K166" s="307">
        <f t="shared" ca="1" si="73"/>
        <v>1158.6778756136332</v>
      </c>
      <c r="L166" s="304">
        <f t="shared" ca="1" si="58"/>
        <v>1208.4512041043154</v>
      </c>
      <c r="M166" s="306">
        <f t="shared" ca="1" si="74"/>
        <v>0.94964919808623882</v>
      </c>
      <c r="N166" s="304">
        <f t="shared" ca="1" si="75"/>
        <v>54.410891068324581</v>
      </c>
      <c r="P166" s="310">
        <f t="shared" ca="1" si="76"/>
        <v>23</v>
      </c>
      <c r="Q166" s="304">
        <f t="shared" ca="1" si="77"/>
        <v>0</v>
      </c>
      <c r="R166" s="306">
        <f t="shared" ca="1" si="78"/>
        <v>0</v>
      </c>
      <c r="S166" s="307">
        <f t="shared" ca="1" si="79"/>
        <v>3.1779999999999995</v>
      </c>
      <c r="T166" s="304">
        <f t="shared" ca="1" si="59"/>
        <v>31.176179999999995</v>
      </c>
      <c r="U166" s="311">
        <f t="shared" ca="1" si="60"/>
        <v>0</v>
      </c>
      <c r="V166" s="306">
        <f t="shared" ca="1" si="61"/>
        <v>1.0908346796552346</v>
      </c>
      <c r="W166" s="304">
        <f t="shared" ca="1" si="62"/>
        <v>3.8970455757039257</v>
      </c>
      <c r="Y166" s="314" t="str">
        <f t="shared" ca="1" si="80"/>
        <v/>
      </c>
      <c r="Z166" s="315" t="str">
        <f t="shared" ca="1" si="81"/>
        <v/>
      </c>
      <c r="AA166" s="316" t="str">
        <f t="shared" ca="1" si="82"/>
        <v/>
      </c>
      <c r="AC166" s="310" t="e">
        <f t="shared" ca="1" si="83"/>
        <v>#N/A</v>
      </c>
      <c r="AD166" s="323" t="e">
        <f t="shared" ca="1" si="84"/>
        <v>#N/A</v>
      </c>
      <c r="AE166" s="324">
        <f t="shared" ca="1" si="63"/>
        <v>1158.6778756136332</v>
      </c>
      <c r="AG166" s="306">
        <f t="shared" ca="1" si="85"/>
        <v>-9.3351250716848426</v>
      </c>
      <c r="AH166" s="304">
        <f t="shared" ca="1" si="86"/>
        <v>-1.2818035489916972</v>
      </c>
    </row>
    <row r="167" spans="1:34" x14ac:dyDescent="0.2">
      <c r="A167" s="347">
        <f t="shared" ca="1" si="64"/>
        <v>0.1</v>
      </c>
      <c r="B167" s="304">
        <f t="shared" ca="1" si="65"/>
        <v>11.899999999999956</v>
      </c>
      <c r="D167" s="306">
        <f t="shared" ca="1" si="66"/>
        <v>-0.71364297791259046</v>
      </c>
      <c r="E167" s="307">
        <f t="shared" ca="1" si="67"/>
        <v>-10.807206383062733</v>
      </c>
      <c r="F167" s="304">
        <f t="shared" ca="1" si="68"/>
        <v>10.83074310036185</v>
      </c>
      <c r="G167" s="306">
        <f t="shared" ca="1" si="69"/>
        <v>24.279596319730864</v>
      </c>
      <c r="H167" s="307">
        <f t="shared" ca="1" si="70"/>
        <v>32.946004367143914</v>
      </c>
      <c r="I167" s="304">
        <f t="shared" ca="1" si="71"/>
        <v>40.926006416567873</v>
      </c>
      <c r="J167" s="306">
        <f t="shared" ca="1" si="72"/>
        <v>345.68055299427266</v>
      </c>
      <c r="K167" s="307">
        <f t="shared" ca="1" si="73"/>
        <v>1162.0265120822628</v>
      </c>
      <c r="L167" s="304">
        <f t="shared" ca="1" si="58"/>
        <v>1212.3533558746376</v>
      </c>
      <c r="M167" s="306">
        <f t="shared" ca="1" si="74"/>
        <v>0.93569891146626405</v>
      </c>
      <c r="N167" s="304">
        <f t="shared" ca="1" si="75"/>
        <v>53.611598522002204</v>
      </c>
      <c r="P167" s="310">
        <f t="shared" ca="1" si="76"/>
        <v>23</v>
      </c>
      <c r="Q167" s="304">
        <f t="shared" ca="1" si="77"/>
        <v>0</v>
      </c>
      <c r="R167" s="306">
        <f t="shared" ca="1" si="78"/>
        <v>0</v>
      </c>
      <c r="S167" s="307">
        <f t="shared" ca="1" si="79"/>
        <v>3.1779999999999995</v>
      </c>
      <c r="T167" s="304">
        <f t="shared" ca="1" si="59"/>
        <v>31.176179999999995</v>
      </c>
      <c r="U167" s="311">
        <f t="shared" ca="1" si="60"/>
        <v>0</v>
      </c>
      <c r="V167" s="306">
        <f t="shared" ca="1" si="61"/>
        <v>1.0904682266381203</v>
      </c>
      <c r="W167" s="304">
        <f t="shared" ca="1" si="62"/>
        <v>3.7269615581578166</v>
      </c>
      <c r="Y167" s="314" t="str">
        <f t="shared" ca="1" si="80"/>
        <v/>
      </c>
      <c r="Z167" s="315" t="str">
        <f t="shared" ca="1" si="81"/>
        <v/>
      </c>
      <c r="AA167" s="316" t="str">
        <f t="shared" ca="1" si="82"/>
        <v/>
      </c>
      <c r="AC167" s="310" t="e">
        <f t="shared" ca="1" si="83"/>
        <v>#N/A</v>
      </c>
      <c r="AD167" s="323" t="e">
        <f t="shared" ca="1" si="84"/>
        <v>#N/A</v>
      </c>
      <c r="AE167" s="324">
        <f t="shared" ca="1" si="63"/>
        <v>1162.0265120822628</v>
      </c>
      <c r="AG167" s="306">
        <f t="shared" ca="1" si="85"/>
        <v>-9.2038610872520508</v>
      </c>
      <c r="AH167" s="304">
        <f t="shared" ca="1" si="86"/>
        <v>-1.2262572610773841</v>
      </c>
    </row>
    <row r="168" spans="1:34" x14ac:dyDescent="0.2">
      <c r="A168" s="347">
        <f t="shared" ca="1" si="64"/>
        <v>0.1</v>
      </c>
      <c r="B168" s="304">
        <f t="shared" ca="1" si="65"/>
        <v>11.999999999999956</v>
      </c>
      <c r="D168" s="306">
        <f t="shared" ca="1" si="66"/>
        <v>-0.69573381830453052</v>
      </c>
      <c r="E168" s="307">
        <f t="shared" ca="1" si="67"/>
        <v>-10.754070449705273</v>
      </c>
      <c r="F168" s="304">
        <f t="shared" ca="1" si="68"/>
        <v>10.776552175123395</v>
      </c>
      <c r="G168" s="306">
        <f t="shared" ca="1" si="69"/>
        <v>24.210022937900412</v>
      </c>
      <c r="H168" s="307">
        <f t="shared" ca="1" si="70"/>
        <v>31.870597322173385</v>
      </c>
      <c r="I168" s="304">
        <f t="shared" ca="1" si="71"/>
        <v>40.023245549627646</v>
      </c>
      <c r="J168" s="306">
        <f t="shared" ca="1" si="72"/>
        <v>348.10503395715421</v>
      </c>
      <c r="K168" s="307">
        <f t="shared" ca="1" si="73"/>
        <v>1165.2673421667287</v>
      </c>
      <c r="L168" s="304">
        <f t="shared" ca="1" si="58"/>
        <v>1216.1517559032768</v>
      </c>
      <c r="M168" s="306">
        <f t="shared" ca="1" si="74"/>
        <v>0.92115724752529893</v>
      </c>
      <c r="N168" s="304">
        <f t="shared" ca="1" si="75"/>
        <v>52.778422551087324</v>
      </c>
      <c r="P168" s="310">
        <f t="shared" ca="1" si="76"/>
        <v>23</v>
      </c>
      <c r="Q168" s="304">
        <f t="shared" ca="1" si="77"/>
        <v>0</v>
      </c>
      <c r="R168" s="306">
        <f t="shared" ca="1" si="78"/>
        <v>0</v>
      </c>
      <c r="S168" s="307">
        <f t="shared" ca="1" si="79"/>
        <v>3.1779999999999995</v>
      </c>
      <c r="T168" s="304">
        <f t="shared" ca="1" si="59"/>
        <v>31.176179999999995</v>
      </c>
      <c r="U168" s="311">
        <f t="shared" ca="1" si="60"/>
        <v>0</v>
      </c>
      <c r="V168" s="306">
        <f t="shared" ca="1" si="61"/>
        <v>1.0901136816674757</v>
      </c>
      <c r="W168" s="304">
        <f t="shared" ca="1" si="62"/>
        <v>3.5631947387034688</v>
      </c>
      <c r="Y168" s="314" t="str">
        <f t="shared" ca="1" si="80"/>
        <v/>
      </c>
      <c r="Z168" s="315" t="str">
        <f t="shared" ca="1" si="81"/>
        <v/>
      </c>
      <c r="AA168" s="316" t="str">
        <f t="shared" ca="1" si="82"/>
        <v/>
      </c>
      <c r="AC168" s="310">
        <f t="shared" ca="1" si="83"/>
        <v>11.999999999999956</v>
      </c>
      <c r="AD168" s="323">
        <f t="shared" ca="1" si="84"/>
        <v>348.10503395715421</v>
      </c>
      <c r="AE168" s="324">
        <f t="shared" ca="1" si="63"/>
        <v>1165.2673421667287</v>
      </c>
      <c r="AG168" s="306">
        <f t="shared" ca="1" si="85"/>
        <v>-9.0699244992717603</v>
      </c>
      <c r="AH168" s="304">
        <f t="shared" ca="1" si="86"/>
        <v>-1.1727380610943414</v>
      </c>
    </row>
    <row r="169" spans="1:34" x14ac:dyDescent="0.2">
      <c r="A169" s="347">
        <f t="shared" ca="1" si="64"/>
        <v>0.1</v>
      </c>
      <c r="B169" s="304">
        <f t="shared" ca="1" si="65"/>
        <v>12.099999999999955</v>
      </c>
      <c r="D169" s="306">
        <f t="shared" ca="1" si="66"/>
        <v>-0.67821683074363948</v>
      </c>
      <c r="E169" s="307">
        <f t="shared" ca="1" si="67"/>
        <v>-10.702819290803436</v>
      </c>
      <c r="F169" s="304">
        <f t="shared" ca="1" si="68"/>
        <v>10.724286402418489</v>
      </c>
      <c r="G169" s="306">
        <f t="shared" ca="1" si="69"/>
        <v>24.142201254826048</v>
      </c>
      <c r="H169" s="307">
        <f t="shared" ca="1" si="70"/>
        <v>30.80031539309304</v>
      </c>
      <c r="I169" s="304">
        <f t="shared" ca="1" si="71"/>
        <v>39.134451698503817</v>
      </c>
      <c r="J169" s="306">
        <f t="shared" ca="1" si="72"/>
        <v>350.52264516679054</v>
      </c>
      <c r="K169" s="307">
        <f t="shared" ca="1" si="73"/>
        <v>1168.400887802492</v>
      </c>
      <c r="L169" s="304">
        <f t="shared" ca="1" si="58"/>
        <v>1219.8470229468837</v>
      </c>
      <c r="M169" s="306">
        <f t="shared" ca="1" si="74"/>
        <v>0.90599340396239192</v>
      </c>
      <c r="N169" s="304">
        <f t="shared" ca="1" si="75"/>
        <v>51.909598313736133</v>
      </c>
      <c r="P169" s="310">
        <f t="shared" ca="1" si="76"/>
        <v>23</v>
      </c>
      <c r="Q169" s="304">
        <f t="shared" ca="1" si="77"/>
        <v>0</v>
      </c>
      <c r="R169" s="306">
        <f t="shared" ca="1" si="78"/>
        <v>0</v>
      </c>
      <c r="S169" s="307">
        <f t="shared" ca="1" si="79"/>
        <v>3.1779999999999995</v>
      </c>
      <c r="T169" s="304">
        <f t="shared" ca="1" si="59"/>
        <v>31.176179999999995</v>
      </c>
      <c r="U169" s="311">
        <f t="shared" ca="1" si="60"/>
        <v>0</v>
      </c>
      <c r="V169" s="306">
        <f t="shared" ca="1" si="61"/>
        <v>1.0897709767833452</v>
      </c>
      <c r="W169" s="304">
        <f t="shared" ca="1" si="62"/>
        <v>3.4056256299742209</v>
      </c>
      <c r="Y169" s="314" t="str">
        <f t="shared" ca="1" si="80"/>
        <v/>
      </c>
      <c r="Z169" s="315" t="str">
        <f t="shared" ca="1" si="81"/>
        <v/>
      </c>
      <c r="AA169" s="316" t="str">
        <f t="shared" ca="1" si="82"/>
        <v/>
      </c>
      <c r="AC169" s="310" t="e">
        <f t="shared" ca="1" si="83"/>
        <v>#N/A</v>
      </c>
      <c r="AD169" s="323" t="e">
        <f t="shared" ca="1" si="84"/>
        <v>#N/A</v>
      </c>
      <c r="AE169" s="324">
        <f t="shared" ca="1" si="63"/>
        <v>1168.400887802492</v>
      </c>
      <c r="AG169" s="306">
        <f t="shared" ca="1" si="85"/>
        <v>-8.9329309492164732</v>
      </c>
      <c r="AH169" s="304">
        <f t="shared" ca="1" si="86"/>
        <v>-1.1212066515744081</v>
      </c>
    </row>
    <row r="170" spans="1:34" x14ac:dyDescent="0.2">
      <c r="A170" s="347">
        <f t="shared" ca="1" si="64"/>
        <v>0.1</v>
      </c>
      <c r="B170" s="304">
        <f t="shared" ca="1" si="65"/>
        <v>12.199999999999955</v>
      </c>
      <c r="D170" s="306">
        <f t="shared" ca="1" si="66"/>
        <v>-0.66109005697130785</v>
      </c>
      <c r="E170" s="307">
        <f t="shared" ca="1" si="67"/>
        <v>-10.653410343697793</v>
      </c>
      <c r="F170" s="304">
        <f t="shared" ca="1" si="68"/>
        <v>10.673902379853089</v>
      </c>
      <c r="G170" s="306">
        <f t="shared" ca="1" si="69"/>
        <v>24.076092249128916</v>
      </c>
      <c r="H170" s="307">
        <f t="shared" ca="1" si="70"/>
        <v>29.73497435872326</v>
      </c>
      <c r="I170" s="304">
        <f t="shared" ca="1" si="71"/>
        <v>38.259991088635857</v>
      </c>
      <c r="J170" s="306">
        <f t="shared" ca="1" si="72"/>
        <v>352.93355984198831</v>
      </c>
      <c r="K170" s="307">
        <f t="shared" ca="1" si="73"/>
        <v>1171.4276522900827</v>
      </c>
      <c r="L170" s="304">
        <f t="shared" ca="1" si="58"/>
        <v>1223.4397583095758</v>
      </c>
      <c r="M170" s="306">
        <f t="shared" ca="1" si="74"/>
        <v>0.89017510180836179</v>
      </c>
      <c r="N170" s="304">
        <f t="shared" ca="1" si="75"/>
        <v>51.003276361247508</v>
      </c>
      <c r="P170" s="310">
        <f t="shared" ca="1" si="76"/>
        <v>23</v>
      </c>
      <c r="Q170" s="304">
        <f t="shared" ca="1" si="77"/>
        <v>0</v>
      </c>
      <c r="R170" s="306">
        <f t="shared" ca="1" si="78"/>
        <v>0</v>
      </c>
      <c r="S170" s="307">
        <f t="shared" ca="1" si="79"/>
        <v>3.1779999999999995</v>
      </c>
      <c r="T170" s="304">
        <f t="shared" ca="1" si="59"/>
        <v>31.176179999999995</v>
      </c>
      <c r="U170" s="311">
        <f t="shared" ca="1" si="60"/>
        <v>0</v>
      </c>
      <c r="V170" s="306">
        <f t="shared" ca="1" si="61"/>
        <v>1.0894400464982219</v>
      </c>
      <c r="W170" s="304">
        <f t="shared" ca="1" si="62"/>
        <v>3.2541399437370799</v>
      </c>
      <c r="Y170" s="314" t="str">
        <f t="shared" ca="1" si="80"/>
        <v/>
      </c>
      <c r="Z170" s="315" t="str">
        <f t="shared" ca="1" si="81"/>
        <v/>
      </c>
      <c r="AA170" s="316" t="str">
        <f t="shared" ca="1" si="82"/>
        <v/>
      </c>
      <c r="AC170" s="310" t="e">
        <f t="shared" ca="1" si="83"/>
        <v>#N/A</v>
      </c>
      <c r="AD170" s="323" t="e">
        <f t="shared" ca="1" si="84"/>
        <v>#N/A</v>
      </c>
      <c r="AE170" s="324">
        <f t="shared" ca="1" si="63"/>
        <v>1171.4276522900827</v>
      </c>
      <c r="AG170" s="306">
        <f t="shared" ca="1" si="85"/>
        <v>-8.7924719235060245</v>
      </c>
      <c r="AH170" s="304">
        <f t="shared" ca="1" si="86"/>
        <v>-1.0716254342272566</v>
      </c>
    </row>
    <row r="171" spans="1:34" x14ac:dyDescent="0.2">
      <c r="A171" s="347">
        <f t="shared" ca="1" si="64"/>
        <v>0.1</v>
      </c>
      <c r="B171" s="304">
        <f t="shared" ca="1" si="65"/>
        <v>12.299999999999955</v>
      </c>
      <c r="D171" s="306">
        <f t="shared" ca="1" si="66"/>
        <v>-0.64435242459555919</v>
      </c>
      <c r="E171" s="307">
        <f t="shared" ca="1" si="67"/>
        <v>-10.605802019076553</v>
      </c>
      <c r="F171" s="304">
        <f t="shared" ca="1" si="68"/>
        <v>10.62535771232811</v>
      </c>
      <c r="G171" s="306">
        <f t="shared" ca="1" si="69"/>
        <v>24.01165700666936</v>
      </c>
      <c r="H171" s="307">
        <f t="shared" ca="1" si="70"/>
        <v>28.674394156815605</v>
      </c>
      <c r="I171" s="304">
        <f t="shared" ca="1" si="71"/>
        <v>37.400274764583678</v>
      </c>
      <c r="J171" s="306">
        <f t="shared" ca="1" si="72"/>
        <v>355.33794730477825</v>
      </c>
      <c r="K171" s="307">
        <f t="shared" ca="1" si="73"/>
        <v>1174.3481207158597</v>
      </c>
      <c r="L171" s="304">
        <f t="shared" ca="1" si="58"/>
        <v>1226.9305462916982</v>
      </c>
      <c r="M171" s="306">
        <f t="shared" ca="1" si="74"/>
        <v>0.87366859898334093</v>
      </c>
      <c r="N171" s="304">
        <f t="shared" ca="1" si="75"/>
        <v>50.057523414853044</v>
      </c>
      <c r="P171" s="310">
        <f t="shared" ca="1" si="76"/>
        <v>23</v>
      </c>
      <c r="Q171" s="304">
        <f t="shared" ca="1" si="77"/>
        <v>0</v>
      </c>
      <c r="R171" s="306">
        <f t="shared" ca="1" si="78"/>
        <v>0</v>
      </c>
      <c r="S171" s="307">
        <f t="shared" ca="1" si="79"/>
        <v>3.1779999999999995</v>
      </c>
      <c r="T171" s="304">
        <f t="shared" ca="1" si="59"/>
        <v>31.176179999999995</v>
      </c>
      <c r="U171" s="311">
        <f t="shared" ca="1" si="60"/>
        <v>0</v>
      </c>
      <c r="V171" s="306">
        <f t="shared" ca="1" si="61"/>
        <v>1.0891208277416109</v>
      </c>
      <c r="W171" s="304">
        <f t="shared" ca="1" si="62"/>
        <v>3.1086283992639228</v>
      </c>
      <c r="Y171" s="314" t="str">
        <f t="shared" ca="1" si="80"/>
        <v/>
      </c>
      <c r="Z171" s="315" t="str">
        <f t="shared" ca="1" si="81"/>
        <v/>
      </c>
      <c r="AA171" s="316" t="str">
        <f t="shared" ca="1" si="82"/>
        <v/>
      </c>
      <c r="AC171" s="310" t="e">
        <f t="shared" ca="1" si="83"/>
        <v>#N/A</v>
      </c>
      <c r="AD171" s="323" t="e">
        <f t="shared" ca="1" si="84"/>
        <v>#N/A</v>
      </c>
      <c r="AE171" s="324">
        <f t="shared" ca="1" si="63"/>
        <v>1174.3481207158597</v>
      </c>
      <c r="AG171" s="306">
        <f t="shared" ca="1" si="85"/>
        <v>-8.6481133448232193</v>
      </c>
      <c r="AH171" s="304">
        <f t="shared" ca="1" si="86"/>
        <v>-1.0239584467391694</v>
      </c>
    </row>
    <row r="172" spans="1:34" x14ac:dyDescent="0.2">
      <c r="A172" s="347">
        <f t="shared" ca="1" si="64"/>
        <v>0.1</v>
      </c>
      <c r="B172" s="304">
        <f t="shared" ca="1" si="65"/>
        <v>12.399999999999954</v>
      </c>
      <c r="D172" s="306">
        <f t="shared" ca="1" si="66"/>
        <v>-0.62800377688738318</v>
      </c>
      <c r="E172" s="307">
        <f t="shared" ca="1" si="67"/>
        <v>-10.559953567362554</v>
      </c>
      <c r="F172" s="304">
        <f t="shared" ca="1" si="68"/>
        <v>10.578610877078235</v>
      </c>
      <c r="G172" s="306">
        <f t="shared" ca="1" si="69"/>
        <v>23.948856628980622</v>
      </c>
      <c r="H172" s="307">
        <f t="shared" ca="1" si="70"/>
        <v>27.618398800079351</v>
      </c>
      <c r="I172" s="304">
        <f t="shared" ca="1" si="71"/>
        <v>36.555761325893542</v>
      </c>
      <c r="J172" s="306">
        <f t="shared" ca="1" si="72"/>
        <v>357.73597298656074</v>
      </c>
      <c r="K172" s="307">
        <f t="shared" ca="1" si="73"/>
        <v>1177.1627603637046</v>
      </c>
      <c r="L172" s="304">
        <f t="shared" ca="1" si="58"/>
        <v>1230.3199546279568</v>
      </c>
      <c r="M172" s="306">
        <f t="shared" ca="1" si="74"/>
        <v>0.85643872897980822</v>
      </c>
      <c r="N172" s="304">
        <f t="shared" ca="1" si="75"/>
        <v>49.070324582091558</v>
      </c>
      <c r="P172" s="310">
        <f t="shared" ca="1" si="76"/>
        <v>23</v>
      </c>
      <c r="Q172" s="304">
        <f t="shared" ca="1" si="77"/>
        <v>0</v>
      </c>
      <c r="R172" s="306">
        <f t="shared" ca="1" si="78"/>
        <v>0</v>
      </c>
      <c r="S172" s="307">
        <f t="shared" ca="1" si="79"/>
        <v>3.1779999999999995</v>
      </c>
      <c r="T172" s="304">
        <f t="shared" ca="1" si="59"/>
        <v>31.176179999999995</v>
      </c>
      <c r="U172" s="311">
        <f t="shared" ca="1" si="60"/>
        <v>0</v>
      </c>
      <c r="V172" s="306">
        <f t="shared" ca="1" si="61"/>
        <v>1.0888132598060296</v>
      </c>
      <c r="W172" s="304">
        <f t="shared" ca="1" si="62"/>
        <v>2.9689865402803584</v>
      </c>
      <c r="Y172" s="314" t="str">
        <f t="shared" ca="1" si="80"/>
        <v/>
      </c>
      <c r="Z172" s="315" t="str">
        <f t="shared" ca="1" si="81"/>
        <v/>
      </c>
      <c r="AA172" s="316" t="str">
        <f t="shared" ca="1" si="82"/>
        <v/>
      </c>
      <c r="AC172" s="310" t="e">
        <f t="shared" ca="1" si="83"/>
        <v>#N/A</v>
      </c>
      <c r="AD172" s="323" t="e">
        <f t="shared" ca="1" si="84"/>
        <v>#N/A</v>
      </c>
      <c r="AE172" s="324">
        <f t="shared" ca="1" si="63"/>
        <v>1177.1627603637046</v>
      </c>
      <c r="AG172" s="306">
        <f t="shared" ca="1" si="85"/>
        <v>-8.4993943001390715</v>
      </c>
      <c r="AH172" s="304">
        <f t="shared" ca="1" si="86"/>
        <v>-0.97817130247448814</v>
      </c>
    </row>
    <row r="173" spans="1:34" x14ac:dyDescent="0.2">
      <c r="A173" s="347">
        <f t="shared" ca="1" si="64"/>
        <v>0.1</v>
      </c>
      <c r="B173" s="304">
        <f t="shared" ca="1" si="65"/>
        <v>12.499999999999954</v>
      </c>
      <c r="D173" s="306">
        <f t="shared" ca="1" si="66"/>
        <v>-0.61204490477217077</v>
      </c>
      <c r="E173" s="307">
        <f t="shared" ca="1" si="67"/>
        <v>-10.515824938761343</v>
      </c>
      <c r="F173" s="304">
        <f t="shared" ca="1" si="68"/>
        <v>10.533621082426146</v>
      </c>
      <c r="G173" s="306">
        <f t="shared" ca="1" si="69"/>
        <v>23.887652138503405</v>
      </c>
      <c r="H173" s="307">
        <f t="shared" ca="1" si="70"/>
        <v>26.566816306203219</v>
      </c>
      <c r="I173" s="304">
        <f t="shared" ca="1" si="71"/>
        <v>35.726959755032212</v>
      </c>
      <c r="J173" s="306">
        <f t="shared" ca="1" si="72"/>
        <v>360.12779842493495</v>
      </c>
      <c r="K173" s="307">
        <f t="shared" ca="1" si="73"/>
        <v>1179.8720211190187</v>
      </c>
      <c r="L173" s="304">
        <f t="shared" ca="1" si="58"/>
        <v>1233.608534916109</v>
      </c>
      <c r="M173" s="306">
        <f t="shared" ca="1" si="74"/>
        <v>0.83844897090470794</v>
      </c>
      <c r="N173" s="304">
        <f t="shared" ca="1" si="75"/>
        <v>48.03958736992692</v>
      </c>
      <c r="P173" s="310">
        <f t="shared" ca="1" si="76"/>
        <v>23</v>
      </c>
      <c r="Q173" s="304">
        <f t="shared" ca="1" si="77"/>
        <v>0</v>
      </c>
      <c r="R173" s="306">
        <f t="shared" ca="1" si="78"/>
        <v>0</v>
      </c>
      <c r="S173" s="307">
        <f t="shared" ca="1" si="79"/>
        <v>3.1779999999999995</v>
      </c>
      <c r="T173" s="304">
        <f t="shared" ca="1" si="59"/>
        <v>31.176179999999995</v>
      </c>
      <c r="U173" s="311">
        <f t="shared" ca="1" si="60"/>
        <v>0</v>
      </c>
      <c r="V173" s="306">
        <f t="shared" ca="1" si="61"/>
        <v>1.0885172842942952</v>
      </c>
      <c r="W173" s="304">
        <f t="shared" ca="1" si="62"/>
        <v>2.8351145598629959</v>
      </c>
      <c r="Y173" s="314" t="str">
        <f t="shared" ca="1" si="80"/>
        <v/>
      </c>
      <c r="Z173" s="315" t="str">
        <f t="shared" ca="1" si="81"/>
        <v/>
      </c>
      <c r="AA173" s="316" t="str">
        <f t="shared" ca="1" si="82"/>
        <v/>
      </c>
      <c r="AC173" s="310" t="e">
        <f t="shared" ca="1" si="83"/>
        <v>#N/A</v>
      </c>
      <c r="AD173" s="323" t="e">
        <f t="shared" ca="1" si="84"/>
        <v>#N/A</v>
      </c>
      <c r="AE173" s="324">
        <f t="shared" ca="1" si="63"/>
        <v>1179.8720211190187</v>
      </c>
      <c r="AG173" s="306">
        <f t="shared" ca="1" si="85"/>
        <v>-8.3458259787169204</v>
      </c>
      <c r="AH173" s="304">
        <f t="shared" ca="1" si="86"/>
        <v>-0.93423113287613557</v>
      </c>
    </row>
    <row r="174" spans="1:34" x14ac:dyDescent="0.2">
      <c r="A174" s="347">
        <f t="shared" ca="1" si="64"/>
        <v>0.1</v>
      </c>
      <c r="B174" s="304">
        <f t="shared" ca="1" si="65"/>
        <v>12.599999999999953</v>
      </c>
      <c r="D174" s="306">
        <f t="shared" ca="1" si="66"/>
        <v>-0.59647758056639177</v>
      </c>
      <c r="E174" s="307">
        <f t="shared" ca="1" si="67"/>
        <v>-10.473376635836622</v>
      </c>
      <c r="F174" s="304">
        <f t="shared" ca="1" si="68"/>
        <v>10.490348119114389</v>
      </c>
      <c r="G174" s="306">
        <f t="shared" ca="1" si="69"/>
        <v>23.828004380446767</v>
      </c>
      <c r="H174" s="307">
        <f t="shared" ca="1" si="70"/>
        <v>25.519478642619557</v>
      </c>
      <c r="I174" s="304">
        <f t="shared" ca="1" si="71"/>
        <v>34.91443230163862</v>
      </c>
      <c r="J174" s="306">
        <f t="shared" ca="1" si="72"/>
        <v>362.51358125088245</v>
      </c>
      <c r="K174" s="307">
        <f t="shared" ca="1" si="73"/>
        <v>1182.4763358664597</v>
      </c>
      <c r="L174" s="304">
        <f t="shared" ca="1" si="58"/>
        <v>1236.7968230374415</v>
      </c>
      <c r="M174" s="306">
        <f t="shared" ca="1" si="74"/>
        <v>0.81966155815787078</v>
      </c>
      <c r="N174" s="304">
        <f t="shared" ca="1" si="75"/>
        <v>46.963147911562871</v>
      </c>
      <c r="P174" s="310">
        <f t="shared" ca="1" si="76"/>
        <v>23</v>
      </c>
      <c r="Q174" s="304">
        <f t="shared" ca="1" si="77"/>
        <v>0</v>
      </c>
      <c r="R174" s="306">
        <f t="shared" ca="1" si="78"/>
        <v>0</v>
      </c>
      <c r="S174" s="307">
        <f t="shared" ca="1" si="79"/>
        <v>3.1779999999999995</v>
      </c>
      <c r="T174" s="304">
        <f t="shared" ca="1" si="59"/>
        <v>31.176179999999995</v>
      </c>
      <c r="U174" s="311">
        <f t="shared" ca="1" si="60"/>
        <v>0</v>
      </c>
      <c r="V174" s="306">
        <f t="shared" ca="1" si="61"/>
        <v>1.0882328450679077</v>
      </c>
      <c r="W174" s="304">
        <f t="shared" ca="1" si="62"/>
        <v>2.7069171326695498</v>
      </c>
      <c r="Y174" s="314" t="str">
        <f t="shared" ca="1" si="80"/>
        <v/>
      </c>
      <c r="Z174" s="315" t="str">
        <f t="shared" ca="1" si="81"/>
        <v/>
      </c>
      <c r="AA174" s="316" t="str">
        <f t="shared" ca="1" si="82"/>
        <v/>
      </c>
      <c r="AC174" s="310" t="e">
        <f t="shared" ca="1" si="83"/>
        <v>#N/A</v>
      </c>
      <c r="AD174" s="323" t="e">
        <f t="shared" ca="1" si="84"/>
        <v>#N/A</v>
      </c>
      <c r="AE174" s="324">
        <f t="shared" ca="1" si="63"/>
        <v>1182.4763358664597</v>
      </c>
      <c r="AG174" s="306">
        <f t="shared" ca="1" si="85"/>
        <v>-8.1868909123099982</v>
      </c>
      <c r="AH174" s="304">
        <f t="shared" ca="1" si="86"/>
        <v>-0.89210653236721094</v>
      </c>
    </row>
    <row r="175" spans="1:34" x14ac:dyDescent="0.2">
      <c r="A175" s="347">
        <f t="shared" ca="1" si="64"/>
        <v>0.1</v>
      </c>
      <c r="B175" s="304">
        <f t="shared" ca="1" si="65"/>
        <v>12.699999999999953</v>
      </c>
      <c r="D175" s="306">
        <f t="shared" ca="1" si="66"/>
        <v>-0.58130459284747948</v>
      </c>
      <c r="E175" s="307">
        <f t="shared" ca="1" si="67"/>
        <v>-10.432569557449014</v>
      </c>
      <c r="F175" s="304">
        <f t="shared" ca="1" si="68"/>
        <v>10.448752203046903</v>
      </c>
      <c r="G175" s="306">
        <f t="shared" ca="1" si="69"/>
        <v>23.76987392116202</v>
      </c>
      <c r="H175" s="307">
        <f t="shared" ca="1" si="70"/>
        <v>24.476221686874656</v>
      </c>
      <c r="I175" s="304">
        <f t="shared" ca="1" si="71"/>
        <v>34.118797374658023</v>
      </c>
      <c r="J175" s="306">
        <f t="shared" ca="1" si="72"/>
        <v>364.89347516596291</v>
      </c>
      <c r="K175" s="307">
        <f t="shared" ca="1" si="73"/>
        <v>1184.9761208829345</v>
      </c>
      <c r="L175" s="304">
        <f t="shared" ca="1" si="58"/>
        <v>1239.8853395703413</v>
      </c>
      <c r="M175" s="306">
        <f t="shared" ca="1" si="74"/>
        <v>0.80003763413584228</v>
      </c>
      <c r="N175" s="304">
        <f t="shared" ca="1" si="75"/>
        <v>45.838779887615246</v>
      </c>
      <c r="P175" s="310">
        <f t="shared" ca="1" si="76"/>
        <v>23</v>
      </c>
      <c r="Q175" s="304">
        <f t="shared" ca="1" si="77"/>
        <v>0</v>
      </c>
      <c r="R175" s="306">
        <f t="shared" ca="1" si="78"/>
        <v>0</v>
      </c>
      <c r="S175" s="307">
        <f t="shared" ca="1" si="79"/>
        <v>3.1779999999999995</v>
      </c>
      <c r="T175" s="304">
        <f t="shared" ca="1" si="59"/>
        <v>31.176179999999995</v>
      </c>
      <c r="U175" s="311">
        <f t="shared" ca="1" si="60"/>
        <v>0</v>
      </c>
      <c r="V175" s="306">
        <f t="shared" ca="1" si="61"/>
        <v>1.0879598881963626</v>
      </c>
      <c r="W175" s="304">
        <f t="shared" ca="1" si="62"/>
        <v>2.5843032538962789</v>
      </c>
      <c r="Y175" s="314" t="str">
        <f t="shared" ca="1" si="80"/>
        <v/>
      </c>
      <c r="Z175" s="315" t="str">
        <f t="shared" ca="1" si="81"/>
        <v/>
      </c>
      <c r="AA175" s="316" t="str">
        <f t="shared" ca="1" si="82"/>
        <v/>
      </c>
      <c r="AC175" s="310" t="e">
        <f t="shared" ca="1" si="83"/>
        <v>#N/A</v>
      </c>
      <c r="AD175" s="323" t="e">
        <f t="shared" ca="1" si="84"/>
        <v>#N/A</v>
      </c>
      <c r="AE175" s="324">
        <f t="shared" ca="1" si="63"/>
        <v>1184.9761208829345</v>
      </c>
      <c r="AG175" s="306">
        <f t="shared" ca="1" si="85"/>
        <v>-8.0220426319393887</v>
      </c>
      <c r="AH175" s="304">
        <f t="shared" ca="1" si="86"/>
        <v>-0.85176750555995917</v>
      </c>
    </row>
    <row r="176" spans="1:34" x14ac:dyDescent="0.2">
      <c r="A176" s="347">
        <f t="shared" ca="1" si="64"/>
        <v>0.1</v>
      </c>
      <c r="B176" s="304">
        <f t="shared" ca="1" si="65"/>
        <v>12.799999999999953</v>
      </c>
      <c r="D176" s="306">
        <f t="shared" ca="1" si="66"/>
        <v>-0.56652978164549517</v>
      </c>
      <c r="E176" s="307">
        <f t="shared" ca="1" si="67"/>
        <v>-10.393364832887341</v>
      </c>
      <c r="F176" s="304">
        <f t="shared" ca="1" si="68"/>
        <v>10.408793808265711</v>
      </c>
      <c r="G176" s="306">
        <f t="shared" ca="1" si="69"/>
        <v>23.71322094299747</v>
      </c>
      <c r="H176" s="307">
        <f t="shared" ca="1" si="70"/>
        <v>23.43688520358592</v>
      </c>
      <c r="I176" s="304">
        <f t="shared" ca="1" si="71"/>
        <v>33.340732378540793</v>
      </c>
      <c r="J176" s="306">
        <f t="shared" ca="1" si="72"/>
        <v>367.26762990917086</v>
      </c>
      <c r="K176" s="307">
        <f t="shared" ca="1" si="73"/>
        <v>1187.3717762274575</v>
      </c>
      <c r="L176" s="304">
        <f t="shared" ca="1" si="58"/>
        <v>1242.874590198322</v>
      </c>
      <c r="M176" s="306">
        <f t="shared" ca="1" si="74"/>
        <v>0.77953746449033612</v>
      </c>
      <c r="N176" s="304">
        <f t="shared" ca="1" si="75"/>
        <v>44.664206687625537</v>
      </c>
      <c r="P176" s="310">
        <f t="shared" ca="1" si="76"/>
        <v>23</v>
      </c>
      <c r="Q176" s="304">
        <f t="shared" ca="1" si="77"/>
        <v>0</v>
      </c>
      <c r="R176" s="306">
        <f t="shared" ca="1" si="78"/>
        <v>0</v>
      </c>
      <c r="S176" s="307">
        <f t="shared" ca="1" si="79"/>
        <v>3.1779999999999995</v>
      </c>
      <c r="T176" s="304">
        <f t="shared" ca="1" si="59"/>
        <v>31.176179999999995</v>
      </c>
      <c r="U176" s="311">
        <f t="shared" ca="1" si="60"/>
        <v>0</v>
      </c>
      <c r="V176" s="306">
        <f t="shared" ca="1" si="61"/>
        <v>1.087698361907196</v>
      </c>
      <c r="W176" s="304">
        <f t="shared" ca="1" si="62"/>
        <v>2.4671860843635667</v>
      </c>
      <c r="Y176" s="314" t="str">
        <f t="shared" ca="1" si="80"/>
        <v/>
      </c>
      <c r="Z176" s="315" t="str">
        <f t="shared" ca="1" si="81"/>
        <v/>
      </c>
      <c r="AA176" s="316" t="str">
        <f t="shared" ca="1" si="82"/>
        <v/>
      </c>
      <c r="AC176" s="310" t="e">
        <f t="shared" ca="1" si="83"/>
        <v>#N/A</v>
      </c>
      <c r="AD176" s="323" t="e">
        <f t="shared" ca="1" si="84"/>
        <v>#N/A</v>
      </c>
      <c r="AE176" s="324">
        <f t="shared" ca="1" si="63"/>
        <v>1187.3717762274575</v>
      </c>
      <c r="AG176" s="306">
        <f t="shared" ca="1" si="85"/>
        <v>-7.8507058810802848</v>
      </c>
      <c r="AH176" s="304">
        <f t="shared" ca="1" si="86"/>
        <v>-0.81318541658158572</v>
      </c>
    </row>
    <row r="177" spans="1:34" x14ac:dyDescent="0.2">
      <c r="A177" s="347">
        <f t="shared" ca="1" si="64"/>
        <v>0.1</v>
      </c>
      <c r="B177" s="304">
        <f t="shared" ca="1" si="65"/>
        <v>12.899999999999952</v>
      </c>
      <c r="D177" s="306">
        <f t="shared" ca="1" si="66"/>
        <v>-0.55215807290371455</v>
      </c>
      <c r="E177" s="307">
        <f t="shared" ca="1" si="67"/>
        <v>-10.355723645049537</v>
      </c>
      <c r="F177" s="304">
        <f t="shared" ca="1" si="68"/>
        <v>10.370433489016301</v>
      </c>
      <c r="G177" s="306">
        <f t="shared" ca="1" si="69"/>
        <v>23.6580051357071</v>
      </c>
      <c r="H177" s="307">
        <f t="shared" ca="1" si="70"/>
        <v>22.401312839080965</v>
      </c>
      <c r="I177" s="304">
        <f t="shared" ca="1" si="71"/>
        <v>32.580976411328088</v>
      </c>
      <c r="J177" s="306">
        <f t="shared" ca="1" si="72"/>
        <v>369.63619121310609</v>
      </c>
      <c r="K177" s="307">
        <f t="shared" ca="1" si="73"/>
        <v>1189.6636861295908</v>
      </c>
      <c r="L177" s="304">
        <f t="shared" ca="1" si="58"/>
        <v>1245.7650661139835</v>
      </c>
      <c r="M177" s="306">
        <f t="shared" ca="1" si="74"/>
        <v>0.75812071657543001</v>
      </c>
      <c r="N177" s="304">
        <f t="shared" ca="1" si="75"/>
        <v>43.437117421205812</v>
      </c>
      <c r="P177" s="310">
        <f t="shared" ca="1" si="76"/>
        <v>23</v>
      </c>
      <c r="Q177" s="304">
        <f t="shared" ca="1" si="77"/>
        <v>0</v>
      </c>
      <c r="R177" s="306">
        <f t="shared" ca="1" si="78"/>
        <v>0</v>
      </c>
      <c r="S177" s="307">
        <f t="shared" ca="1" si="79"/>
        <v>3.1779999999999995</v>
      </c>
      <c r="T177" s="304">
        <f t="shared" ca="1" si="59"/>
        <v>31.176179999999995</v>
      </c>
      <c r="U177" s="311">
        <f t="shared" ca="1" si="60"/>
        <v>0</v>
      </c>
      <c r="V177" s="306">
        <f t="shared" ca="1" si="61"/>
        <v>1.0874482165365655</v>
      </c>
      <c r="W177" s="304">
        <f t="shared" ca="1" si="62"/>
        <v>2.3554828011331472</v>
      </c>
      <c r="Y177" s="314" t="str">
        <f t="shared" ca="1" si="80"/>
        <v/>
      </c>
      <c r="Z177" s="315" t="str">
        <f t="shared" ca="1" si="81"/>
        <v/>
      </c>
      <c r="AA177" s="316" t="str">
        <f t="shared" ca="1" si="82"/>
        <v/>
      </c>
      <c r="AC177" s="310" t="e">
        <f t="shared" ca="1" si="83"/>
        <v>#N/A</v>
      </c>
      <c r="AD177" s="323" t="e">
        <f t="shared" ca="1" si="84"/>
        <v>#N/A</v>
      </c>
      <c r="AE177" s="324">
        <f t="shared" ca="1" si="63"/>
        <v>1189.6636861295908</v>
      </c>
      <c r="AG177" s="306">
        <f t="shared" ca="1" si="85"/>
        <v>-7.6722775535654639</v>
      </c>
      <c r="AH177" s="304">
        <f t="shared" ca="1" si="86"/>
        <v>-0.7763329403283723</v>
      </c>
    </row>
    <row r="178" spans="1:34" x14ac:dyDescent="0.2">
      <c r="A178" s="347">
        <f t="shared" ca="1" si="64"/>
        <v>0.1</v>
      </c>
      <c r="B178" s="304">
        <f t="shared" ca="1" si="65"/>
        <v>12.999999999999952</v>
      </c>
      <c r="D178" s="306">
        <f t="shared" ca="1" si="66"/>
        <v>-0.53819551086778983</v>
      </c>
      <c r="E178" s="307">
        <f t="shared" ca="1" si="67"/>
        <v>-10.319607041607316</v>
      </c>
      <c r="F178" s="304">
        <f t="shared" ca="1" si="68"/>
        <v>10.333631689832455</v>
      </c>
      <c r="G178" s="306">
        <f t="shared" ca="1" si="69"/>
        <v>23.604185584620321</v>
      </c>
      <c r="H178" s="307">
        <f t="shared" ca="1" si="70"/>
        <v>21.369352134920234</v>
      </c>
      <c r="I178" s="304">
        <f t="shared" ca="1" si="71"/>
        <v>31.840332720928309</v>
      </c>
      <c r="J178" s="306">
        <f t="shared" ca="1" si="72"/>
        <v>371.99930074912248</v>
      </c>
      <c r="K178" s="307">
        <f t="shared" ca="1" si="73"/>
        <v>1191.8522193782908</v>
      </c>
      <c r="L178" s="304">
        <f t="shared" ca="1" si="58"/>
        <v>1248.5572444204524</v>
      </c>
      <c r="M178" s="306">
        <f t="shared" ca="1" si="74"/>
        <v>0.73574681769335104</v>
      </c>
      <c r="N178" s="304">
        <f t="shared" ca="1" si="75"/>
        <v>42.155187444010217</v>
      </c>
      <c r="P178" s="310">
        <f t="shared" ca="1" si="76"/>
        <v>23</v>
      </c>
      <c r="Q178" s="304">
        <f t="shared" ca="1" si="77"/>
        <v>0</v>
      </c>
      <c r="R178" s="306">
        <f t="shared" ca="1" si="78"/>
        <v>0</v>
      </c>
      <c r="S178" s="307">
        <f t="shared" ca="1" si="79"/>
        <v>3.1779999999999995</v>
      </c>
      <c r="T178" s="304">
        <f t="shared" ca="1" si="59"/>
        <v>31.176179999999995</v>
      </c>
      <c r="U178" s="311">
        <f t="shared" ca="1" si="60"/>
        <v>0</v>
      </c>
      <c r="V178" s="306">
        <f t="shared" ca="1" si="61"/>
        <v>1.087209404480149</v>
      </c>
      <c r="W178" s="304">
        <f t="shared" ca="1" si="62"/>
        <v>2.24911445305997</v>
      </c>
      <c r="Y178" s="314" t="str">
        <f t="shared" ca="1" si="80"/>
        <v/>
      </c>
      <c r="Z178" s="315" t="str">
        <f t="shared" ca="1" si="81"/>
        <v/>
      </c>
      <c r="AA178" s="316" t="str">
        <f t="shared" ca="1" si="82"/>
        <v/>
      </c>
      <c r="AC178" s="310">
        <f t="shared" ca="1" si="83"/>
        <v>12.999999999999952</v>
      </c>
      <c r="AD178" s="323">
        <f t="shared" ca="1" si="84"/>
        <v>371.99930074912248</v>
      </c>
      <c r="AE178" s="324">
        <f t="shared" ca="1" si="63"/>
        <v>1191.8522193782908</v>
      </c>
      <c r="AG178" s="306">
        <f t="shared" ca="1" si="85"/>
        <v>-7.4861285553968058</v>
      </c>
      <c r="AH178" s="304">
        <f t="shared" ca="1" si="86"/>
        <v>-0.74118401546039892</v>
      </c>
    </row>
    <row r="179" spans="1:34" x14ac:dyDescent="0.2">
      <c r="A179" s="347">
        <f t="shared" ca="1" si="64"/>
        <v>0.1</v>
      </c>
      <c r="B179" s="304">
        <f t="shared" ca="1" si="65"/>
        <v>13.099999999999952</v>
      </c>
      <c r="D179" s="306">
        <f t="shared" ca="1" si="66"/>
        <v>-0.52464928672712041</v>
      </c>
      <c r="E179" s="307">
        <f t="shared" ca="1" si="67"/>
        <v>-10.284975733232312</v>
      </c>
      <c r="F179" s="304">
        <f t="shared" ca="1" si="68"/>
        <v>10.298348542715031</v>
      </c>
      <c r="G179" s="306">
        <f t="shared" ca="1" si="69"/>
        <v>23.551720655947609</v>
      </c>
      <c r="H179" s="307">
        <f t="shared" ca="1" si="70"/>
        <v>20.340854561597002</v>
      </c>
      <c r="I179" s="304">
        <f t="shared" ca="1" si="71"/>
        <v>31.119670791186575</v>
      </c>
      <c r="J179" s="306">
        <f t="shared" ca="1" si="72"/>
        <v>374.35709606115086</v>
      </c>
      <c r="K179" s="307">
        <f t="shared" ca="1" si="73"/>
        <v>1193.9377297131166</v>
      </c>
      <c r="L179" s="304">
        <f t="shared" ca="1" si="58"/>
        <v>1251.2515885319981</v>
      </c>
      <c r="M179" s="306">
        <f t="shared" ca="1" si="74"/>
        <v>0.71237540446312897</v>
      </c>
      <c r="N179" s="304">
        <f t="shared" ca="1" si="75"/>
        <v>40.81610410466228</v>
      </c>
      <c r="P179" s="310">
        <f t="shared" ca="1" si="76"/>
        <v>23</v>
      </c>
      <c r="Q179" s="304">
        <f t="shared" ca="1" si="77"/>
        <v>0</v>
      </c>
      <c r="R179" s="306">
        <f t="shared" ca="1" si="78"/>
        <v>0</v>
      </c>
      <c r="S179" s="307">
        <f t="shared" ca="1" si="79"/>
        <v>3.1779999999999995</v>
      </c>
      <c r="T179" s="304">
        <f t="shared" ca="1" si="59"/>
        <v>31.176179999999995</v>
      </c>
      <c r="U179" s="311">
        <f t="shared" ca="1" si="60"/>
        <v>0</v>
      </c>
      <c r="V179" s="306">
        <f t="shared" ca="1" si="61"/>
        <v>1.086981880144142</v>
      </c>
      <c r="W179" s="304">
        <f t="shared" ca="1" si="62"/>
        <v>2.1480058206780321</v>
      </c>
      <c r="Y179" s="314" t="str">
        <f t="shared" ca="1" si="80"/>
        <v/>
      </c>
      <c r="Z179" s="315" t="str">
        <f t="shared" ca="1" si="81"/>
        <v/>
      </c>
      <c r="AA179" s="316" t="str">
        <f t="shared" ca="1" si="82"/>
        <v/>
      </c>
      <c r="AC179" s="310" t="e">
        <f t="shared" ca="1" si="83"/>
        <v>#N/A</v>
      </c>
      <c r="AD179" s="323" t="e">
        <f t="shared" ca="1" si="84"/>
        <v>#N/A</v>
      </c>
      <c r="AE179" s="324">
        <f t="shared" ca="1" si="63"/>
        <v>1193.9377297131166</v>
      </c>
      <c r="AG179" s="306">
        <f t="shared" ca="1" si="85"/>
        <v>-7.2916068217055825</v>
      </c>
      <c r="AH179" s="304">
        <f t="shared" ca="1" si="86"/>
        <v>-0.7077137989490152</v>
      </c>
    </row>
    <row r="180" spans="1:34" x14ac:dyDescent="0.2">
      <c r="A180" s="347">
        <f t="shared" ca="1" si="64"/>
        <v>0.1</v>
      </c>
      <c r="B180" s="304">
        <f t="shared" ca="1" si="65"/>
        <v>13.199999999999951</v>
      </c>
      <c r="D180" s="306">
        <f t="shared" ca="1" si="66"/>
        <v>-0.51152776144761991</v>
      </c>
      <c r="E180" s="307">
        <f t="shared" ca="1" si="67"/>
        <v>-10.251789878192945</v>
      </c>
      <c r="F180" s="304">
        <f t="shared" ca="1" si="68"/>
        <v>10.264543650710971</v>
      </c>
      <c r="G180" s="306">
        <f t="shared" ca="1" si="69"/>
        <v>23.500567879802848</v>
      </c>
      <c r="H180" s="307">
        <f t="shared" ca="1" si="70"/>
        <v>19.315675573777707</v>
      </c>
      <c r="I180" s="304">
        <f t="shared" ca="1" si="71"/>
        <v>30.419927901700458</v>
      </c>
      <c r="J180" s="306">
        <f t="shared" ca="1" si="72"/>
        <v>376.70971048793837</v>
      </c>
      <c r="K180" s="307">
        <f t="shared" ca="1" si="73"/>
        <v>1195.9205562198854</v>
      </c>
      <c r="L180" s="304">
        <f t="shared" ca="1" si="58"/>
        <v>1253.8485485756189</v>
      </c>
      <c r="M180" s="306">
        <f t="shared" ca="1" si="74"/>
        <v>0.68796687591169314</v>
      </c>
      <c r="N180" s="304">
        <f t="shared" ca="1" si="75"/>
        <v>39.417598434540437</v>
      </c>
      <c r="P180" s="310">
        <f t="shared" ca="1" si="76"/>
        <v>23</v>
      </c>
      <c r="Q180" s="304">
        <f t="shared" ca="1" si="77"/>
        <v>0</v>
      </c>
      <c r="R180" s="306">
        <f t="shared" ca="1" si="78"/>
        <v>0</v>
      </c>
      <c r="S180" s="307">
        <f t="shared" ca="1" si="79"/>
        <v>3.1779999999999995</v>
      </c>
      <c r="T180" s="304">
        <f t="shared" ca="1" si="59"/>
        <v>31.176179999999995</v>
      </c>
      <c r="U180" s="311">
        <f t="shared" ca="1" si="60"/>
        <v>0</v>
      </c>
      <c r="V180" s="306">
        <f t="shared" ca="1" si="61"/>
        <v>1.0867655998961125</v>
      </c>
      <c r="W180" s="304">
        <f t="shared" ca="1" si="62"/>
        <v>2.0520852798132707</v>
      </c>
      <c r="Y180" s="314" t="str">
        <f t="shared" ca="1" si="80"/>
        <v/>
      </c>
      <c r="Z180" s="315" t="str">
        <f t="shared" ca="1" si="81"/>
        <v/>
      </c>
      <c r="AA180" s="316" t="str">
        <f t="shared" ca="1" si="82"/>
        <v/>
      </c>
      <c r="AC180" s="310" t="e">
        <f t="shared" ca="1" si="83"/>
        <v>#N/A</v>
      </c>
      <c r="AD180" s="323" t="e">
        <f t="shared" ca="1" si="84"/>
        <v>#N/A</v>
      </c>
      <c r="AE180" s="324">
        <f t="shared" ca="1" si="63"/>
        <v>1195.9205562198854</v>
      </c>
      <c r="AG180" s="306">
        <f t="shared" ca="1" si="85"/>
        <v>-7.0880417512713985</v>
      </c>
      <c r="AH180" s="304">
        <f t="shared" ca="1" si="86"/>
        <v>-0.67589862198805306</v>
      </c>
    </row>
    <row r="181" spans="1:34" x14ac:dyDescent="0.2">
      <c r="A181" s="347">
        <f t="shared" ca="1" si="64"/>
        <v>0.1</v>
      </c>
      <c r="B181" s="304">
        <f t="shared" ca="1" si="65"/>
        <v>13.299999999999951</v>
      </c>
      <c r="D181" s="306">
        <f t="shared" ca="1" si="66"/>
        <v>-0.49884048030649442</v>
      </c>
      <c r="E181" s="307">
        <f t="shared" ca="1" si="67"/>
        <v>-10.220008852975367</v>
      </c>
      <c r="F181" s="304">
        <f t="shared" ca="1" si="68"/>
        <v>10.232175857543071</v>
      </c>
      <c r="G181" s="306">
        <f t="shared" ca="1" si="69"/>
        <v>23.450683831772199</v>
      </c>
      <c r="H181" s="307">
        <f t="shared" ca="1" si="70"/>
        <v>18.29367468848017</v>
      </c>
      <c r="I181" s="304">
        <f t="shared" ca="1" si="71"/>
        <v>29.74210997534778</v>
      </c>
      <c r="J181" s="306">
        <f t="shared" ca="1" si="72"/>
        <v>379.05727307351714</v>
      </c>
      <c r="K181" s="307">
        <f t="shared" ca="1" si="73"/>
        <v>1197.8010237329984</v>
      </c>
      <c r="L181" s="304">
        <f t="shared" ca="1" si="58"/>
        <v>1256.3485617955512</v>
      </c>
      <c r="M181" s="306">
        <f t="shared" ca="1" si="74"/>
        <v>0.66248306249387967</v>
      </c>
      <c r="N181" s="304">
        <f t="shared" ca="1" si="75"/>
        <v>37.957483479800864</v>
      </c>
      <c r="P181" s="310">
        <f t="shared" ca="1" si="76"/>
        <v>23</v>
      </c>
      <c r="Q181" s="304">
        <f t="shared" ca="1" si="77"/>
        <v>0</v>
      </c>
      <c r="R181" s="306">
        <f t="shared" ca="1" si="78"/>
        <v>0</v>
      </c>
      <c r="S181" s="307">
        <f t="shared" ca="1" si="79"/>
        <v>3.1779999999999995</v>
      </c>
      <c r="T181" s="304">
        <f t="shared" ca="1" si="59"/>
        <v>31.176179999999995</v>
      </c>
      <c r="U181" s="311">
        <f t="shared" ca="1" si="60"/>
        <v>0</v>
      </c>
      <c r="V181" s="306">
        <f t="shared" ca="1" si="61"/>
        <v>1.0865605220154553</v>
      </c>
      <c r="W181" s="304">
        <f t="shared" ca="1" si="62"/>
        <v>1.9612846683083369</v>
      </c>
      <c r="Y181" s="314" t="str">
        <f t="shared" ca="1" si="80"/>
        <v/>
      </c>
      <c r="Z181" s="315" t="str">
        <f t="shared" ca="1" si="81"/>
        <v/>
      </c>
      <c r="AA181" s="316" t="str">
        <f t="shared" ca="1" si="82"/>
        <v/>
      </c>
      <c r="AC181" s="310" t="e">
        <f t="shared" ca="1" si="83"/>
        <v>#N/A</v>
      </c>
      <c r="AD181" s="323" t="e">
        <f t="shared" ca="1" si="84"/>
        <v>#N/A</v>
      </c>
      <c r="AE181" s="324">
        <f t="shared" ca="1" si="63"/>
        <v>1197.8010237329984</v>
      </c>
      <c r="AG181" s="306">
        <f t="shared" ca="1" si="85"/>
        <v>-6.8747503481806156</v>
      </c>
      <c r="AH181" s="304">
        <f t="shared" ca="1" si="86"/>
        <v>-0.64571594707780711</v>
      </c>
    </row>
    <row r="182" spans="1:34" x14ac:dyDescent="0.2">
      <c r="A182" s="347">
        <f t="shared" ca="1" si="64"/>
        <v>0.1</v>
      </c>
      <c r="B182" s="304">
        <f t="shared" ca="1" si="65"/>
        <v>13.399999999999951</v>
      </c>
      <c r="D182" s="306">
        <f t="shared" ca="1" si="66"/>
        <v>-0.48659817617722828</v>
      </c>
      <c r="E182" s="307">
        <f t="shared" ca="1" si="67"/>
        <v>-10.189591009066165</v>
      </c>
      <c r="F182" s="304">
        <f t="shared" ca="1" si="68"/>
        <v>10.201203003425675</v>
      </c>
      <c r="G182" s="306">
        <f t="shared" ca="1" si="69"/>
        <v>23.402024014154478</v>
      </c>
      <c r="H182" s="307">
        <f t="shared" ca="1" si="70"/>
        <v>17.274715587573553</v>
      </c>
      <c r="I182" s="304">
        <f t="shared" ca="1" si="71"/>
        <v>29.087291496298164</v>
      </c>
      <c r="J182" s="306">
        <f t="shared" ca="1" si="72"/>
        <v>381.3999084658135</v>
      </c>
      <c r="K182" s="307">
        <f t="shared" ca="1" si="73"/>
        <v>1199.579443246801</v>
      </c>
      <c r="L182" s="304">
        <f t="shared" ca="1" si="58"/>
        <v>1258.7520529627891</v>
      </c>
      <c r="M182" s="306">
        <f t="shared" ca="1" si="74"/>
        <v>0.63588802190370219</v>
      </c>
      <c r="N182" s="304">
        <f t="shared" ca="1" si="75"/>
        <v>36.433699898004583</v>
      </c>
      <c r="P182" s="310">
        <f t="shared" ca="1" si="76"/>
        <v>23</v>
      </c>
      <c r="Q182" s="304">
        <f t="shared" ca="1" si="77"/>
        <v>0</v>
      </c>
      <c r="R182" s="306">
        <f t="shared" ca="1" si="78"/>
        <v>0</v>
      </c>
      <c r="S182" s="307">
        <f t="shared" ca="1" si="79"/>
        <v>3.1779999999999995</v>
      </c>
      <c r="T182" s="304">
        <f t="shared" ca="1" si="59"/>
        <v>31.176179999999995</v>
      </c>
      <c r="U182" s="311">
        <f t="shared" ca="1" si="60"/>
        <v>0</v>
      </c>
      <c r="V182" s="306">
        <f t="shared" ca="1" si="61"/>
        <v>1.0863666066431859</v>
      </c>
      <c r="W182" s="304">
        <f t="shared" ca="1" si="62"/>
        <v>1.8755391552346201</v>
      </c>
      <c r="Y182" s="314" t="str">
        <f t="shared" ca="1" si="80"/>
        <v/>
      </c>
      <c r="Z182" s="315" t="str">
        <f t="shared" ca="1" si="81"/>
        <v/>
      </c>
      <c r="AA182" s="316" t="str">
        <f t="shared" ca="1" si="82"/>
        <v/>
      </c>
      <c r="AC182" s="310" t="e">
        <f t="shared" ca="1" si="83"/>
        <v>#N/A</v>
      </c>
      <c r="AD182" s="323" t="e">
        <f t="shared" ca="1" si="84"/>
        <v>#N/A</v>
      </c>
      <c r="AE182" s="324">
        <f t="shared" ca="1" si="63"/>
        <v>1199.579443246801</v>
      </c>
      <c r="AG182" s="306">
        <f t="shared" ca="1" si="85"/>
        <v>-6.6510453789301085</v>
      </c>
      <c r="AH182" s="304">
        <f t="shared" ca="1" si="86"/>
        <v>-0.61714432608821179</v>
      </c>
    </row>
    <row r="183" spans="1:34" x14ac:dyDescent="0.2">
      <c r="A183" s="347">
        <f t="shared" ca="1" si="64"/>
        <v>0.1</v>
      </c>
      <c r="B183" s="304">
        <f t="shared" ca="1" si="65"/>
        <v>13.49999999999995</v>
      </c>
      <c r="D183" s="306">
        <f t="shared" ca="1" si="66"/>
        <v>-0.47481275813525248</v>
      </c>
      <c r="E183" s="307">
        <f t="shared" ca="1" si="67"/>
        <v>-10.160493416688094</v>
      </c>
      <c r="F183" s="304">
        <f t="shared" ca="1" si="68"/>
        <v>10.171581667855305</v>
      </c>
      <c r="G183" s="306">
        <f t="shared" ca="1" si="69"/>
        <v>23.354542738340953</v>
      </c>
      <c r="H183" s="307">
        <f t="shared" ca="1" si="70"/>
        <v>16.258666245904742</v>
      </c>
      <c r="I183" s="304">
        <f t="shared" ca="1" si="71"/>
        <v>28.456614250692517</v>
      </c>
      <c r="J183" s="306">
        <f t="shared" ca="1" si="72"/>
        <v>383.73773680343828</v>
      </c>
      <c r="K183" s="307">
        <f t="shared" ca="1" si="73"/>
        <v>1201.2561123384748</v>
      </c>
      <c r="L183" s="304">
        <f t="shared" ca="1" si="58"/>
        <v>1261.0594347918623</v>
      </c>
      <c r="M183" s="306">
        <f t="shared" ca="1" si="74"/>
        <v>0.60814896991363498</v>
      </c>
      <c r="N183" s="304">
        <f t="shared" ca="1" si="75"/>
        <v>34.844369291279769</v>
      </c>
      <c r="P183" s="310">
        <f t="shared" ca="1" si="76"/>
        <v>23</v>
      </c>
      <c r="Q183" s="304">
        <f t="shared" ca="1" si="77"/>
        <v>0</v>
      </c>
      <c r="R183" s="306">
        <f t="shared" ca="1" si="78"/>
        <v>0</v>
      </c>
      <c r="S183" s="307">
        <f t="shared" ca="1" si="79"/>
        <v>3.1779999999999995</v>
      </c>
      <c r="T183" s="304">
        <f t="shared" ca="1" si="59"/>
        <v>31.176179999999995</v>
      </c>
      <c r="U183" s="311">
        <f t="shared" ca="1" si="60"/>
        <v>0</v>
      </c>
      <c r="V183" s="306">
        <f t="shared" ca="1" si="61"/>
        <v>1.0861838157307822</v>
      </c>
      <c r="W183" s="304">
        <f t="shared" ca="1" si="62"/>
        <v>1.7947871119572667</v>
      </c>
      <c r="Y183" s="314" t="str">
        <f t="shared" ca="1" si="80"/>
        <v/>
      </c>
      <c r="Z183" s="315" t="str">
        <f t="shared" ca="1" si="81"/>
        <v/>
      </c>
      <c r="AA183" s="316" t="str">
        <f t="shared" ca="1" si="82"/>
        <v/>
      </c>
      <c r="AC183" s="310" t="e">
        <f t="shared" ca="1" si="83"/>
        <v>#N/A</v>
      </c>
      <c r="AD183" s="323" t="e">
        <f t="shared" ca="1" si="84"/>
        <v>#N/A</v>
      </c>
      <c r="AE183" s="324">
        <f t="shared" ca="1" si="63"/>
        <v>1201.2561123384748</v>
      </c>
      <c r="AG183" s="306">
        <f t="shared" ca="1" si="85"/>
        <v>-6.4162458575615497</v>
      </c>
      <c r="AH183" s="304">
        <f t="shared" ca="1" si="86"/>
        <v>-0.59016335910466344</v>
      </c>
    </row>
    <row r="184" spans="1:34" x14ac:dyDescent="0.2">
      <c r="A184" s="347">
        <f t="shared" ca="1" si="64"/>
        <v>0.1</v>
      </c>
      <c r="B184" s="304">
        <f t="shared" ca="1" si="65"/>
        <v>13.59999999999995</v>
      </c>
      <c r="D184" s="306">
        <f t="shared" ca="1" si="66"/>
        <v>-0.46349728149105057</v>
      </c>
      <c r="E184" s="307">
        <f t="shared" ca="1" si="67"/>
        <v>-10.132671597131107</v>
      </c>
      <c r="F184" s="304">
        <f t="shared" ca="1" si="68"/>
        <v>10.14326690101651</v>
      </c>
      <c r="G184" s="306">
        <f t="shared" ca="1" si="69"/>
        <v>23.308193010191847</v>
      </c>
      <c r="H184" s="307">
        <f t="shared" ca="1" si="70"/>
        <v>15.245399086191631</v>
      </c>
      <c r="I184" s="304">
        <f t="shared" ca="1" si="71"/>
        <v>27.851284614854102</v>
      </c>
      <c r="J184" s="306">
        <f t="shared" ca="1" si="72"/>
        <v>386.07087359086495</v>
      </c>
      <c r="K184" s="307">
        <f t="shared" ca="1" si="73"/>
        <v>1202.8313156050797</v>
      </c>
      <c r="L184" s="304">
        <f t="shared" ca="1" si="58"/>
        <v>1263.2711083672659</v>
      </c>
      <c r="M184" s="306">
        <f t="shared" ca="1" si="74"/>
        <v>0.57923735021014155</v>
      </c>
      <c r="N184" s="304">
        <f t="shared" ca="1" si="75"/>
        <v>33.187855503382316</v>
      </c>
      <c r="P184" s="310">
        <f t="shared" ca="1" si="76"/>
        <v>23</v>
      </c>
      <c r="Q184" s="304">
        <f t="shared" ca="1" si="77"/>
        <v>0</v>
      </c>
      <c r="R184" s="306">
        <f t="shared" ca="1" si="78"/>
        <v>0</v>
      </c>
      <c r="S184" s="307">
        <f t="shared" ca="1" si="79"/>
        <v>3.1779999999999995</v>
      </c>
      <c r="T184" s="304">
        <f t="shared" ca="1" si="59"/>
        <v>31.176179999999995</v>
      </c>
      <c r="U184" s="311">
        <f t="shared" ca="1" si="60"/>
        <v>0</v>
      </c>
      <c r="V184" s="306">
        <f t="shared" ca="1" si="61"/>
        <v>1.0860121129877818</v>
      </c>
      <c r="W184" s="304">
        <f t="shared" ca="1" si="62"/>
        <v>1.7189699844106274</v>
      </c>
      <c r="Y184" s="314" t="str">
        <f t="shared" ca="1" si="80"/>
        <v/>
      </c>
      <c r="Z184" s="315" t="str">
        <f t="shared" ca="1" si="81"/>
        <v/>
      </c>
      <c r="AA184" s="316" t="str">
        <f t="shared" ca="1" si="82"/>
        <v/>
      </c>
      <c r="AC184" s="310" t="e">
        <f t="shared" ca="1" si="83"/>
        <v>#N/A</v>
      </c>
      <c r="AD184" s="323" t="e">
        <f t="shared" ca="1" si="84"/>
        <v>#N/A</v>
      </c>
      <c r="AE184" s="324">
        <f t="shared" ca="1" si="63"/>
        <v>1202.8313156050797</v>
      </c>
      <c r="AG184" s="306">
        <f t="shared" ca="1" si="85"/>
        <v>-6.1696901535827715</v>
      </c>
      <c r="AH184" s="304">
        <f t="shared" ca="1" si="86"/>
        <v>-0.56475365385691223</v>
      </c>
    </row>
    <row r="185" spans="1:34" x14ac:dyDescent="0.2">
      <c r="A185" s="347">
        <f t="shared" ca="1" si="64"/>
        <v>0.1</v>
      </c>
      <c r="B185" s="304">
        <f t="shared" ca="1" si="65"/>
        <v>13.69999999999995</v>
      </c>
      <c r="D185" s="306">
        <f t="shared" ca="1" si="66"/>
        <v>-0.45266589495029663</v>
      </c>
      <c r="E185" s="307">
        <f t="shared" ca="1" si="67"/>
        <v>-10.106079246392365</v>
      </c>
      <c r="F185" s="304">
        <f t="shared" ca="1" si="68"/>
        <v>10.11621194651504</v>
      </c>
      <c r="G185" s="306">
        <f t="shared" ca="1" si="69"/>
        <v>23.262926420696818</v>
      </c>
      <c r="H185" s="307">
        <f t="shared" ca="1" si="70"/>
        <v>14.234791161552394</v>
      </c>
      <c r="I185" s="304">
        <f t="shared" ca="1" si="71"/>
        <v>27.272569095480613</v>
      </c>
      <c r="J185" s="306">
        <f t="shared" ca="1" si="72"/>
        <v>388.39942956240941</v>
      </c>
      <c r="K185" s="307">
        <f t="shared" ca="1" si="73"/>
        <v>1204.305325117467</v>
      </c>
      <c r="L185" s="304">
        <f t="shared" ca="1" si="58"/>
        <v>1265.3874635820812</v>
      </c>
      <c r="M185" s="306">
        <f t="shared" ca="1" si="74"/>
        <v>0.54913004092345685</v>
      </c>
      <c r="N185" s="304">
        <f t="shared" ca="1" si="75"/>
        <v>31.462833748760257</v>
      </c>
      <c r="P185" s="310">
        <f t="shared" ca="1" si="76"/>
        <v>23</v>
      </c>
      <c r="Q185" s="304">
        <f t="shared" ca="1" si="77"/>
        <v>0</v>
      </c>
      <c r="R185" s="306">
        <f t="shared" ca="1" si="78"/>
        <v>0</v>
      </c>
      <c r="S185" s="307">
        <f t="shared" ca="1" si="79"/>
        <v>3.1779999999999995</v>
      </c>
      <c r="T185" s="304">
        <f t="shared" ca="1" si="59"/>
        <v>31.176179999999995</v>
      </c>
      <c r="U185" s="311">
        <f t="shared" ca="1" si="60"/>
        <v>0</v>
      </c>
      <c r="V185" s="306">
        <f t="shared" ca="1" si="61"/>
        <v>1.0858514638278325</v>
      </c>
      <c r="W185" s="304">
        <f t="shared" ca="1" si="62"/>
        <v>1.6480321659362667</v>
      </c>
      <c r="Y185" s="314" t="str">
        <f t="shared" ca="1" si="80"/>
        <v/>
      </c>
      <c r="Z185" s="315" t="str">
        <f t="shared" ca="1" si="81"/>
        <v/>
      </c>
      <c r="AA185" s="316" t="str">
        <f t="shared" ca="1" si="82"/>
        <v/>
      </c>
      <c r="AC185" s="310" t="e">
        <f t="shared" ca="1" si="83"/>
        <v>#N/A</v>
      </c>
      <c r="AD185" s="323" t="e">
        <f t="shared" ca="1" si="84"/>
        <v>#N/A</v>
      </c>
      <c r="AE185" s="324">
        <f t="shared" ca="1" si="63"/>
        <v>1204.305325117467</v>
      </c>
      <c r="AG185" s="306">
        <f t="shared" ca="1" si="85"/>
        <v>-5.9107519682867409</v>
      </c>
      <c r="AH185" s="304">
        <f t="shared" ca="1" si="86"/>
        <v>-0.54089678552883191</v>
      </c>
    </row>
    <row r="186" spans="1:34" x14ac:dyDescent="0.2">
      <c r="A186" s="347">
        <f t="shared" ca="1" si="64"/>
        <v>0.1</v>
      </c>
      <c r="B186" s="304">
        <f t="shared" ca="1" si="65"/>
        <v>13.799999999999949</v>
      </c>
      <c r="D186" s="306">
        <f t="shared" ca="1" si="66"/>
        <v>-0.44233376030778049</v>
      </c>
      <c r="E186" s="307">
        <f t="shared" ca="1" si="67"/>
        <v>-10.080667954143701</v>
      </c>
      <c r="F186" s="304">
        <f t="shared" ca="1" si="68"/>
        <v>10.09036795945558</v>
      </c>
      <c r="G186" s="306">
        <f t="shared" ca="1" si="69"/>
        <v>23.21869304466604</v>
      </c>
      <c r="H186" s="307">
        <f t="shared" ca="1" si="70"/>
        <v>13.226724366138024</v>
      </c>
      <c r="I186" s="304">
        <f t="shared" ca="1" si="71"/>
        <v>26.721787817438646</v>
      </c>
      <c r="J186" s="306">
        <f t="shared" ca="1" si="72"/>
        <v>390.72351053567758</v>
      </c>
      <c r="K186" s="307">
        <f t="shared" ca="1" si="73"/>
        <v>1205.6784008938514</v>
      </c>
      <c r="L186" s="304">
        <f t="shared" ca="1" si="58"/>
        <v>1267.4088795914595</v>
      </c>
      <c r="M186" s="306">
        <f t="shared" ca="1" si="74"/>
        <v>0.51781068697667276</v>
      </c>
      <c r="N186" s="304">
        <f t="shared" ca="1" si="75"/>
        <v>29.66836695053313</v>
      </c>
      <c r="P186" s="310">
        <f t="shared" ca="1" si="76"/>
        <v>23</v>
      </c>
      <c r="Q186" s="304">
        <f t="shared" ca="1" si="77"/>
        <v>0</v>
      </c>
      <c r="R186" s="306">
        <f t="shared" ca="1" si="78"/>
        <v>0</v>
      </c>
      <c r="S186" s="307">
        <f t="shared" ca="1" si="79"/>
        <v>3.1779999999999995</v>
      </c>
      <c r="T186" s="304">
        <f t="shared" ca="1" si="59"/>
        <v>31.176179999999995</v>
      </c>
      <c r="U186" s="311">
        <f t="shared" ca="1" si="60"/>
        <v>0</v>
      </c>
      <c r="V186" s="306">
        <f t="shared" ca="1" si="61"/>
        <v>1.0857018353128742</v>
      </c>
      <c r="W186" s="304">
        <f t="shared" ca="1" si="62"/>
        <v>1.5819208700355216</v>
      </c>
      <c r="Y186" s="314" t="str">
        <f t="shared" ca="1" si="80"/>
        <v/>
      </c>
      <c r="Z186" s="315" t="str">
        <f t="shared" ca="1" si="81"/>
        <v/>
      </c>
      <c r="AA186" s="316" t="str">
        <f t="shared" ca="1" si="82"/>
        <v/>
      </c>
      <c r="AC186" s="310" t="e">
        <f t="shared" ca="1" si="83"/>
        <v>#N/A</v>
      </c>
      <c r="AD186" s="323" t="e">
        <f t="shared" ca="1" si="84"/>
        <v>#N/A</v>
      </c>
      <c r="AE186" s="324">
        <f t="shared" ca="1" si="63"/>
        <v>1205.6784008938514</v>
      </c>
      <c r="AG186" s="306">
        <f t="shared" ca="1" si="85"/>
        <v>-5.6388593343449775</v>
      </c>
      <c r="AH186" s="304">
        <f t="shared" ca="1" si="86"/>
        <v>-0.51857525674520666</v>
      </c>
    </row>
    <row r="187" spans="1:34" x14ac:dyDescent="0.2">
      <c r="A187" s="347">
        <f t="shared" ca="1" si="64"/>
        <v>0.1</v>
      </c>
      <c r="B187" s="304">
        <f t="shared" ca="1" si="65"/>
        <v>13.899999999999949</v>
      </c>
      <c r="D187" s="306">
        <f t="shared" ca="1" si="66"/>
        <v>-0.43251693997710294</v>
      </c>
      <c r="E187" s="307">
        <f t="shared" ca="1" si="67"/>
        <v>-10.056386923577373</v>
      </c>
      <c r="F187" s="304">
        <f t="shared" ca="1" si="68"/>
        <v>10.065683725414043</v>
      </c>
      <c r="G187" s="306">
        <f t="shared" ca="1" si="69"/>
        <v>23.175441350668329</v>
      </c>
      <c r="H187" s="307">
        <f t="shared" ca="1" si="70"/>
        <v>12.221085673780287</v>
      </c>
      <c r="I187" s="304">
        <f t="shared" ca="1" si="71"/>
        <v>26.200305663181592</v>
      </c>
      <c r="J187" s="306">
        <f t="shared" ca="1" si="72"/>
        <v>393.04321725544429</v>
      </c>
      <c r="K187" s="307">
        <f t="shared" ca="1" si="73"/>
        <v>1206.9507913958473</v>
      </c>
      <c r="L187" s="304">
        <f t="shared" ca="1" si="58"/>
        <v>1269.33572528373</v>
      </c>
      <c r="M187" s="306">
        <f t="shared" ca="1" si="74"/>
        <v>0.48527113634042629</v>
      </c>
      <c r="N187" s="304">
        <f t="shared" ca="1" si="75"/>
        <v>27.803988031823977</v>
      </c>
      <c r="P187" s="310">
        <f t="shared" ca="1" si="76"/>
        <v>23</v>
      </c>
      <c r="Q187" s="304">
        <f t="shared" ca="1" si="77"/>
        <v>0</v>
      </c>
      <c r="R187" s="306">
        <f t="shared" ca="1" si="78"/>
        <v>0</v>
      </c>
      <c r="S187" s="307">
        <f t="shared" ca="1" si="79"/>
        <v>3.1779999999999995</v>
      </c>
      <c r="T187" s="304">
        <f t="shared" ca="1" si="59"/>
        <v>31.176179999999995</v>
      </c>
      <c r="U187" s="311">
        <f t="shared" ca="1" si="60"/>
        <v>0</v>
      </c>
      <c r="V187" s="306">
        <f t="shared" ca="1" si="61"/>
        <v>1.0855631960951424</v>
      </c>
      <c r="W187" s="304">
        <f t="shared" ca="1" si="62"/>
        <v>1.5205860023962243</v>
      </c>
      <c r="Y187" s="314" t="str">
        <f t="shared" ca="1" si="80"/>
        <v/>
      </c>
      <c r="Z187" s="315" t="str">
        <f t="shared" ca="1" si="81"/>
        <v/>
      </c>
      <c r="AA187" s="316" t="str">
        <f t="shared" ca="1" si="82"/>
        <v/>
      </c>
      <c r="AC187" s="310" t="e">
        <f t="shared" ca="1" si="83"/>
        <v>#N/A</v>
      </c>
      <c r="AD187" s="323" t="e">
        <f t="shared" ca="1" si="84"/>
        <v>#N/A</v>
      </c>
      <c r="AE187" s="324">
        <f t="shared" ca="1" si="63"/>
        <v>1206.9507913958473</v>
      </c>
      <c r="AG187" s="306">
        <f t="shared" ca="1" si="85"/>
        <v>-5.3535166509323586</v>
      </c>
      <c r="AH187" s="304">
        <f t="shared" ca="1" si="86"/>
        <v>-0.49777245753163052</v>
      </c>
    </row>
    <row r="188" spans="1:34" x14ac:dyDescent="0.2">
      <c r="A188" s="347">
        <f t="shared" ca="1" si="64"/>
        <v>0.1</v>
      </c>
      <c r="B188" s="304">
        <f t="shared" ca="1" si="65"/>
        <v>13.999999999999948</v>
      </c>
      <c r="D188" s="306">
        <f t="shared" ca="1" si="66"/>
        <v>-0.42323224782972274</v>
      </c>
      <c r="E188" s="307">
        <f t="shared" ca="1" si="67"/>
        <v>-10.033182699408851</v>
      </c>
      <c r="F188" s="304">
        <f t="shared" ca="1" si="68"/>
        <v>10.042105387582829</v>
      </c>
      <c r="G188" s="306">
        <f t="shared" ca="1" si="69"/>
        <v>23.133118125885357</v>
      </c>
      <c r="H188" s="307">
        <f t="shared" ca="1" si="70"/>
        <v>11.217767403839401</v>
      </c>
      <c r="I188" s="304">
        <f t="shared" ca="1" si="71"/>
        <v>25.709520799750575</v>
      </c>
      <c r="J188" s="306">
        <f t="shared" ca="1" si="72"/>
        <v>395.35864522927199</v>
      </c>
      <c r="K188" s="307">
        <f t="shared" ca="1" si="73"/>
        <v>1208.1227340497283</v>
      </c>
      <c r="L188" s="304">
        <f t="shared" ca="1" si="58"/>
        <v>1271.1683597719523</v>
      </c>
      <c r="M188" s="306">
        <f t="shared" ca="1" si="74"/>
        <v>0.45151294485462456</v>
      </c>
      <c r="N188" s="304">
        <f t="shared" ca="1" si="75"/>
        <v>25.869786135693065</v>
      </c>
      <c r="P188" s="310">
        <f t="shared" ca="1" si="76"/>
        <v>23</v>
      </c>
      <c r="Q188" s="304">
        <f t="shared" ca="1" si="77"/>
        <v>0</v>
      </c>
      <c r="R188" s="306">
        <f t="shared" ca="1" si="78"/>
        <v>0</v>
      </c>
      <c r="S188" s="307">
        <f t="shared" ca="1" si="79"/>
        <v>3.1779999999999995</v>
      </c>
      <c r="T188" s="304">
        <f t="shared" ca="1" si="59"/>
        <v>31.176179999999995</v>
      </c>
      <c r="U188" s="311">
        <f t="shared" ca="1" si="60"/>
        <v>0</v>
      </c>
      <c r="V188" s="306">
        <f t="shared" ca="1" si="61"/>
        <v>1.0854355163566789</v>
      </c>
      <c r="W188" s="304">
        <f t="shared" ca="1" si="62"/>
        <v>1.4639800315714147</v>
      </c>
      <c r="Y188" s="314" t="str">
        <f t="shared" ca="1" si="80"/>
        <v/>
      </c>
      <c r="Z188" s="315" t="str">
        <f t="shared" ca="1" si="81"/>
        <v/>
      </c>
      <c r="AA188" s="316" t="str">
        <f t="shared" ca="1" si="82"/>
        <v/>
      </c>
      <c r="AC188" s="310">
        <f t="shared" ca="1" si="83"/>
        <v>13.999999999999948</v>
      </c>
      <c r="AD188" s="323">
        <f t="shared" ca="1" si="84"/>
        <v>395.35864522927199</v>
      </c>
      <c r="AE188" s="324">
        <f t="shared" ca="1" si="63"/>
        <v>1208.1227340497283</v>
      </c>
      <c r="AG188" s="306">
        <f t="shared" ca="1" si="85"/>
        <v>-5.0543295635496106</v>
      </c>
      <c r="AH188" s="304">
        <f t="shared" ca="1" si="86"/>
        <v>-0.47847262504601151</v>
      </c>
    </row>
    <row r="189" spans="1:34" x14ac:dyDescent="0.2">
      <c r="A189" s="347">
        <f t="shared" ca="1" si="64"/>
        <v>0.1</v>
      </c>
      <c r="B189" s="304">
        <f t="shared" ca="1" si="65"/>
        <v>14.099999999999948</v>
      </c>
      <c r="D189" s="306">
        <f t="shared" ca="1" si="66"/>
        <v>-0.41449705936285985</v>
      </c>
      <c r="E189" s="307">
        <f t="shared" ca="1" si="67"/>
        <v>-10.01099891316878</v>
      </c>
      <c r="F189" s="304">
        <f t="shared" ca="1" si="68"/>
        <v>10.019576191221212</v>
      </c>
      <c r="G189" s="306">
        <f t="shared" ca="1" si="69"/>
        <v>23.09166841994907</v>
      </c>
      <c r="H189" s="307">
        <f t="shared" ca="1" si="70"/>
        <v>10.216667512522523</v>
      </c>
      <c r="I189" s="304">
        <f t="shared" ca="1" si="71"/>
        <v>25.250850391190912</v>
      </c>
      <c r="J189" s="306">
        <f t="shared" ca="1" si="72"/>
        <v>397.66988455656372</v>
      </c>
      <c r="K189" s="307">
        <f t="shared" ca="1" si="73"/>
        <v>1209.1944557955464</v>
      </c>
      <c r="L189" s="304">
        <f t="shared" ca="1" si="58"/>
        <v>1272.907132908728</v>
      </c>
      <c r="M189" s="306">
        <f t="shared" ca="1" si="74"/>
        <v>0.41654889891159935</v>
      </c>
      <c r="N189" s="304">
        <f t="shared" ca="1" si="75"/>
        <v>23.866493868456214</v>
      </c>
      <c r="P189" s="310">
        <f t="shared" ca="1" si="76"/>
        <v>23</v>
      </c>
      <c r="Q189" s="304">
        <f t="shared" ca="1" si="77"/>
        <v>0</v>
      </c>
      <c r="R189" s="306">
        <f t="shared" ca="1" si="78"/>
        <v>0</v>
      </c>
      <c r="S189" s="307">
        <f t="shared" ca="1" si="79"/>
        <v>3.1779999999999995</v>
      </c>
      <c r="T189" s="304">
        <f t="shared" ca="1" si="59"/>
        <v>31.176179999999995</v>
      </c>
      <c r="U189" s="311">
        <f t="shared" ca="1" si="60"/>
        <v>0</v>
      </c>
      <c r="V189" s="306">
        <f t="shared" ca="1" si="61"/>
        <v>1.0853187677460536</v>
      </c>
      <c r="W189" s="304">
        <f t="shared" ca="1" si="62"/>
        <v>1.4120578577199112</v>
      </c>
      <c r="Y189" s="314" t="str">
        <f t="shared" ca="1" si="80"/>
        <v/>
      </c>
      <c r="Z189" s="315" t="str">
        <f t="shared" ca="1" si="81"/>
        <v/>
      </c>
      <c r="AA189" s="316" t="str">
        <f t="shared" ca="1" si="82"/>
        <v/>
      </c>
      <c r="AC189" s="310" t="e">
        <f t="shared" ca="1" si="83"/>
        <v>#N/A</v>
      </c>
      <c r="AD189" s="323" t="e">
        <f t="shared" ca="1" si="84"/>
        <v>#N/A</v>
      </c>
      <c r="AE189" s="324">
        <f t="shared" ca="1" si="63"/>
        <v>1209.1944557955464</v>
      </c>
      <c r="AG189" s="306">
        <f t="shared" ca="1" si="85"/>
        <v>-4.741032229829508</v>
      </c>
      <c r="AH189" s="304">
        <f t="shared" ca="1" si="86"/>
        <v>-0.46066080288590777</v>
      </c>
    </row>
    <row r="190" spans="1:34" x14ac:dyDescent="0.2">
      <c r="A190" s="347">
        <f t="shared" ca="1" si="64"/>
        <v>0.1</v>
      </c>
      <c r="B190" s="304">
        <f t="shared" ca="1" si="65"/>
        <v>14.199999999999948</v>
      </c>
      <c r="D190" s="306">
        <f t="shared" ca="1" si="66"/>
        <v>-0.40632907823417869</v>
      </c>
      <c r="E190" s="307">
        <f t="shared" ca="1" si="67"/>
        <v>-9.9897760567790765</v>
      </c>
      <c r="F190" s="304">
        <f t="shared" ca="1" si="68"/>
        <v>9.9980362564063121</v>
      </c>
      <c r="G190" s="306">
        <f t="shared" ca="1" si="69"/>
        <v>23.051035512125651</v>
      </c>
      <c r="H190" s="307">
        <f t="shared" ca="1" si="70"/>
        <v>9.2176899068446154</v>
      </c>
      <c r="I190" s="304">
        <f t="shared" ca="1" si="71"/>
        <v>24.82571339156285</v>
      </c>
      <c r="J190" s="306">
        <f t="shared" ca="1" si="72"/>
        <v>399.97701975316744</v>
      </c>
      <c r="K190" s="307">
        <f t="shared" ca="1" si="73"/>
        <v>1210.1661736665149</v>
      </c>
      <c r="L190" s="304">
        <f t="shared" ca="1" si="58"/>
        <v>1274.5523858269926</v>
      </c>
      <c r="M190" s="306">
        <f t="shared" ca="1" si="74"/>
        <v>0.38040448891436035</v>
      </c>
      <c r="N190" s="304">
        <f t="shared" ca="1" si="75"/>
        <v>21.795571722623958</v>
      </c>
      <c r="P190" s="310">
        <f t="shared" ca="1" si="76"/>
        <v>23</v>
      </c>
      <c r="Q190" s="304">
        <f t="shared" ca="1" si="77"/>
        <v>0</v>
      </c>
      <c r="R190" s="306">
        <f t="shared" ca="1" si="78"/>
        <v>0</v>
      </c>
      <c r="S190" s="307">
        <f t="shared" ca="1" si="79"/>
        <v>3.1779999999999995</v>
      </c>
      <c r="T190" s="304">
        <f t="shared" ca="1" si="59"/>
        <v>31.176179999999995</v>
      </c>
      <c r="U190" s="311">
        <f t="shared" ca="1" si="60"/>
        <v>0</v>
      </c>
      <c r="V190" s="306">
        <f t="shared" ca="1" si="61"/>
        <v>1.0852129233120276</v>
      </c>
      <c r="W190" s="304">
        <f t="shared" ca="1" si="62"/>
        <v>1.3647766788677043</v>
      </c>
      <c r="Y190" s="314" t="str">
        <f t="shared" ca="1" si="80"/>
        <v/>
      </c>
      <c r="Z190" s="315" t="str">
        <f t="shared" ca="1" si="81"/>
        <v/>
      </c>
      <c r="AA190" s="316" t="str">
        <f t="shared" ca="1" si="82"/>
        <v/>
      </c>
      <c r="AC190" s="310" t="e">
        <f t="shared" ca="1" si="83"/>
        <v>#N/A</v>
      </c>
      <c r="AD190" s="323" t="e">
        <f t="shared" ca="1" si="84"/>
        <v>#N/A</v>
      </c>
      <c r="AE190" s="324">
        <f t="shared" ca="1" si="63"/>
        <v>1210.1661736665149</v>
      </c>
      <c r="AG190" s="306">
        <f t="shared" ca="1" si="85"/>
        <v>-4.4135161831823453</v>
      </c>
      <c r="AH190" s="304">
        <f t="shared" ca="1" si="86"/>
        <v>-0.44432279978600109</v>
      </c>
    </row>
    <row r="191" spans="1:34" x14ac:dyDescent="0.2">
      <c r="A191" s="347">
        <f t="shared" ca="1" si="64"/>
        <v>0.1</v>
      </c>
      <c r="B191" s="304">
        <f t="shared" ca="1" si="65"/>
        <v>14.299999999999947</v>
      </c>
      <c r="D191" s="306">
        <f t="shared" ca="1" si="66"/>
        <v>-0.39874605777549582</v>
      </c>
      <c r="E191" s="307">
        <f t="shared" ca="1" si="67"/>
        <v>-9.9694512971106146</v>
      </c>
      <c r="F191" s="304">
        <f t="shared" ca="1" si="68"/>
        <v>9.9774223917829605</v>
      </c>
      <c r="G191" s="306">
        <f t="shared" ca="1" si="69"/>
        <v>23.011160906348103</v>
      </c>
      <c r="H191" s="307">
        <f t="shared" ca="1" si="70"/>
        <v>8.2207447771335538</v>
      </c>
      <c r="I191" s="304">
        <f t="shared" ca="1" si="71"/>
        <v>24.43551044992946</v>
      </c>
      <c r="J191" s="306">
        <f t="shared" ca="1" si="72"/>
        <v>402.28012957409112</v>
      </c>
      <c r="K191" s="307">
        <f t="shared" ca="1" si="73"/>
        <v>1211.0380954007137</v>
      </c>
      <c r="L191" s="304">
        <f t="shared" ca="1" si="58"/>
        <v>1276.1044515093331</v>
      </c>
      <c r="M191" s="306">
        <f t="shared" ca="1" si="74"/>
        <v>0.34311925052987335</v>
      </c>
      <c r="N191" s="304">
        <f t="shared" ca="1" si="75"/>
        <v>19.659284925053679</v>
      </c>
      <c r="P191" s="310">
        <f t="shared" ca="1" si="76"/>
        <v>23</v>
      </c>
      <c r="Q191" s="304">
        <f t="shared" ca="1" si="77"/>
        <v>0</v>
      </c>
      <c r="R191" s="306">
        <f t="shared" ca="1" si="78"/>
        <v>0</v>
      </c>
      <c r="S191" s="307">
        <f t="shared" ca="1" si="79"/>
        <v>3.1779999999999995</v>
      </c>
      <c r="T191" s="304">
        <f t="shared" ca="1" si="59"/>
        <v>31.176179999999995</v>
      </c>
      <c r="U191" s="311">
        <f t="shared" ca="1" si="60"/>
        <v>0</v>
      </c>
      <c r="V191" s="306">
        <f t="shared" ca="1" si="61"/>
        <v>1.0851179574339125</v>
      </c>
      <c r="W191" s="304">
        <f t="shared" ca="1" si="62"/>
        <v>1.3220958542184109</v>
      </c>
      <c r="Y191" s="314" t="str">
        <f t="shared" ca="1" si="80"/>
        <v/>
      </c>
      <c r="Z191" s="315" t="str">
        <f t="shared" ca="1" si="81"/>
        <v/>
      </c>
      <c r="AA191" s="316" t="str">
        <f t="shared" ca="1" si="82"/>
        <v/>
      </c>
      <c r="AC191" s="310" t="e">
        <f t="shared" ca="1" si="83"/>
        <v>#N/A</v>
      </c>
      <c r="AD191" s="323" t="e">
        <f t="shared" ca="1" si="84"/>
        <v>#N/A</v>
      </c>
      <c r="AE191" s="324">
        <f t="shared" ca="1" si="63"/>
        <v>1211.0380954007137</v>
      </c>
      <c r="AG191" s="306">
        <f t="shared" ca="1" si="85"/>
        <v>-4.0718596296456644</v>
      </c>
      <c r="AH191" s="304">
        <f t="shared" ca="1" si="86"/>
        <v>-0.42944514753546398</v>
      </c>
    </row>
    <row r="192" spans="1:34" x14ac:dyDescent="0.2">
      <c r="A192" s="347">
        <f t="shared" ca="1" si="64"/>
        <v>0.1</v>
      </c>
      <c r="B192" s="304">
        <f t="shared" ca="1" si="65"/>
        <v>14.399999999999947</v>
      </c>
      <c r="D192" s="306">
        <f t="shared" ca="1" si="66"/>
        <v>-0.39176547827609759</v>
      </c>
      <c r="E192" s="307">
        <f t="shared" ca="1" si="67"/>
        <v>-9.9499583455396632</v>
      </c>
      <c r="F192" s="304">
        <f t="shared" ca="1" si="68"/>
        <v>9.9576679633307368</v>
      </c>
      <c r="G192" s="306">
        <f t="shared" ca="1" si="69"/>
        <v>22.971984358520494</v>
      </c>
      <c r="H192" s="307">
        <f t="shared" ca="1" si="70"/>
        <v>7.2257489425795871</v>
      </c>
      <c r="I192" s="304">
        <f t="shared" ca="1" si="71"/>
        <v>24.081601133423423</v>
      </c>
      <c r="J192" s="306">
        <f t="shared" ca="1" si="72"/>
        <v>404.57928683733456</v>
      </c>
      <c r="K192" s="307">
        <f t="shared" ca="1" si="73"/>
        <v>1211.8104200866994</v>
      </c>
      <c r="L192" s="304">
        <f t="shared" ca="1" si="58"/>
        <v>1277.5636553880629</v>
      </c>
      <c r="M192" s="306">
        <f t="shared" ca="1" si="74"/>
        <v>0.30474787743517223</v>
      </c>
      <c r="N192" s="304">
        <f t="shared" ca="1" si="75"/>
        <v>17.460767192605463</v>
      </c>
      <c r="P192" s="310">
        <f t="shared" ca="1" si="76"/>
        <v>23</v>
      </c>
      <c r="Q192" s="304">
        <f t="shared" ca="1" si="77"/>
        <v>0</v>
      </c>
      <c r="R192" s="306">
        <f t="shared" ca="1" si="78"/>
        <v>0</v>
      </c>
      <c r="S192" s="307">
        <f t="shared" ca="1" si="79"/>
        <v>3.1779999999999995</v>
      </c>
      <c r="T192" s="304">
        <f t="shared" ca="1" si="59"/>
        <v>31.176179999999995</v>
      </c>
      <c r="U192" s="311">
        <f t="shared" ca="1" si="60"/>
        <v>0</v>
      </c>
      <c r="V192" s="306">
        <f t="shared" ca="1" si="61"/>
        <v>1.0850338457484539</v>
      </c>
      <c r="W192" s="304">
        <f t="shared" ca="1" si="62"/>
        <v>1.283976764133113</v>
      </c>
      <c r="Y192" s="314" t="str">
        <f t="shared" ca="1" si="80"/>
        <v/>
      </c>
      <c r="Z192" s="315" t="str">
        <f t="shared" ca="1" si="81"/>
        <v/>
      </c>
      <c r="AA192" s="316" t="str">
        <f t="shared" ca="1" si="82"/>
        <v/>
      </c>
      <c r="AC192" s="310" t="e">
        <f t="shared" ca="1" si="83"/>
        <v>#N/A</v>
      </c>
      <c r="AD192" s="323" t="e">
        <f t="shared" ca="1" si="84"/>
        <v>#N/A</v>
      </c>
      <c r="AE192" s="324">
        <f t="shared" ca="1" si="63"/>
        <v>1211.8104200866994</v>
      </c>
      <c r="AG192" s="306">
        <f t="shared" ca="1" si="85"/>
        <v>-3.7163556188455829</v>
      </c>
      <c r="AH192" s="304">
        <f t="shared" ca="1" si="86"/>
        <v>-0.41601505796677507</v>
      </c>
    </row>
    <row r="193" spans="1:34" x14ac:dyDescent="0.2">
      <c r="A193" s="347">
        <f t="shared" ca="1" si="64"/>
        <v>0.1</v>
      </c>
      <c r="B193" s="304">
        <f t="shared" ca="1" si="65"/>
        <v>14.499999999999947</v>
      </c>
      <c r="D193" s="306">
        <f t="shared" ca="1" si="66"/>
        <v>-0.38540418359693934</v>
      </c>
      <c r="E193" s="307">
        <f t="shared" ca="1" si="67"/>
        <v>-9.9312273971908063</v>
      </c>
      <c r="F193" s="304">
        <f t="shared" ca="1" si="68"/>
        <v>9.9387028328372562</v>
      </c>
      <c r="G193" s="306">
        <f t="shared" ca="1" si="69"/>
        <v>22.933443940160799</v>
      </c>
      <c r="H193" s="307">
        <f t="shared" ca="1" si="70"/>
        <v>6.2326262028605068</v>
      </c>
      <c r="I193" s="304">
        <f t="shared" ca="1" si="71"/>
        <v>23.765278882038846</v>
      </c>
      <c r="J193" s="306">
        <f t="shared" ca="1" si="72"/>
        <v>406.87455825226863</v>
      </c>
      <c r="K193" s="307">
        <f t="shared" ca="1" si="73"/>
        <v>1212.4833388439715</v>
      </c>
      <c r="L193" s="304">
        <f t="shared" ca="1" si="58"/>
        <v>1278.9303159778501</v>
      </c>
      <c r="M193" s="306">
        <f t="shared" ca="1" si="74"/>
        <v>0.26536100105916804</v>
      </c>
      <c r="N193" s="304">
        <f t="shared" ca="1" si="75"/>
        <v>15.204065408056897</v>
      </c>
      <c r="P193" s="310">
        <f t="shared" ca="1" si="76"/>
        <v>23</v>
      </c>
      <c r="Q193" s="304">
        <f t="shared" ca="1" si="77"/>
        <v>0</v>
      </c>
      <c r="R193" s="306">
        <f t="shared" ca="1" si="78"/>
        <v>0</v>
      </c>
      <c r="S193" s="307">
        <f t="shared" ca="1" si="79"/>
        <v>3.1779999999999995</v>
      </c>
      <c r="T193" s="304">
        <f t="shared" ca="1" si="59"/>
        <v>31.176179999999995</v>
      </c>
      <c r="U193" s="311">
        <f t="shared" ca="1" si="60"/>
        <v>0</v>
      </c>
      <c r="V193" s="306">
        <f t="shared" ca="1" si="61"/>
        <v>1.0849605650731122</v>
      </c>
      <c r="W193" s="304">
        <f t="shared" ca="1" si="62"/>
        <v>1.2503826665163762</v>
      </c>
      <c r="Y193" s="314" t="str">
        <f t="shared" ca="1" si="80"/>
        <v/>
      </c>
      <c r="Z193" s="315" t="str">
        <f t="shared" ca="1" si="81"/>
        <v/>
      </c>
      <c r="AA193" s="316" t="str">
        <f t="shared" ca="1" si="82"/>
        <v/>
      </c>
      <c r="AC193" s="310" t="e">
        <f t="shared" ca="1" si="83"/>
        <v>#N/A</v>
      </c>
      <c r="AD193" s="323" t="e">
        <f t="shared" ca="1" si="84"/>
        <v>#N/A</v>
      </c>
      <c r="AE193" s="324">
        <f t="shared" ca="1" si="63"/>
        <v>1212.4833388439715</v>
      </c>
      <c r="AG193" s="306">
        <f t="shared" ca="1" si="85"/>
        <v>-3.3475371630991759</v>
      </c>
      <c r="AH193" s="304">
        <f t="shared" ca="1" si="86"/>
        <v>-0.40402037889651138</v>
      </c>
    </row>
    <row r="194" spans="1:34" x14ac:dyDescent="0.2">
      <c r="A194" s="347">
        <f t="shared" ca="1" si="64"/>
        <v>0.1</v>
      </c>
      <c r="B194" s="304">
        <f t="shared" ca="1" si="65"/>
        <v>14.599999999999946</v>
      </c>
      <c r="D194" s="306">
        <f t="shared" ca="1" si="66"/>
        <v>-0.37967798394356994</v>
      </c>
      <c r="E194" s="307">
        <f t="shared" ca="1" si="67"/>
        <v>-9.9131851542904101</v>
      </c>
      <c r="F194" s="304">
        <f t="shared" ca="1" si="68"/>
        <v>9.9204533805030923</v>
      </c>
      <c r="G194" s="306">
        <f t="shared" ca="1" si="69"/>
        <v>22.895476141766441</v>
      </c>
      <c r="H194" s="307">
        <f t="shared" ca="1" si="70"/>
        <v>5.2413076874314655</v>
      </c>
      <c r="I194" s="304">
        <f t="shared" ca="1" si="71"/>
        <v>23.487744336835</v>
      </c>
      <c r="J194" s="306">
        <f t="shared" ca="1" si="72"/>
        <v>409.166004256365</v>
      </c>
      <c r="K194" s="307">
        <f t="shared" ca="1" si="73"/>
        <v>1213.0570355384862</v>
      </c>
      <c r="L194" s="304">
        <f t="shared" ca="1" si="58"/>
        <v>1280.2047455421105</v>
      </c>
      <c r="M194" s="306">
        <f t="shared" ca="1" si="74"/>
        <v>0.22504553250259771</v>
      </c>
      <c r="N194" s="304">
        <f t="shared" ca="1" si="75"/>
        <v>12.89415921067304</v>
      </c>
      <c r="P194" s="310">
        <f t="shared" ca="1" si="76"/>
        <v>23</v>
      </c>
      <c r="Q194" s="304">
        <f t="shared" ca="1" si="77"/>
        <v>0</v>
      </c>
      <c r="R194" s="306">
        <f t="shared" ca="1" si="78"/>
        <v>0</v>
      </c>
      <c r="S194" s="307">
        <f t="shared" ca="1" si="79"/>
        <v>3.1779999999999995</v>
      </c>
      <c r="T194" s="304">
        <f t="shared" ca="1" si="59"/>
        <v>31.176179999999995</v>
      </c>
      <c r="U194" s="311">
        <f t="shared" ca="1" si="60"/>
        <v>0</v>
      </c>
      <c r="V194" s="306">
        <f t="shared" ca="1" si="61"/>
        <v>1.0848980933257155</v>
      </c>
      <c r="W194" s="304">
        <f t="shared" ca="1" si="62"/>
        <v>1.2212785494864355</v>
      </c>
      <c r="Y194" s="314" t="str">
        <f t="shared" ca="1" si="80"/>
        <v/>
      </c>
      <c r="Z194" s="315" t="str">
        <f t="shared" ca="1" si="81"/>
        <v/>
      </c>
      <c r="AA194" s="316" t="str">
        <f t="shared" ca="1" si="82"/>
        <v/>
      </c>
      <c r="AC194" s="310" t="e">
        <f t="shared" ca="1" si="83"/>
        <v>#N/A</v>
      </c>
      <c r="AD194" s="323" t="e">
        <f t="shared" ca="1" si="84"/>
        <v>#N/A</v>
      </c>
      <c r="AE194" s="324">
        <f t="shared" ca="1" si="63"/>
        <v>1213.0570355384862</v>
      </c>
      <c r="AG194" s="306">
        <f t="shared" ca="1" si="85"/>
        <v>-2.9661971002493743</v>
      </c>
      <c r="AH194" s="304">
        <f t="shared" ca="1" si="86"/>
        <v>-0.39344954893529782</v>
      </c>
    </row>
    <row r="195" spans="1:34" x14ac:dyDescent="0.2">
      <c r="A195" s="347">
        <f t="shared" ca="1" si="64"/>
        <v>0.1</v>
      </c>
      <c r="B195" s="304">
        <f t="shared" ca="1" si="65"/>
        <v>14.699999999999946</v>
      </c>
      <c r="D195" s="306">
        <f t="shared" ca="1" si="66"/>
        <v>-0.37460123518745081</v>
      </c>
      <c r="E195" s="307">
        <f t="shared" ca="1" si="67"/>
        <v>-9.8957549465908521</v>
      </c>
      <c r="F195" s="304">
        <f t="shared" ca="1" si="68"/>
        <v>9.9028426246397192</v>
      </c>
      <c r="G195" s="306">
        <f t="shared" ca="1" si="69"/>
        <v>22.858016018247696</v>
      </c>
      <c r="H195" s="307">
        <f t="shared" ca="1" si="70"/>
        <v>4.2517321927723799</v>
      </c>
      <c r="I195" s="304">
        <f t="shared" ca="1" si="71"/>
        <v>23.250077912332365</v>
      </c>
      <c r="J195" s="306">
        <f t="shared" ca="1" si="72"/>
        <v>411.45367886436571</v>
      </c>
      <c r="K195" s="307">
        <f t="shared" ca="1" si="73"/>
        <v>1213.5316875324963</v>
      </c>
      <c r="L195" s="304">
        <f t="shared" ca="1" si="58"/>
        <v>1281.3872507936424</v>
      </c>
      <c r="M195" s="306">
        <f t="shared" ca="1" si="74"/>
        <v>0.18390447185473507</v>
      </c>
      <c r="N195" s="304">
        <f t="shared" ca="1" si="75"/>
        <v>10.536950070858754</v>
      </c>
      <c r="P195" s="310">
        <f t="shared" ca="1" si="76"/>
        <v>23</v>
      </c>
      <c r="Q195" s="304">
        <f t="shared" ca="1" si="77"/>
        <v>0</v>
      </c>
      <c r="R195" s="306">
        <f t="shared" ca="1" si="78"/>
        <v>0</v>
      </c>
      <c r="S195" s="307">
        <f t="shared" ca="1" si="79"/>
        <v>3.1779999999999995</v>
      </c>
      <c r="T195" s="304">
        <f t="shared" ca="1" si="59"/>
        <v>31.176179999999995</v>
      </c>
      <c r="U195" s="311">
        <f t="shared" ca="1" si="60"/>
        <v>0</v>
      </c>
      <c r="V195" s="306">
        <f t="shared" ca="1" si="61"/>
        <v>1.0848464094405375</v>
      </c>
      <c r="W195" s="304">
        <f t="shared" ca="1" si="62"/>
        <v>1.1966309803716839</v>
      </c>
      <c r="Y195" s="314" t="str">
        <f t="shared" ca="1" si="80"/>
        <v/>
      </c>
      <c r="Z195" s="315" t="str">
        <f t="shared" ca="1" si="81"/>
        <v/>
      </c>
      <c r="AA195" s="316" t="str">
        <f t="shared" ca="1" si="82"/>
        <v/>
      </c>
      <c r="AC195" s="310" t="e">
        <f t="shared" ca="1" si="83"/>
        <v>#N/A</v>
      </c>
      <c r="AD195" s="323" t="e">
        <f t="shared" ca="1" si="84"/>
        <v>#N/A</v>
      </c>
      <c r="AE195" s="324">
        <f t="shared" ca="1" si="63"/>
        <v>1213.5316875324963</v>
      </c>
      <c r="AG195" s="306">
        <f t="shared" ca="1" si="85"/>
        <v>-2.573400376409237</v>
      </c>
      <c r="AH195" s="304">
        <f t="shared" ca="1" si="86"/>
        <v>-0.38429155112851976</v>
      </c>
    </row>
    <row r="196" spans="1:34" x14ac:dyDescent="0.2">
      <c r="A196" s="347">
        <f t="shared" ca="1" si="64"/>
        <v>0.1</v>
      </c>
      <c r="B196" s="304">
        <f t="shared" ca="1" si="65"/>
        <v>14.799999999999946</v>
      </c>
      <c r="D196" s="306">
        <f t="shared" ca="1" si="66"/>
        <v>-0.37018640867139641</v>
      </c>
      <c r="E196" s="307">
        <f t="shared" ca="1" si="67"/>
        <v>-9.8788569589687274</v>
      </c>
      <c r="F196" s="304">
        <f t="shared" ca="1" si="68"/>
        <v>9.8857904485645385</v>
      </c>
      <c r="G196" s="306">
        <f t="shared" ca="1" si="69"/>
        <v>22.820997377380557</v>
      </c>
      <c r="H196" s="307">
        <f t="shared" ca="1" si="70"/>
        <v>3.263846496875507</v>
      </c>
      <c r="I196" s="304">
        <f t="shared" ca="1" si="71"/>
        <v>23.053212688334284</v>
      </c>
      <c r="J196" s="306">
        <f t="shared" ca="1" si="72"/>
        <v>413.73762953414712</v>
      </c>
      <c r="K196" s="307">
        <f t="shared" ca="1" si="73"/>
        <v>1213.9074664669788</v>
      </c>
      <c r="L196" s="304">
        <f t="shared" ref="L196:L259" ca="1" si="87">SQRT(pos_x^2+pos_z^2)</f>
        <v>1282.4781336291135</v>
      </c>
      <c r="M196" s="306">
        <f t="shared" ca="1" si="74"/>
        <v>0.14205611213933148</v>
      </c>
      <c r="N196" s="304">
        <f t="shared" ca="1" si="75"/>
        <v>8.1392156796208326</v>
      </c>
      <c r="P196" s="310">
        <f t="shared" ca="1" si="76"/>
        <v>23</v>
      </c>
      <c r="Q196" s="304">
        <f t="shared" ca="1" si="77"/>
        <v>0</v>
      </c>
      <c r="R196" s="306">
        <f t="shared" ca="1" si="78"/>
        <v>0</v>
      </c>
      <c r="S196" s="307">
        <f t="shared" ca="1" si="79"/>
        <v>3.1779999999999995</v>
      </c>
      <c r="T196" s="304">
        <f t="shared" ref="T196:T259" ca="1" si="88">m*g</f>
        <v>31.176179999999995</v>
      </c>
      <c r="U196" s="311">
        <f t="shared" ref="U196:U259" ca="1" si="89">IF(pos_xz&lt;L_rampe,Poids*COS(Beta),0)</f>
        <v>0</v>
      </c>
      <c r="V196" s="306">
        <f t="shared" ref="V196:V259" ca="1" si="90">Rho_moyen*(20000-Alt_rampe-pos_z)/(20000+Alt_rampe+pos_z)</f>
        <v>1.0848054932809883</v>
      </c>
      <c r="W196" s="304">
        <f t="shared" ref="W196:W259" ca="1" si="91">1/2*Rho*Sref*Cx*vit_xz^2</f>
        <v>1.1764079512588488</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1213.9074664669788</v>
      </c>
      <c r="AG196" s="306">
        <f t="shared" ca="1" si="85"/>
        <v>-2.1704865338374595</v>
      </c>
      <c r="AH196" s="304">
        <f t="shared" ca="1" si="86"/>
        <v>-0.37653586544105855</v>
      </c>
    </row>
    <row r="197" spans="1:34" x14ac:dyDescent="0.2">
      <c r="A197" s="347">
        <f t="shared" ref="A197:A260" ca="1" si="93">IF(B196+0.01&lt;=T_ini+ROUNDUP(Temps_fin_propu,0), 0.01, IF(K196&gt;0, 0.1, 0.0001))</f>
        <v>0.1</v>
      </c>
      <c r="B197" s="304">
        <f t="shared" ref="B197:B260" ca="1" si="94">B196+pas</f>
        <v>14.899999999999945</v>
      </c>
      <c r="D197" s="306">
        <f t="shared" ref="D197:D260" ca="1" si="95">IF(AND(L196&lt;L_rampe,Poussee&lt;Poids*SIN(M196)),0,(-W196+Poussee)/m*COS(M196)-U196/m*SIN(M196))</f>
        <v>-0.3664436685588574</v>
      </c>
      <c r="E197" s="307">
        <f t="shared" ref="E197:E260" ca="1" si="96">IF(AND(L196&lt;L_rampe,Poussee&lt;Poids*SIN(M196)),0,(-W196+Poussee)/m*SIN(M196)+U196/m*COS(M196)-Poids/m)</f>
        <v>-9.8624085719896488</v>
      </c>
      <c r="F197" s="304">
        <f t="shared" ref="F197:F260" ca="1" si="97">SQRT(acc_x^2+acc_z^2)</f>
        <v>9.8692139404859276</v>
      </c>
      <c r="G197" s="306">
        <f t="shared" ref="G197:G260" ca="1" si="98">G196+acc_x*pas</f>
        <v>22.784353010524672</v>
      </c>
      <c r="H197" s="307">
        <f t="shared" ref="H197:H260" ca="1" si="99">H196+acc_z*pas</f>
        <v>2.2776056396765423</v>
      </c>
      <c r="I197" s="304">
        <f t="shared" ref="I197:I260" ca="1" si="100">SQRT(vit_x^2+vit_z^2)</f>
        <v>22.897908846837762</v>
      </c>
      <c r="J197" s="306">
        <f t="shared" ref="J197:J260" ca="1" si="101">J196+0.5*(vit_x+G196)*pas*(K196&gt;=0)</f>
        <v>416.01789705354236</v>
      </c>
      <c r="K197" s="307">
        <f t="shared" ref="K197:K260" ca="1" si="102">K196+0.5*(vit_z+H196)*pas</f>
        <v>1214.1845390738065</v>
      </c>
      <c r="L197" s="304">
        <f t="shared" ca="1" si="87"/>
        <v>1283.4776918960156</v>
      </c>
      <c r="M197" s="306">
        <f t="shared" ref="M197:M260" ca="1" si="103">IF(AND(L196&gt;L_rampe,G197&gt;0),ATAN2(G197,H197),$M$4)</f>
        <v>9.9632599245862333E-2</v>
      </c>
      <c r="N197" s="304">
        <f t="shared" ref="N197:N260" ca="1" si="104">DEGREES(Beta)</f>
        <v>5.7085274387062199</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3.1779999999999995</v>
      </c>
      <c r="T197" s="304">
        <f t="shared" ca="1" si="88"/>
        <v>31.176179999999995</v>
      </c>
      <c r="U197" s="311">
        <f t="shared" ca="1" si="89"/>
        <v>0</v>
      </c>
      <c r="V197" s="306">
        <f t="shared" ca="1" si="90"/>
        <v>1.0847753255491999</v>
      </c>
      <c r="W197" s="304">
        <f t="shared" ca="1" si="91"/>
        <v>1.1605787215139969</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1214.1845390738065</v>
      </c>
      <c r="AG197" s="306">
        <f t="shared" ref="AG197:AG260" ca="1" si="114">IF(AND(L196&lt;L_rampe,Poussee&lt;Poids*SIN(M196)),0,(-W196+Poussee)/m-Poids*SIN(M196)/m)</f>
        <v>-1.7590605793570582</v>
      </c>
      <c r="AH197" s="304">
        <f t="shared" ref="AH197:AH260" ca="1" si="115">IF(AND(L196&lt;L_rampe,Poussee&lt;Poids*SIN(M196)), g*SIN(M196), (-W196+Poussee)/m)</f>
        <v>-0.37017242015696949</v>
      </c>
    </row>
    <row r="198" spans="1:34" x14ac:dyDescent="0.2">
      <c r="A198" s="347">
        <f t="shared" ca="1" si="93"/>
        <v>0.1</v>
      </c>
      <c r="B198" s="304">
        <f t="shared" ca="1" si="94"/>
        <v>14.999999999999945</v>
      </c>
      <c r="D198" s="306">
        <f t="shared" ca="1" si="95"/>
        <v>-0.36338047602878631</v>
      </c>
      <c r="E198" s="307">
        <f t="shared" ca="1" si="96"/>
        <v>-9.8463248155946861</v>
      </c>
      <c r="F198" s="304">
        <f t="shared" ca="1" si="97"/>
        <v>9.8530278465329957</v>
      </c>
      <c r="G198" s="306">
        <f t="shared" ca="1" si="98"/>
        <v>22.748014962921793</v>
      </c>
      <c r="H198" s="307">
        <f t="shared" ca="1" si="99"/>
        <v>1.2929731581170736</v>
      </c>
      <c r="I198" s="304">
        <f t="shared" ca="1" si="100"/>
        <v>22.78473094730164</v>
      </c>
      <c r="J198" s="306">
        <f t="shared" ca="1" si="101"/>
        <v>418.29451545221468</v>
      </c>
      <c r="K198" s="307">
        <f t="shared" ca="1" si="102"/>
        <v>1214.3630680136962</v>
      </c>
      <c r="L198" s="304">
        <f t="shared" ca="1" si="87"/>
        <v>1284.3862201896438</v>
      </c>
      <c r="M198" s="306">
        <f t="shared" ca="1" si="103"/>
        <v>5.6777853586106569E-2</v>
      </c>
      <c r="N198" s="304">
        <f t="shared" ca="1" si="104"/>
        <v>3.2531313802956325</v>
      </c>
      <c r="P198" s="310">
        <f t="shared" ca="1" si="105"/>
        <v>23</v>
      </c>
      <c r="Q198" s="304">
        <f t="shared" ca="1" si="106"/>
        <v>0</v>
      </c>
      <c r="R198" s="306">
        <f t="shared" ca="1" si="107"/>
        <v>0</v>
      </c>
      <c r="S198" s="307">
        <f t="shared" ca="1" si="108"/>
        <v>3.1779999999999995</v>
      </c>
      <c r="T198" s="304">
        <f t="shared" ca="1" si="88"/>
        <v>31.176179999999995</v>
      </c>
      <c r="U198" s="311">
        <f t="shared" ca="1" si="89"/>
        <v>0</v>
      </c>
      <c r="V198" s="306">
        <f t="shared" ca="1" si="90"/>
        <v>1.0847558876929262</v>
      </c>
      <c r="W198" s="304">
        <f t="shared" ca="1" si="91"/>
        <v>1.1491136578971108</v>
      </c>
      <c r="Y198" s="314" t="str">
        <f t="shared" ca="1" si="109"/>
        <v/>
      </c>
      <c r="Z198" s="315" t="str">
        <f t="shared" ca="1" si="110"/>
        <v>Para</v>
      </c>
      <c r="AA198" s="316" t="str">
        <f t="shared" ca="1" si="111"/>
        <v/>
      </c>
      <c r="AC198" s="310">
        <f t="shared" ca="1" si="112"/>
        <v>14.999999999999945</v>
      </c>
      <c r="AD198" s="323">
        <f t="shared" ca="1" si="113"/>
        <v>418.29451545221468</v>
      </c>
      <c r="AE198" s="324">
        <f t="shared" ca="1" si="92"/>
        <v>1214.3630680136962</v>
      </c>
      <c r="AG198" s="306">
        <f t="shared" ca="1" si="114"/>
        <v>-1.3409710982100611</v>
      </c>
      <c r="AH198" s="304">
        <f t="shared" ca="1" si="115"/>
        <v>-0.3651915423266196</v>
      </c>
    </row>
    <row r="199" spans="1:34" x14ac:dyDescent="0.2">
      <c r="A199" s="347">
        <f t="shared" ca="1" si="93"/>
        <v>0.1</v>
      </c>
      <c r="B199" s="304">
        <f t="shared" ca="1" si="94"/>
        <v>15.099999999999945</v>
      </c>
      <c r="D199" s="306">
        <f t="shared" ca="1" si="95"/>
        <v>-0.36100124053248195</v>
      </c>
      <c r="E199" s="307">
        <f t="shared" ca="1" si="96"/>
        <v>-9.830518929445768</v>
      </c>
      <c r="F199" s="304">
        <f t="shared" ca="1" si="97"/>
        <v>9.837145130466336</v>
      </c>
      <c r="G199" s="306">
        <f t="shared" ca="1" si="98"/>
        <v>22.711914838868545</v>
      </c>
      <c r="H199" s="307">
        <f t="shared" ca="1" si="99"/>
        <v>0.30992126517249674</v>
      </c>
      <c r="I199" s="304">
        <f t="shared" ca="1" si="100"/>
        <v>22.714029295539426</v>
      </c>
      <c r="J199" s="306">
        <f t="shared" ca="1" si="101"/>
        <v>420.56751194230418</v>
      </c>
      <c r="K199" s="307">
        <f t="shared" ca="1" si="102"/>
        <v>1214.4432127348607</v>
      </c>
      <c r="L199" s="304">
        <f t="shared" ca="1" si="87"/>
        <v>1285.204010676558</v>
      </c>
      <c r="M199" s="306">
        <f t="shared" ca="1" si="103"/>
        <v>1.3644909865607876E-2</v>
      </c>
      <c r="N199" s="304">
        <f t="shared" ca="1" si="104"/>
        <v>0.78179574713575062</v>
      </c>
      <c r="P199" s="310">
        <f t="shared" ca="1" si="105"/>
        <v>23</v>
      </c>
      <c r="Q199" s="304">
        <f t="shared" ca="1" si="106"/>
        <v>0</v>
      </c>
      <c r="R199" s="306">
        <f t="shared" ca="1" si="107"/>
        <v>0</v>
      </c>
      <c r="S199" s="307">
        <f t="shared" ca="1" si="108"/>
        <v>3.1779999999999995</v>
      </c>
      <c r="T199" s="304">
        <f t="shared" ca="1" si="88"/>
        <v>31.176179999999995</v>
      </c>
      <c r="U199" s="311">
        <f t="shared" ca="1" si="89"/>
        <v>0</v>
      </c>
      <c r="V199" s="306">
        <f t="shared" ca="1" si="90"/>
        <v>1.0847471618102944</v>
      </c>
      <c r="W199" s="304">
        <f t="shared" ca="1" si="91"/>
        <v>1.1419840730834532</v>
      </c>
      <c r="Y199" s="314" t="str">
        <f t="shared" ca="1" si="109"/>
        <v>Apogée</v>
      </c>
      <c r="Z199" s="315" t="str">
        <f t="shared" ca="1" si="110"/>
        <v/>
      </c>
      <c r="AA199" s="316" t="str">
        <f t="shared" ca="1" si="111"/>
        <v/>
      </c>
      <c r="AC199" s="310" t="e">
        <f t="shared" ca="1" si="112"/>
        <v>#N/A</v>
      </c>
      <c r="AD199" s="323" t="e">
        <f t="shared" ca="1" si="113"/>
        <v>#N/A</v>
      </c>
      <c r="AE199" s="324" t="e">
        <f t="shared" ca="1" si="92"/>
        <v>#N/A</v>
      </c>
      <c r="AG199" s="306">
        <f t="shared" ca="1" si="114"/>
        <v>-0.91827543523744071</v>
      </c>
      <c r="AH199" s="304">
        <f t="shared" ca="1" si="115"/>
        <v>-0.3615839074566114</v>
      </c>
    </row>
    <row r="200" spans="1:34" x14ac:dyDescent="0.2">
      <c r="A200" s="347">
        <f t="shared" ca="1" si="93"/>
        <v>0.1</v>
      </c>
      <c r="B200" s="304">
        <f t="shared" ca="1" si="94"/>
        <v>15.199999999999944</v>
      </c>
      <c r="D200" s="306">
        <f t="shared" ca="1" si="95"/>
        <v>-0.35930703757072902</v>
      </c>
      <c r="E200" s="307">
        <f t="shared" ca="1" si="96"/>
        <v>-9.8149030164325346</v>
      </c>
      <c r="F200" s="304">
        <f t="shared" ca="1" si="97"/>
        <v>9.82147762657047</v>
      </c>
      <c r="G200" s="306">
        <f t="shared" ca="1" si="98"/>
        <v>22.67598413511147</v>
      </c>
      <c r="H200" s="307">
        <f t="shared" ca="1" si="99"/>
        <v>-0.67156903647075672</v>
      </c>
      <c r="I200" s="304">
        <f t="shared" ca="1" si="100"/>
        <v>22.68592650668192</v>
      </c>
      <c r="J200" s="306">
        <f t="shared" ca="1" si="101"/>
        <v>422.8369068910032</v>
      </c>
      <c r="K200" s="307">
        <f t="shared" ca="1" si="102"/>
        <v>1214.4251303462959</v>
      </c>
      <c r="L200" s="304">
        <f t="shared" ca="1" si="87"/>
        <v>1285.931353939925</v>
      </c>
      <c r="M200" s="306">
        <f t="shared" ca="1" si="103"/>
        <v>-2.9607217546354158E-2</v>
      </c>
      <c r="N200" s="304">
        <f t="shared" ca="1" si="104"/>
        <v>-1.69636860853177</v>
      </c>
      <c r="P200" s="310">
        <f t="shared" ca="1" si="105"/>
        <v>23</v>
      </c>
      <c r="Q200" s="304">
        <f t="shared" ca="1" si="106"/>
        <v>0</v>
      </c>
      <c r="R200" s="306">
        <f t="shared" ca="1" si="107"/>
        <v>0</v>
      </c>
      <c r="S200" s="307">
        <f t="shared" ca="1" si="108"/>
        <v>3.1779999999999995</v>
      </c>
      <c r="T200" s="304">
        <f t="shared" ca="1" si="88"/>
        <v>31.176179999999995</v>
      </c>
      <c r="U200" s="311">
        <f t="shared" ca="1" si="89"/>
        <v>0</v>
      </c>
      <c r="V200" s="306">
        <f t="shared" ca="1" si="90"/>
        <v>1.0847491305530439</v>
      </c>
      <c r="W200" s="304">
        <f t="shared" ca="1" si="91"/>
        <v>1.1391620635785251</v>
      </c>
      <c r="Y200" s="314" t="str">
        <f t="shared" ca="1" si="109"/>
        <v/>
      </c>
      <c r="Z200" s="315" t="str">
        <f t="shared" ca="1" si="110"/>
        <v/>
      </c>
      <c r="AA200" s="316" t="str">
        <f t="shared" ca="1" si="111"/>
        <v/>
      </c>
      <c r="AC200" s="310" t="e">
        <f t="shared" ca="1" si="112"/>
        <v>#N/A</v>
      </c>
      <c r="AD200" s="323" t="e">
        <f t="shared" ca="1" si="113"/>
        <v>#N/A</v>
      </c>
      <c r="AE200" s="324" t="e">
        <f t="shared" ca="1" si="92"/>
        <v>#N/A</v>
      </c>
      <c r="AG200" s="306">
        <f t="shared" ca="1" si="114"/>
        <v>-0.49319290086988599</v>
      </c>
      <c r="AH200" s="304">
        <f t="shared" ca="1" si="115"/>
        <v>-0.35934048869838053</v>
      </c>
    </row>
    <row r="201" spans="1:34" x14ac:dyDescent="0.2">
      <c r="A201" s="347">
        <f t="shared" ca="1" si="93"/>
        <v>0.1</v>
      </c>
      <c r="B201" s="304">
        <f t="shared" ca="1" si="94"/>
        <v>15.299999999999944</v>
      </c>
      <c r="D201" s="306">
        <f t="shared" ca="1" si="95"/>
        <v>-0.35829540985951347</v>
      </c>
      <c r="E201" s="307">
        <f t="shared" ca="1" si="96"/>
        <v>-9.7993887691163675</v>
      </c>
      <c r="F201" s="304">
        <f t="shared" ca="1" si="97"/>
        <v>9.8059367655013148</v>
      </c>
      <c r="G201" s="306">
        <f t="shared" ca="1" si="98"/>
        <v>22.640154594125519</v>
      </c>
      <c r="H201" s="307">
        <f t="shared" ca="1" si="99"/>
        <v>-1.6515079133823936</v>
      </c>
      <c r="I201" s="304">
        <f t="shared" ca="1" si="100"/>
        <v>22.700310095544236</v>
      </c>
      <c r="J201" s="306">
        <f t="shared" ca="1" si="101"/>
        <v>425.10271382746504</v>
      </c>
      <c r="K201" s="307">
        <f t="shared" ca="1" si="102"/>
        <v>1214.3089764988033</v>
      </c>
      <c r="L201" s="304">
        <f t="shared" ca="1" si="87"/>
        <v>1286.5685398411727</v>
      </c>
      <c r="M201" s="306">
        <f t="shared" ca="1" si="103"/>
        <v>-7.2816991430981262E-2</v>
      </c>
      <c r="N201" s="304">
        <f t="shared" ca="1" si="104"/>
        <v>-4.1721062858355076</v>
      </c>
      <c r="P201" s="310">
        <f t="shared" ca="1" si="105"/>
        <v>23</v>
      </c>
      <c r="Q201" s="304">
        <f t="shared" ca="1" si="106"/>
        <v>0</v>
      </c>
      <c r="R201" s="306">
        <f t="shared" ca="1" si="107"/>
        <v>0</v>
      </c>
      <c r="S201" s="307">
        <f t="shared" ca="1" si="108"/>
        <v>3.1779999999999995</v>
      </c>
      <c r="T201" s="304">
        <f t="shared" ca="1" si="88"/>
        <v>31.176179999999995</v>
      </c>
      <c r="U201" s="311">
        <f t="shared" ca="1" si="89"/>
        <v>0</v>
      </c>
      <c r="V201" s="306">
        <f t="shared" ca="1" si="90"/>
        <v>1.0847617770289935</v>
      </c>
      <c r="W201" s="304">
        <f t="shared" ca="1" si="91"/>
        <v>1.1406203481561805</v>
      </c>
      <c r="Y201" s="314" t="str">
        <f t="shared" ca="1" si="109"/>
        <v/>
      </c>
      <c r="Z201" s="315" t="str">
        <f t="shared" ca="1" si="110"/>
        <v/>
      </c>
      <c r="AA201" s="316" t="str">
        <f t="shared" ca="1" si="111"/>
        <v/>
      </c>
      <c r="AC201" s="310" t="e">
        <f t="shared" ca="1" si="112"/>
        <v>#N/A</v>
      </c>
      <c r="AD201" s="323" t="e">
        <f t="shared" ca="1" si="113"/>
        <v>#N/A</v>
      </c>
      <c r="AE201" s="324" t="e">
        <f t="shared" ca="1" si="92"/>
        <v>#N/A</v>
      </c>
      <c r="AG201" s="306">
        <f t="shared" ca="1" si="114"/>
        <v>-6.8048133521241172E-2</v>
      </c>
      <c r="AH201" s="304">
        <f t="shared" ca="1" si="115"/>
        <v>-0.35845250584598026</v>
      </c>
    </row>
    <row r="202" spans="1:34" x14ac:dyDescent="0.2">
      <c r="A202" s="347">
        <f t="shared" ca="1" si="93"/>
        <v>0.1</v>
      </c>
      <c r="B202" s="304">
        <f t="shared" ca="1" si="94"/>
        <v>15.399999999999944</v>
      </c>
      <c r="D202" s="306">
        <f t="shared" ca="1" si="95"/>
        <v>-0.3579602644208254</v>
      </c>
      <c r="E202" s="307">
        <f t="shared" ca="1" si="96"/>
        <v>-9.7838882432578078</v>
      </c>
      <c r="F202" s="304">
        <f t="shared" ca="1" si="97"/>
        <v>9.7904343472321287</v>
      </c>
      <c r="G202" s="306">
        <f t="shared" ca="1" si="98"/>
        <v>22.604358567683438</v>
      </c>
      <c r="H202" s="307">
        <f t="shared" ca="1" si="99"/>
        <v>-2.6298967377081741</v>
      </c>
      <c r="I202" s="304">
        <f t="shared" ca="1" si="100"/>
        <v>22.756831570045328</v>
      </c>
      <c r="J202" s="306">
        <f t="shared" ca="1" si="101"/>
        <v>427.36493948555551</v>
      </c>
      <c r="K202" s="307">
        <f t="shared" ca="1" si="102"/>
        <v>1214.0949062662487</v>
      </c>
      <c r="L202" s="304">
        <f t="shared" ca="1" si="87"/>
        <v>1287.1158583915994</v>
      </c>
      <c r="M202" s="306">
        <f t="shared" ca="1" si="103"/>
        <v>-0.11582394667656233</v>
      </c>
      <c r="N202" s="304">
        <f t="shared" ca="1" si="104"/>
        <v>-6.6362233111153195</v>
      </c>
      <c r="P202" s="310">
        <f t="shared" ca="1" si="105"/>
        <v>23</v>
      </c>
      <c r="Q202" s="304">
        <f t="shared" ca="1" si="106"/>
        <v>0</v>
      </c>
      <c r="R202" s="306">
        <f t="shared" ca="1" si="107"/>
        <v>0</v>
      </c>
      <c r="S202" s="307">
        <f t="shared" ca="1" si="108"/>
        <v>3.1779999999999995</v>
      </c>
      <c r="T202" s="304">
        <f t="shared" ca="1" si="88"/>
        <v>31.176179999999995</v>
      </c>
      <c r="U202" s="311">
        <f t="shared" ca="1" si="89"/>
        <v>0</v>
      </c>
      <c r="V202" s="306">
        <f t="shared" ca="1" si="90"/>
        <v>1.0847850847045244</v>
      </c>
      <c r="W202" s="304">
        <f t="shared" ca="1" si="91"/>
        <v>1.1463321080509334</v>
      </c>
      <c r="Y202" s="314" t="str">
        <f t="shared" ca="1" si="109"/>
        <v/>
      </c>
      <c r="Z202" s="315" t="str">
        <f t="shared" ca="1" si="110"/>
        <v/>
      </c>
      <c r="AA202" s="316" t="str">
        <f t="shared" ca="1" si="111"/>
        <v/>
      </c>
      <c r="AC202" s="310" t="e">
        <f t="shared" ca="1" si="112"/>
        <v>#N/A</v>
      </c>
      <c r="AD202" s="323" t="e">
        <f t="shared" ca="1" si="113"/>
        <v>#N/A</v>
      </c>
      <c r="AE202" s="324" t="e">
        <f t="shared" ca="1" si="92"/>
        <v>#N/A</v>
      </c>
      <c r="AG202" s="306">
        <f t="shared" ca="1" si="114"/>
        <v>0.3547922076151977</v>
      </c>
      <c r="AH202" s="304">
        <f t="shared" ca="1" si="115"/>
        <v>-0.35891137449848354</v>
      </c>
    </row>
    <row r="203" spans="1:34" x14ac:dyDescent="0.2">
      <c r="A203" s="347">
        <f t="shared" ca="1" si="93"/>
        <v>0.1</v>
      </c>
      <c r="B203" s="304">
        <f t="shared" ca="1" si="94"/>
        <v>15.499999999999943</v>
      </c>
      <c r="D203" s="306">
        <f t="shared" ca="1" si="95"/>
        <v>-0.3582918724205601</v>
      </c>
      <c r="E203" s="307">
        <f t="shared" ca="1" si="96"/>
        <v>-9.7683146487610006</v>
      </c>
      <c r="F203" s="304">
        <f t="shared" ca="1" si="97"/>
        <v>9.7748833314286365</v>
      </c>
      <c r="G203" s="306">
        <f t="shared" ca="1" si="98"/>
        <v>22.568529380441383</v>
      </c>
      <c r="H203" s="307">
        <f t="shared" ca="1" si="99"/>
        <v>-3.6067282025842742</v>
      </c>
      <c r="I203" s="304">
        <f t="shared" ca="1" si="100"/>
        <v>22.854912091783742</v>
      </c>
      <c r="J203" s="306">
        <f t="shared" ca="1" si="101"/>
        <v>429.62358388296173</v>
      </c>
      <c r="K203" s="307">
        <f t="shared" ca="1" si="102"/>
        <v>1213.783075019234</v>
      </c>
      <c r="L203" s="304">
        <f t="shared" ca="1" si="87"/>
        <v>1287.5736006270042</v>
      </c>
      <c r="M203" s="306">
        <f t="shared" ca="1" si="103"/>
        <v>-0.15847222536037717</v>
      </c>
      <c r="N203" s="304">
        <f t="shared" ca="1" si="104"/>
        <v>-9.0797896831956635</v>
      </c>
      <c r="P203" s="310">
        <f t="shared" ca="1" si="105"/>
        <v>23</v>
      </c>
      <c r="Q203" s="304">
        <f t="shared" ca="1" si="106"/>
        <v>0</v>
      </c>
      <c r="R203" s="306">
        <f t="shared" ca="1" si="107"/>
        <v>0</v>
      </c>
      <c r="S203" s="307">
        <f t="shared" ca="1" si="108"/>
        <v>3.1779999999999995</v>
      </c>
      <c r="T203" s="304">
        <f t="shared" ca="1" si="88"/>
        <v>31.176179999999995</v>
      </c>
      <c r="U203" s="311">
        <f t="shared" ca="1" si="89"/>
        <v>0</v>
      </c>
      <c r="V203" s="306">
        <f t="shared" ca="1" si="90"/>
        <v>1.0848190373079214</v>
      </c>
      <c r="W203" s="304">
        <f t="shared" ca="1" si="91"/>
        <v>1.1562708301878992</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0.77298550184626857</v>
      </c>
      <c r="AH203" s="304">
        <f t="shared" ca="1" si="115"/>
        <v>-0.36070865577436551</v>
      </c>
    </row>
    <row r="204" spans="1:34" x14ac:dyDescent="0.2">
      <c r="A204" s="347">
        <f t="shared" ca="1" si="93"/>
        <v>0.1</v>
      </c>
      <c r="B204" s="304">
        <f t="shared" ca="1" si="94"/>
        <v>15.599999999999943</v>
      </c>
      <c r="D204" s="306">
        <f t="shared" ca="1" si="95"/>
        <v>-0.35927697206856851</v>
      </c>
      <c r="E204" s="307">
        <f t="shared" ca="1" si="96"/>
        <v>-9.7525831268907677</v>
      </c>
      <c r="F204" s="304">
        <f t="shared" ca="1" si="97"/>
        <v>9.7591986141062446</v>
      </c>
      <c r="G204" s="306">
        <f t="shared" ca="1" si="98"/>
        <v>22.532601683234525</v>
      </c>
      <c r="H204" s="307">
        <f t="shared" ca="1" si="99"/>
        <v>-4.5819865152733508</v>
      </c>
      <c r="I204" s="304">
        <f t="shared" ca="1" si="100"/>
        <v>22.993754348549743</v>
      </c>
      <c r="J204" s="306">
        <f t="shared" ca="1" si="101"/>
        <v>431.87864043614553</v>
      </c>
      <c r="K204" s="307">
        <f t="shared" ca="1" si="102"/>
        <v>1213.3736392833412</v>
      </c>
      <c r="L204" s="304">
        <f t="shared" ca="1" si="87"/>
        <v>1287.9420594780936</v>
      </c>
      <c r="M204" s="306">
        <f t="shared" ca="1" si="103"/>
        <v>-0.20061386004787696</v>
      </c>
      <c r="N204" s="304">
        <f t="shared" ca="1" si="104"/>
        <v>-11.494327492571513</v>
      </c>
      <c r="P204" s="310">
        <f t="shared" ca="1" si="105"/>
        <v>23</v>
      </c>
      <c r="Q204" s="304">
        <f t="shared" ca="1" si="106"/>
        <v>0</v>
      </c>
      <c r="R204" s="306">
        <f t="shared" ca="1" si="107"/>
        <v>0</v>
      </c>
      <c r="S204" s="307">
        <f t="shared" ca="1" si="108"/>
        <v>3.1779999999999995</v>
      </c>
      <c r="T204" s="304">
        <f t="shared" ca="1" si="88"/>
        <v>31.176179999999995</v>
      </c>
      <c r="U204" s="311">
        <f t="shared" ca="1" si="89"/>
        <v>0</v>
      </c>
      <c r="V204" s="306">
        <f t="shared" ca="1" si="90"/>
        <v>1.0848636187344025</v>
      </c>
      <c r="W204" s="304">
        <f t="shared" ca="1" si="91"/>
        <v>1.170410154733017</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1.1842777431504226</v>
      </c>
      <c r="AH204" s="304">
        <f t="shared" ca="1" si="115"/>
        <v>-0.36383600698171786</v>
      </c>
    </row>
    <row r="205" spans="1:34" x14ac:dyDescent="0.2">
      <c r="A205" s="347">
        <f t="shared" ca="1" si="93"/>
        <v>0.1</v>
      </c>
      <c r="B205" s="304">
        <f t="shared" ca="1" si="94"/>
        <v>15.699999999999942</v>
      </c>
      <c r="D205" s="306">
        <f t="shared" ca="1" si="95"/>
        <v>-0.36089896832651236</v>
      </c>
      <c r="E205" s="307">
        <f t="shared" ca="1" si="96"/>
        <v>-9.7366114836850581</v>
      </c>
      <c r="F205" s="304">
        <f t="shared" ca="1" si="97"/>
        <v>9.7432977604898685</v>
      </c>
      <c r="G205" s="306">
        <f t="shared" ca="1" si="98"/>
        <v>22.496511786401875</v>
      </c>
      <c r="H205" s="307">
        <f t="shared" ca="1" si="99"/>
        <v>-5.5556476636418566</v>
      </c>
      <c r="I205" s="304">
        <f t="shared" ca="1" si="100"/>
        <v>23.172359903951254</v>
      </c>
      <c r="J205" s="306">
        <f t="shared" ca="1" si="101"/>
        <v>434.13009610962735</v>
      </c>
      <c r="K205" s="307">
        <f t="shared" ca="1" si="102"/>
        <v>1212.8667575743955</v>
      </c>
      <c r="L205" s="304">
        <f t="shared" ca="1" si="87"/>
        <v>1288.2215306294106</v>
      </c>
      <c r="M205" s="306">
        <f t="shared" ca="1" si="103"/>
        <v>-0.24211163861099616</v>
      </c>
      <c r="N205" s="304">
        <f t="shared" ca="1" si="104"/>
        <v>-13.871975063406705</v>
      </c>
      <c r="P205" s="310">
        <f t="shared" ca="1" si="105"/>
        <v>23</v>
      </c>
      <c r="Q205" s="304">
        <f t="shared" ca="1" si="106"/>
        <v>0</v>
      </c>
      <c r="R205" s="306">
        <f t="shared" ca="1" si="107"/>
        <v>0</v>
      </c>
      <c r="S205" s="307">
        <f t="shared" ca="1" si="108"/>
        <v>3.1779999999999995</v>
      </c>
      <c r="T205" s="304">
        <f t="shared" ca="1" si="88"/>
        <v>31.176179999999995</v>
      </c>
      <c r="U205" s="311">
        <f t="shared" ca="1" si="89"/>
        <v>0</v>
      </c>
      <c r="V205" s="306">
        <f t="shared" ca="1" si="90"/>
        <v>1.0849188129536409</v>
      </c>
      <c r="W205" s="304">
        <f t="shared" ca="1" si="91"/>
        <v>1.1887237281924377</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1.5865625625338535</v>
      </c>
      <c r="AH205" s="304">
        <f t="shared" ca="1" si="115"/>
        <v>-0.36828513364789717</v>
      </c>
    </row>
    <row r="206" spans="1:34" x14ac:dyDescent="0.2">
      <c r="A206" s="347">
        <f t="shared" ca="1" si="93"/>
        <v>0.1</v>
      </c>
      <c r="B206" s="304">
        <f t="shared" ca="1" si="94"/>
        <v>15.799999999999942</v>
      </c>
      <c r="D206" s="306">
        <f t="shared" ca="1" si="95"/>
        <v>-0.36313821728121476</v>
      </c>
      <c r="E206" s="307">
        <f t="shared" ca="1" si="96"/>
        <v>-9.7203208529583289</v>
      </c>
      <c r="F206" s="304">
        <f t="shared" ca="1" si="97"/>
        <v>9.7271016674704658</v>
      </c>
      <c r="G206" s="306">
        <f t="shared" ca="1" si="98"/>
        <v>22.460197964673753</v>
      </c>
      <c r="H206" s="307">
        <f t="shared" ca="1" si="99"/>
        <v>-6.5276797489376897</v>
      </c>
      <c r="I206" s="304">
        <f t="shared" ca="1" si="100"/>
        <v>23.389550990068756</v>
      </c>
      <c r="J206" s="306">
        <f t="shared" ca="1" si="101"/>
        <v>436.37793159718115</v>
      </c>
      <c r="K206" s="307">
        <f t="shared" ca="1" si="102"/>
        <v>1212.2625912037665</v>
      </c>
      <c r="L206" s="304">
        <f t="shared" ca="1" si="87"/>
        <v>1288.4123133597818</v>
      </c>
      <c r="M206" s="306">
        <f t="shared" ca="1" si="103"/>
        <v>-0.28284142420344605</v>
      </c>
      <c r="N206" s="304">
        <f t="shared" ca="1" si="104"/>
        <v>-16.205619878326832</v>
      </c>
      <c r="P206" s="310">
        <f t="shared" ca="1" si="105"/>
        <v>23</v>
      </c>
      <c r="Q206" s="304">
        <f t="shared" ca="1" si="106"/>
        <v>0</v>
      </c>
      <c r="R206" s="306">
        <f t="shared" ca="1" si="107"/>
        <v>0</v>
      </c>
      <c r="S206" s="307">
        <f t="shared" ca="1" si="108"/>
        <v>3.1779999999999995</v>
      </c>
      <c r="T206" s="304">
        <f t="shared" ca="1" si="88"/>
        <v>31.176179999999995</v>
      </c>
      <c r="U206" s="311">
        <f t="shared" ca="1" si="89"/>
        <v>0</v>
      </c>
      <c r="V206" s="306">
        <f t="shared" ca="1" si="90"/>
        <v>1.0849846039205251</v>
      </c>
      <c r="W206" s="304">
        <f t="shared" ca="1" si="91"/>
        <v>1.211185063187715</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1.9779312440081704</v>
      </c>
      <c r="AH206" s="304">
        <f t="shared" ca="1" si="115"/>
        <v>-0.37404774329529195</v>
      </c>
    </row>
    <row r="207" spans="1:34" x14ac:dyDescent="0.2">
      <c r="A207" s="347">
        <f t="shared" ca="1" si="93"/>
        <v>0.1</v>
      </c>
      <c r="B207" s="304">
        <f t="shared" ca="1" si="94"/>
        <v>15.899999999999942</v>
      </c>
      <c r="D207" s="306">
        <f t="shared" ca="1" si="95"/>
        <v>-0.36597237846235015</v>
      </c>
      <c r="E207" s="307">
        <f t="shared" ca="1" si="96"/>
        <v>-9.7036362677071377</v>
      </c>
      <c r="F207" s="304">
        <f t="shared" ca="1" si="97"/>
        <v>9.7105351344690938</v>
      </c>
      <c r="G207" s="306">
        <f t="shared" ca="1" si="98"/>
        <v>22.423600726827519</v>
      </c>
      <c r="H207" s="307">
        <f t="shared" ca="1" si="99"/>
        <v>-7.498043375708404</v>
      </c>
      <c r="I207" s="304">
        <f t="shared" ca="1" si="100"/>
        <v>23.643995517259437</v>
      </c>
      <c r="J207" s="306">
        <f t="shared" ca="1" si="101"/>
        <v>438.62212153175619</v>
      </c>
      <c r="K207" s="307">
        <f t="shared" ca="1" si="102"/>
        <v>1211.5613050475342</v>
      </c>
      <c r="L207" s="304">
        <f t="shared" ca="1" si="87"/>
        <v>1288.5147113578109</v>
      </c>
      <c r="M207" s="306">
        <f t="shared" ca="1" si="103"/>
        <v>-0.3226938534251842</v>
      </c>
      <c r="N207" s="304">
        <f t="shared" ca="1" si="104"/>
        <v>-18.48899587607626</v>
      </c>
      <c r="P207" s="310">
        <f t="shared" ca="1" si="105"/>
        <v>23</v>
      </c>
      <c r="Q207" s="304">
        <f t="shared" ca="1" si="106"/>
        <v>0</v>
      </c>
      <c r="R207" s="306">
        <f t="shared" ca="1" si="107"/>
        <v>0</v>
      </c>
      <c r="S207" s="307">
        <f t="shared" ca="1" si="108"/>
        <v>3.1779999999999995</v>
      </c>
      <c r="T207" s="304">
        <f t="shared" ca="1" si="88"/>
        <v>31.176179999999995</v>
      </c>
      <c r="U207" s="311">
        <f t="shared" ca="1" si="89"/>
        <v>0</v>
      </c>
      <c r="V207" s="306">
        <f t="shared" ca="1" si="90"/>
        <v>1.0850609754898095</v>
      </c>
      <c r="W207" s="304">
        <f t="shared" ca="1" si="91"/>
        <v>1.237767405890821</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2.3567112472277634</v>
      </c>
      <c r="AH207" s="304">
        <f t="shared" ca="1" si="115"/>
        <v>-0.38111550131772032</v>
      </c>
    </row>
    <row r="208" spans="1:34" x14ac:dyDescent="0.2">
      <c r="A208" s="347">
        <f t="shared" ca="1" si="93"/>
        <v>0.1</v>
      </c>
      <c r="B208" s="304">
        <f t="shared" ca="1" si="94"/>
        <v>15.999999999999941</v>
      </c>
      <c r="D208" s="306">
        <f t="shared" ca="1" si="95"/>
        <v>-0.36937681552337981</v>
      </c>
      <c r="E208" s="307">
        <f t="shared" ca="1" si="96"/>
        <v>-9.6864871253945495</v>
      </c>
      <c r="F208" s="304">
        <f t="shared" ca="1" si="97"/>
        <v>9.6935273281855743</v>
      </c>
      <c r="G208" s="306">
        <f t="shared" ca="1" si="98"/>
        <v>22.386663045275181</v>
      </c>
      <c r="H208" s="307">
        <f t="shared" ca="1" si="99"/>
        <v>-8.4666920882478589</v>
      </c>
      <c r="I208" s="304">
        <f t="shared" ca="1" si="100"/>
        <v>23.934234001109967</v>
      </c>
      <c r="J208" s="306">
        <f t="shared" ca="1" si="101"/>
        <v>440.86263472036131</v>
      </c>
      <c r="K208" s="307">
        <f t="shared" ca="1" si="102"/>
        <v>1210.7630682743363</v>
      </c>
      <c r="L208" s="304">
        <f t="shared" ca="1" si="87"/>
        <v>1288.529033506682</v>
      </c>
      <c r="M208" s="306">
        <f t="shared" ca="1" si="103"/>
        <v>-0.36157538729599742</v>
      </c>
      <c r="N208" s="304">
        <f t="shared" ca="1" si="104"/>
        <v>-20.716743667868815</v>
      </c>
      <c r="P208" s="310">
        <f t="shared" ca="1" si="105"/>
        <v>23</v>
      </c>
      <c r="Q208" s="304">
        <f t="shared" ca="1" si="106"/>
        <v>0</v>
      </c>
      <c r="R208" s="306">
        <f t="shared" ca="1" si="107"/>
        <v>0</v>
      </c>
      <c r="S208" s="307">
        <f t="shared" ca="1" si="108"/>
        <v>3.1779999999999995</v>
      </c>
      <c r="T208" s="304">
        <f t="shared" ca="1" si="88"/>
        <v>31.176179999999995</v>
      </c>
      <c r="U208" s="311">
        <f t="shared" ca="1" si="89"/>
        <v>0</v>
      </c>
      <c r="V208" s="306">
        <f t="shared" ca="1" si="90"/>
        <v>1.0851479113352116</v>
      </c>
      <c r="W208" s="304">
        <f t="shared" ca="1" si="91"/>
        <v>1.2684436119308504</v>
      </c>
      <c r="Y208" s="314" t="str">
        <f t="shared" ca="1" si="109"/>
        <v/>
      </c>
      <c r="Z208" s="315" t="str">
        <f t="shared" ca="1" si="110"/>
        <v/>
      </c>
      <c r="AA208" s="316" t="str">
        <f t="shared" ca="1" si="111"/>
        <v/>
      </c>
      <c r="AC208" s="310">
        <f t="shared" ca="1" si="112"/>
        <v>15.999999999999941</v>
      </c>
      <c r="AD208" s="323">
        <f t="shared" ca="1" si="113"/>
        <v>440.86263472036131</v>
      </c>
      <c r="AE208" s="324" t="e">
        <f t="shared" ca="1" si="92"/>
        <v>#N/A</v>
      </c>
      <c r="AG208" s="306">
        <f t="shared" ca="1" si="114"/>
        <v>2.7214919047178228</v>
      </c>
      <c r="AH208" s="304">
        <f t="shared" ca="1" si="115"/>
        <v>-0.38947998926709287</v>
      </c>
    </row>
    <row r="209" spans="1:34" x14ac:dyDescent="0.2">
      <c r="A209" s="347">
        <f t="shared" ca="1" si="93"/>
        <v>0.1</v>
      </c>
      <c r="B209" s="304">
        <f t="shared" ca="1" si="94"/>
        <v>16.099999999999941</v>
      </c>
      <c r="D209" s="306">
        <f t="shared" ca="1" si="95"/>
        <v>-0.37332502470489021</v>
      </c>
      <c r="E209" s="307">
        <f t="shared" ca="1" si="96"/>
        <v>-9.6688075397114215</v>
      </c>
      <c r="F209" s="304">
        <f t="shared" ca="1" si="97"/>
        <v>9.6760121338313407</v>
      </c>
      <c r="G209" s="306">
        <f t="shared" ca="1" si="98"/>
        <v>22.349330542804694</v>
      </c>
      <c r="H209" s="307">
        <f t="shared" ca="1" si="99"/>
        <v>-9.4335728422190002</v>
      </c>
      <c r="I209" s="304">
        <f t="shared" ca="1" si="100"/>
        <v>24.258707143642148</v>
      </c>
      <c r="J209" s="306">
        <f t="shared" ca="1" si="101"/>
        <v>443.0994343997653</v>
      </c>
      <c r="K209" s="307">
        <f t="shared" ca="1" si="102"/>
        <v>1209.8680550278129</v>
      </c>
      <c r="L209" s="304">
        <f t="shared" ca="1" si="87"/>
        <v>1288.4555946334258</v>
      </c>
      <c r="M209" s="306">
        <f t="shared" ca="1" si="103"/>
        <v>-0.39940873710272246</v>
      </c>
      <c r="N209" s="304">
        <f t="shared" ca="1" si="104"/>
        <v>-22.88443493663625</v>
      </c>
      <c r="P209" s="310">
        <f t="shared" ca="1" si="105"/>
        <v>23</v>
      </c>
      <c r="Q209" s="304">
        <f t="shared" ca="1" si="106"/>
        <v>0</v>
      </c>
      <c r="R209" s="306">
        <f t="shared" ca="1" si="107"/>
        <v>0</v>
      </c>
      <c r="S209" s="307">
        <f t="shared" ca="1" si="108"/>
        <v>3.1779999999999995</v>
      </c>
      <c r="T209" s="304">
        <f t="shared" ca="1" si="88"/>
        <v>31.176179999999995</v>
      </c>
      <c r="U209" s="311">
        <f t="shared" ca="1" si="89"/>
        <v>0</v>
      </c>
      <c r="V209" s="306">
        <f t="shared" ca="1" si="90"/>
        <v>1.0852453948733796</v>
      </c>
      <c r="W209" s="304">
        <f t="shared" ca="1" si="91"/>
        <v>1.3031860313946027</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3.0711371319182246</v>
      </c>
      <c r="AH209" s="304">
        <f t="shared" ca="1" si="115"/>
        <v>-0.39913266580580575</v>
      </c>
    </row>
    <row r="210" spans="1:34" x14ac:dyDescent="0.2">
      <c r="A210" s="347">
        <f t="shared" ca="1" si="93"/>
        <v>0.1</v>
      </c>
      <c r="B210" s="304">
        <f t="shared" ca="1" si="94"/>
        <v>16.199999999999942</v>
      </c>
      <c r="D210" s="306">
        <f t="shared" ca="1" si="95"/>
        <v>-0.37778907124021899</v>
      </c>
      <c r="E210" s="307">
        <f t="shared" ca="1" si="96"/>
        <v>-9.6505365782338277</v>
      </c>
      <c r="F210" s="304">
        <f t="shared" ca="1" si="97"/>
        <v>9.6579283922680652</v>
      </c>
      <c r="G210" s="306">
        <f t="shared" ca="1" si="98"/>
        <v>22.311551635680672</v>
      </c>
      <c r="H210" s="307">
        <f t="shared" ca="1" si="99"/>
        <v>-10.398626500042383</v>
      </c>
      <c r="I210" s="304">
        <f t="shared" ca="1" si="100"/>
        <v>24.615782934512332</v>
      </c>
      <c r="J210" s="306">
        <f t="shared" ca="1" si="101"/>
        <v>445.33247850868958</v>
      </c>
      <c r="K210" s="307">
        <f t="shared" ca="1" si="102"/>
        <v>1208.8764450606998</v>
      </c>
      <c r="L210" s="304">
        <f t="shared" ca="1" si="87"/>
        <v>1288.2947162188036</v>
      </c>
      <c r="M210" s="306">
        <f t="shared" ca="1" si="103"/>
        <v>-0.43613272570205652</v>
      </c>
      <c r="N210" s="304">
        <f t="shared" ca="1" si="104"/>
        <v>-24.988564490264643</v>
      </c>
      <c r="P210" s="310">
        <f t="shared" ca="1" si="105"/>
        <v>23</v>
      </c>
      <c r="Q210" s="304">
        <f t="shared" ca="1" si="106"/>
        <v>0</v>
      </c>
      <c r="R210" s="306">
        <f t="shared" ca="1" si="107"/>
        <v>0</v>
      </c>
      <c r="S210" s="307">
        <f t="shared" ca="1" si="108"/>
        <v>3.1779999999999995</v>
      </c>
      <c r="T210" s="304">
        <f t="shared" ca="1" si="88"/>
        <v>31.176179999999995</v>
      </c>
      <c r="U210" s="311">
        <f t="shared" ca="1" si="89"/>
        <v>0</v>
      </c>
      <c r="V210" s="306">
        <f t="shared" ca="1" si="90"/>
        <v>1.0853534091930424</v>
      </c>
      <c r="W210" s="304">
        <f t="shared" ca="1" si="91"/>
        <v>1.34196640334812</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3.4047860201118754</v>
      </c>
      <c r="AH210" s="304">
        <f t="shared" ca="1" si="115"/>
        <v>-0.4100648305206428</v>
      </c>
    </row>
    <row r="211" spans="1:34" x14ac:dyDescent="0.2">
      <c r="A211" s="347">
        <f t="shared" ca="1" si="93"/>
        <v>0.1</v>
      </c>
      <c r="B211" s="304">
        <f t="shared" ca="1" si="94"/>
        <v>16.299999999999944</v>
      </c>
      <c r="D211" s="306">
        <f t="shared" ca="1" si="95"/>
        <v>-0.38274001602017088</v>
      </c>
      <c r="E211" s="307">
        <f t="shared" ca="1" si="96"/>
        <v>-9.6316183913068052</v>
      </c>
      <c r="F211" s="304">
        <f t="shared" ca="1" si="97"/>
        <v>9.6392200283852123</v>
      </c>
      <c r="G211" s="306">
        <f t="shared" ca="1" si="98"/>
        <v>22.273277634078656</v>
      </c>
      <c r="H211" s="307">
        <f t="shared" ca="1" si="99"/>
        <v>-11.361788339173064</v>
      </c>
      <c r="I211" s="304">
        <f t="shared" ca="1" si="100"/>
        <v>25.003782330457877</v>
      </c>
      <c r="J211" s="306">
        <f t="shared" ca="1" si="101"/>
        <v>447.56171997217757</v>
      </c>
      <c r="K211" s="307">
        <f t="shared" ca="1" si="102"/>
        <v>1207.7884243187391</v>
      </c>
      <c r="L211" s="304">
        <f t="shared" ca="1" si="87"/>
        <v>1288.0467270649758</v>
      </c>
      <c r="M211" s="306">
        <f t="shared" ca="1" si="103"/>
        <v>-0.47170167174916455</v>
      </c>
      <c r="N211" s="304">
        <f t="shared" ca="1" si="104"/>
        <v>-27.026514980492465</v>
      </c>
      <c r="P211" s="310">
        <f t="shared" ca="1" si="105"/>
        <v>23</v>
      </c>
      <c r="Q211" s="304">
        <f t="shared" ca="1" si="106"/>
        <v>0</v>
      </c>
      <c r="R211" s="306">
        <f t="shared" ca="1" si="107"/>
        <v>0</v>
      </c>
      <c r="S211" s="307">
        <f t="shared" ca="1" si="108"/>
        <v>3.1779999999999995</v>
      </c>
      <c r="T211" s="304">
        <f t="shared" ca="1" si="88"/>
        <v>31.176179999999995</v>
      </c>
      <c r="U211" s="311">
        <f t="shared" ca="1" si="89"/>
        <v>0</v>
      </c>
      <c r="V211" s="306">
        <f t="shared" ca="1" si="90"/>
        <v>1.0854719369895371</v>
      </c>
      <c r="W211" s="304">
        <f t="shared" ca="1" si="91"/>
        <v>1.3847557601165223</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3.7218429677982638</v>
      </c>
      <c r="AH211" s="304">
        <f t="shared" ca="1" si="115"/>
        <v>-0.42226759073257403</v>
      </c>
    </row>
    <row r="212" spans="1:34" x14ac:dyDescent="0.2">
      <c r="A212" s="347">
        <f t="shared" ca="1" si="93"/>
        <v>0.1</v>
      </c>
      <c r="B212" s="304">
        <f t="shared" ca="1" si="94"/>
        <v>16.399999999999945</v>
      </c>
      <c r="D212" s="306">
        <f t="shared" ca="1" si="95"/>
        <v>-0.3881483179625273</v>
      </c>
      <c r="E212" s="307">
        <f t="shared" ca="1" si="96"/>
        <v>-9.6120022420881259</v>
      </c>
      <c r="F212" s="304">
        <f t="shared" ca="1" si="97"/>
        <v>9.6198360806535739</v>
      </c>
      <c r="G212" s="306">
        <f t="shared" ca="1" si="98"/>
        <v>22.234462802282405</v>
      </c>
      <c r="H212" s="307">
        <f t="shared" ca="1" si="99"/>
        <v>-12.322988563381877</v>
      </c>
      <c r="I212" s="304">
        <f t="shared" ca="1" si="100"/>
        <v>25.421002797673431</v>
      </c>
      <c r="J212" s="306">
        <f t="shared" ca="1" si="101"/>
        <v>449.78710699399562</v>
      </c>
      <c r="K212" s="307">
        <f t="shared" ca="1" si="102"/>
        <v>1206.6041854736113</v>
      </c>
      <c r="L212" s="304">
        <f t="shared" ca="1" si="87"/>
        <v>1287.711963919131</v>
      </c>
      <c r="M212" s="306">
        <f t="shared" ca="1" si="103"/>
        <v>-0.50608439897471169</v>
      </c>
      <c r="N212" s="304">
        <f t="shared" ca="1" si="104"/>
        <v>-28.996500138665866</v>
      </c>
      <c r="P212" s="310">
        <f t="shared" ca="1" si="105"/>
        <v>23</v>
      </c>
      <c r="Q212" s="304">
        <f t="shared" ca="1" si="106"/>
        <v>0</v>
      </c>
      <c r="R212" s="306">
        <f t="shared" ca="1" si="107"/>
        <v>0</v>
      </c>
      <c r="S212" s="307">
        <f t="shared" ca="1" si="108"/>
        <v>3.1779999999999995</v>
      </c>
      <c r="T212" s="304">
        <f t="shared" ca="1" si="88"/>
        <v>31.176179999999995</v>
      </c>
      <c r="U212" s="311">
        <f t="shared" ca="1" si="89"/>
        <v>0</v>
      </c>
      <c r="V212" s="306">
        <f t="shared" ca="1" si="90"/>
        <v>1.0856009605047796</v>
      </c>
      <c r="W212" s="304">
        <f t="shared" ca="1" si="91"/>
        <v>1.4315243413839016</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4.0219594944474393</v>
      </c>
      <c r="AH212" s="304">
        <f t="shared" ca="1" si="115"/>
        <v>-0.43573183137713106</v>
      </c>
    </row>
    <row r="213" spans="1:34" x14ac:dyDescent="0.2">
      <c r="A213" s="347">
        <f t="shared" ca="1" si="93"/>
        <v>0.1</v>
      </c>
      <c r="B213" s="304">
        <f t="shared" ca="1" si="94"/>
        <v>16.499999999999947</v>
      </c>
      <c r="D213" s="306">
        <f t="shared" ca="1" si="95"/>
        <v>-0.39398420115817562</v>
      </c>
      <c r="E213" s="307">
        <f t="shared" ca="1" si="96"/>
        <v>-9.5916424508116762</v>
      </c>
      <c r="F213" s="304">
        <f t="shared" ca="1" si="97"/>
        <v>9.5997306449178499</v>
      </c>
      <c r="G213" s="306">
        <f t="shared" ca="1" si="98"/>
        <v>22.195064382166589</v>
      </c>
      <c r="H213" s="307">
        <f t="shared" ca="1" si="99"/>
        <v>-13.282152808463044</v>
      </c>
      <c r="I213" s="304">
        <f t="shared" ca="1" si="100"/>
        <v>25.865739234668755</v>
      </c>
      <c r="J213" s="306">
        <f t="shared" ca="1" si="101"/>
        <v>452.00858335321806</v>
      </c>
      <c r="K213" s="307">
        <f t="shared" ca="1" si="102"/>
        <v>1205.3239284050192</v>
      </c>
      <c r="L213" s="304">
        <f t="shared" ca="1" si="87"/>
        <v>1287.2907720521773</v>
      </c>
      <c r="M213" s="306">
        <f t="shared" ca="1" si="103"/>
        <v>-0.53926297615300256</v>
      </c>
      <c r="N213" s="304">
        <f t="shared" ca="1" si="104"/>
        <v>-30.897492581231006</v>
      </c>
      <c r="P213" s="310">
        <f t="shared" ca="1" si="105"/>
        <v>23</v>
      </c>
      <c r="Q213" s="304">
        <f t="shared" ca="1" si="106"/>
        <v>0</v>
      </c>
      <c r="R213" s="306">
        <f t="shared" ca="1" si="107"/>
        <v>0</v>
      </c>
      <c r="S213" s="307">
        <f t="shared" ca="1" si="108"/>
        <v>3.1779999999999995</v>
      </c>
      <c r="T213" s="304">
        <f t="shared" ca="1" si="88"/>
        <v>31.176179999999995</v>
      </c>
      <c r="U213" s="311">
        <f t="shared" ca="1" si="89"/>
        <v>0</v>
      </c>
      <c r="V213" s="306">
        <f t="shared" ca="1" si="90"/>
        <v>1.0857404614726671</v>
      </c>
      <c r="W213" s="304">
        <f t="shared" ca="1" si="91"/>
        <v>1.4822415180200599</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4.305010074979335</v>
      </c>
      <c r="AH213" s="304">
        <f t="shared" ca="1" si="115"/>
        <v>-0.45044818797479602</v>
      </c>
    </row>
    <row r="214" spans="1:34" x14ac:dyDescent="0.2">
      <c r="A214" s="347">
        <f t="shared" ca="1" si="93"/>
        <v>0.1</v>
      </c>
      <c r="B214" s="304">
        <f t="shared" ca="1" si="94"/>
        <v>16.599999999999948</v>
      </c>
      <c r="D214" s="306">
        <f t="shared" ca="1" si="95"/>
        <v>-0.40021797955823457</v>
      </c>
      <c r="E214" s="307">
        <f t="shared" ca="1" si="96"/>
        <v>-9.5704982680087234</v>
      </c>
      <c r="F214" s="304">
        <f t="shared" ca="1" si="97"/>
        <v>9.5788627471699197</v>
      </c>
      <c r="G214" s="306">
        <f t="shared" ca="1" si="98"/>
        <v>22.155042584210765</v>
      </c>
      <c r="H214" s="307">
        <f t="shared" ca="1" si="99"/>
        <v>-14.239202635263917</v>
      </c>
      <c r="I214" s="304">
        <f t="shared" ca="1" si="100"/>
        <v>26.336302010652506</v>
      </c>
      <c r="J214" s="306">
        <f t="shared" ca="1" si="101"/>
        <v>454.22608870153692</v>
      </c>
      <c r="K214" s="307">
        <f t="shared" ca="1" si="102"/>
        <v>1203.9478606328328</v>
      </c>
      <c r="L214" s="304">
        <f t="shared" ca="1" si="87"/>
        <v>1286.7835057924358</v>
      </c>
      <c r="M214" s="306">
        <f t="shared" ca="1" si="103"/>
        <v>-0.57123128800833467</v>
      </c>
      <c r="N214" s="304">
        <f t="shared" ca="1" si="104"/>
        <v>-32.729141928699569</v>
      </c>
      <c r="P214" s="310">
        <f t="shared" ca="1" si="105"/>
        <v>23</v>
      </c>
      <c r="Q214" s="304">
        <f t="shared" ca="1" si="106"/>
        <v>0</v>
      </c>
      <c r="R214" s="306">
        <f t="shared" ca="1" si="107"/>
        <v>0</v>
      </c>
      <c r="S214" s="307">
        <f t="shared" ca="1" si="108"/>
        <v>3.1779999999999995</v>
      </c>
      <c r="T214" s="304">
        <f t="shared" ca="1" si="88"/>
        <v>31.176179999999995</v>
      </c>
      <c r="U214" s="311">
        <f t="shared" ca="1" si="89"/>
        <v>0</v>
      </c>
      <c r="V214" s="306">
        <f t="shared" ca="1" si="90"/>
        <v>1.085890421069805</v>
      </c>
      <c r="W214" s="304">
        <f t="shared" ca="1" si="91"/>
        <v>1.536875725410173</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4.5710642774575723</v>
      </c>
      <c r="AH214" s="304">
        <f t="shared" ca="1" si="115"/>
        <v>-0.46640702266207051</v>
      </c>
    </row>
    <row r="215" spans="1:34" x14ac:dyDescent="0.2">
      <c r="A215" s="347">
        <f t="shared" ca="1" si="93"/>
        <v>0.1</v>
      </c>
      <c r="B215" s="304">
        <f t="shared" ca="1" si="94"/>
        <v>16.69999999999995</v>
      </c>
      <c r="D215" s="306">
        <f t="shared" ca="1" si="95"/>
        <v>-0.40682033538731149</v>
      </c>
      <c r="E215" s="307">
        <f t="shared" ca="1" si="96"/>
        <v>-9.5485336918352708</v>
      </c>
      <c r="F215" s="304">
        <f t="shared" ca="1" si="97"/>
        <v>9.5571961604540672</v>
      </c>
      <c r="G215" s="306">
        <f t="shared" ca="1" si="98"/>
        <v>22.114360550672036</v>
      </c>
      <c r="H215" s="307">
        <f t="shared" ca="1" si="99"/>
        <v>-15.194056004447443</v>
      </c>
      <c r="I215" s="304">
        <f t="shared" ca="1" si="100"/>
        <v>26.831032041861619</v>
      </c>
      <c r="J215" s="306">
        <f t="shared" ca="1" si="101"/>
        <v>456.43955885828109</v>
      </c>
      <c r="K215" s="307">
        <f t="shared" ca="1" si="102"/>
        <v>1202.4761977008473</v>
      </c>
      <c r="L215" s="304">
        <f t="shared" ca="1" si="87"/>
        <v>1286.1905290149782</v>
      </c>
      <c r="M215" s="306">
        <f t="shared" ca="1" si="103"/>
        <v>-0.60199352570063702</v>
      </c>
      <c r="N215" s="304">
        <f t="shared" ca="1" si="104"/>
        <v>-34.491688316846755</v>
      </c>
      <c r="P215" s="310">
        <f t="shared" ca="1" si="105"/>
        <v>23</v>
      </c>
      <c r="Q215" s="304">
        <f t="shared" ca="1" si="106"/>
        <v>0</v>
      </c>
      <c r="R215" s="306">
        <f t="shared" ca="1" si="107"/>
        <v>0</v>
      </c>
      <c r="S215" s="307">
        <f t="shared" ca="1" si="108"/>
        <v>3.1779999999999995</v>
      </c>
      <c r="T215" s="304">
        <f t="shared" ca="1" si="88"/>
        <v>31.176179999999995</v>
      </c>
      <c r="U215" s="311">
        <f t="shared" ca="1" si="89"/>
        <v>0</v>
      </c>
      <c r="V215" s="306">
        <f t="shared" ca="1" si="90"/>
        <v>1.0860508198713821</v>
      </c>
      <c r="W215" s="304">
        <f t="shared" ca="1" si="91"/>
        <v>1.5953944059586525</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4.8203572468795883</v>
      </c>
      <c r="AH215" s="304">
        <f t="shared" ca="1" si="115"/>
        <v>-0.48359840321276693</v>
      </c>
    </row>
    <row r="216" spans="1:34" x14ac:dyDescent="0.2">
      <c r="A216" s="347">
        <f t="shared" ca="1" si="93"/>
        <v>0.1</v>
      </c>
      <c r="B216" s="304">
        <f t="shared" ca="1" si="94"/>
        <v>16.799999999999951</v>
      </c>
      <c r="D216" s="306">
        <f t="shared" ca="1" si="95"/>
        <v>-0.4137625503920801</v>
      </c>
      <c r="E216" s="307">
        <f t="shared" ca="1" si="96"/>
        <v>-9.5257172440598019</v>
      </c>
      <c r="F216" s="304">
        <f t="shared" ca="1" si="97"/>
        <v>9.5346991804610823</v>
      </c>
      <c r="G216" s="306">
        <f t="shared" ca="1" si="98"/>
        <v>22.072984295632828</v>
      </c>
      <c r="H216" s="307">
        <f t="shared" ca="1" si="99"/>
        <v>-16.146627728853424</v>
      </c>
      <c r="I216" s="304">
        <f t="shared" ca="1" si="100"/>
        <v>27.348312977758461</v>
      </c>
      <c r="J216" s="306">
        <f t="shared" ca="1" si="101"/>
        <v>458.64892610059633</v>
      </c>
      <c r="K216" s="307">
        <f t="shared" ca="1" si="102"/>
        <v>1200.9091635141822</v>
      </c>
      <c r="L216" s="304">
        <f t="shared" ca="1" si="87"/>
        <v>1285.5122155878423</v>
      </c>
      <c r="M216" s="306">
        <f t="shared" ca="1" si="103"/>
        <v>-0.63156267038859926</v>
      </c>
      <c r="N216" s="304">
        <f t="shared" ca="1" si="104"/>
        <v>-36.185875511278667</v>
      </c>
      <c r="P216" s="310">
        <f t="shared" ca="1" si="105"/>
        <v>23</v>
      </c>
      <c r="Q216" s="304">
        <f t="shared" ca="1" si="106"/>
        <v>0</v>
      </c>
      <c r="R216" s="306">
        <f t="shared" ca="1" si="107"/>
        <v>0</v>
      </c>
      <c r="S216" s="307">
        <f t="shared" ca="1" si="108"/>
        <v>3.1779999999999995</v>
      </c>
      <c r="T216" s="304">
        <f t="shared" ca="1" si="88"/>
        <v>31.176179999999995</v>
      </c>
      <c r="U216" s="311">
        <f t="shared" ca="1" si="89"/>
        <v>0</v>
      </c>
      <c r="V216" s="306">
        <f t="shared" ca="1" si="90"/>
        <v>1.0862216378119678</v>
      </c>
      <c r="W216" s="304">
        <f t="shared" ca="1" si="91"/>
        <v>1.6577639603590693</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5.0532602270200275</v>
      </c>
      <c r="AH216" s="304">
        <f t="shared" ca="1" si="115"/>
        <v>-0.50201208494608329</v>
      </c>
    </row>
    <row r="217" spans="1:34" x14ac:dyDescent="0.2">
      <c r="A217" s="347">
        <f t="shared" ca="1" si="93"/>
        <v>0.1</v>
      </c>
      <c r="B217" s="304">
        <f t="shared" ca="1" si="94"/>
        <v>16.899999999999952</v>
      </c>
      <c r="D217" s="306">
        <f t="shared" ca="1" si="95"/>
        <v>-0.42101669134720648</v>
      </c>
      <c r="E217" s="307">
        <f t="shared" ca="1" si="96"/>
        <v>-9.5020217179621742</v>
      </c>
      <c r="F217" s="304">
        <f t="shared" ca="1" si="97"/>
        <v>9.5113443730640821</v>
      </c>
      <c r="G217" s="306">
        <f t="shared" ca="1" si="98"/>
        <v>22.030882626498109</v>
      </c>
      <c r="H217" s="307">
        <f t="shared" ca="1" si="99"/>
        <v>-17.096829900649642</v>
      </c>
      <c r="I217" s="304">
        <f t="shared" ca="1" si="100"/>
        <v>27.886580678783186</v>
      </c>
      <c r="J217" s="306">
        <f t="shared" ca="1" si="101"/>
        <v>460.8541194467029</v>
      </c>
      <c r="K217" s="307">
        <f t="shared" ca="1" si="102"/>
        <v>1199.2469906327071</v>
      </c>
      <c r="L217" s="304">
        <f t="shared" ca="1" si="87"/>
        <v>1284.7489497768038</v>
      </c>
      <c r="M217" s="306">
        <f t="shared" ca="1" si="103"/>
        <v>-0.65995902698064235</v>
      </c>
      <c r="N217" s="304">
        <f t="shared" ca="1" si="104"/>
        <v>-37.812866897551231</v>
      </c>
      <c r="P217" s="310">
        <f t="shared" ca="1" si="105"/>
        <v>23</v>
      </c>
      <c r="Q217" s="304">
        <f t="shared" ca="1" si="106"/>
        <v>0</v>
      </c>
      <c r="R217" s="306">
        <f t="shared" ca="1" si="107"/>
        <v>0</v>
      </c>
      <c r="S217" s="307">
        <f t="shared" ca="1" si="108"/>
        <v>3.1779999999999995</v>
      </c>
      <c r="T217" s="304">
        <f t="shared" ca="1" si="88"/>
        <v>31.176179999999995</v>
      </c>
      <c r="U217" s="311">
        <f t="shared" ca="1" si="89"/>
        <v>0</v>
      </c>
      <c r="V217" s="306">
        <f t="shared" ca="1" si="90"/>
        <v>1.0864028541509796</v>
      </c>
      <c r="W217" s="304">
        <f t="shared" ca="1" si="91"/>
        <v>1.7239497071662599</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5.27025241565459</v>
      </c>
      <c r="AH217" s="304">
        <f t="shared" ca="1" si="115"/>
        <v>-0.52163749539303639</v>
      </c>
    </row>
    <row r="218" spans="1:34" x14ac:dyDescent="0.2">
      <c r="A218" s="347">
        <f t="shared" ca="1" si="93"/>
        <v>0.1</v>
      </c>
      <c r="B218" s="304">
        <f t="shared" ca="1" si="94"/>
        <v>16.999999999999954</v>
      </c>
      <c r="D218" s="306">
        <f t="shared" ca="1" si="95"/>
        <v>-0.42855575291993658</v>
      </c>
      <c r="E218" s="307">
        <f t="shared" ca="1" si="96"/>
        <v>-9.4774239096619599</v>
      </c>
      <c r="F218" s="304">
        <f t="shared" ca="1" si="97"/>
        <v>9.48710830531585</v>
      </c>
      <c r="G218" s="306">
        <f t="shared" ca="1" si="98"/>
        <v>21.988027051206114</v>
      </c>
      <c r="H218" s="307">
        <f t="shared" ca="1" si="99"/>
        <v>-18.044572291615836</v>
      </c>
      <c r="I218" s="304">
        <f t="shared" ca="1" si="100"/>
        <v>28.444330239819706</v>
      </c>
      <c r="J218" s="306">
        <f t="shared" ca="1" si="101"/>
        <v>463.05506493058812</v>
      </c>
      <c r="K218" s="307">
        <f t="shared" ca="1" si="102"/>
        <v>1197.4899205230938</v>
      </c>
      <c r="L218" s="304">
        <f t="shared" ca="1" si="87"/>
        <v>1283.9011266107202</v>
      </c>
      <c r="M218" s="306">
        <f t="shared" ca="1" si="103"/>
        <v>-0.68720884928649961</v>
      </c>
      <c r="N218" s="304">
        <f t="shared" ca="1" si="104"/>
        <v>-39.374166708158299</v>
      </c>
      <c r="P218" s="310">
        <f t="shared" ca="1" si="105"/>
        <v>23</v>
      </c>
      <c r="Q218" s="304">
        <f t="shared" ca="1" si="106"/>
        <v>0</v>
      </c>
      <c r="R218" s="306">
        <f t="shared" ca="1" si="107"/>
        <v>0</v>
      </c>
      <c r="S218" s="307">
        <f t="shared" ca="1" si="108"/>
        <v>3.1779999999999995</v>
      </c>
      <c r="T218" s="304">
        <f t="shared" ca="1" si="88"/>
        <v>31.176179999999995</v>
      </c>
      <c r="U218" s="311">
        <f t="shared" ca="1" si="89"/>
        <v>0</v>
      </c>
      <c r="V218" s="306">
        <f t="shared" ca="1" si="90"/>
        <v>1.0865944474425215</v>
      </c>
      <c r="W218" s="304">
        <f t="shared" ca="1" si="91"/>
        <v>1.79391585017179</v>
      </c>
      <c r="Y218" s="314" t="str">
        <f t="shared" ca="1" si="109"/>
        <v/>
      </c>
      <c r="Z218" s="315" t="str">
        <f t="shared" ca="1" si="110"/>
        <v/>
      </c>
      <c r="AA218" s="316" t="str">
        <f t="shared" ca="1" si="111"/>
        <v/>
      </c>
      <c r="AC218" s="310">
        <f t="shared" ca="1" si="112"/>
        <v>16.999999999999954</v>
      </c>
      <c r="AD218" s="323">
        <f t="shared" ca="1" si="113"/>
        <v>463.05506493058812</v>
      </c>
      <c r="AE218" s="324" t="e">
        <f t="shared" ca="1" si="92"/>
        <v>#N/A</v>
      </c>
      <c r="AG218" s="306">
        <f t="shared" ca="1" si="114"/>
        <v>5.4718950575552974</v>
      </c>
      <c r="AH218" s="304">
        <f t="shared" ca="1" si="115"/>
        <v>-0.54246372157528644</v>
      </c>
    </row>
    <row r="219" spans="1:34" x14ac:dyDescent="0.2">
      <c r="A219" s="347">
        <f t="shared" ca="1" si="93"/>
        <v>0.1</v>
      </c>
      <c r="B219" s="304">
        <f t="shared" ca="1" si="94"/>
        <v>17.099999999999955</v>
      </c>
      <c r="D219" s="306">
        <f t="shared" ca="1" si="95"/>
        <v>-0.43635376208456422</v>
      </c>
      <c r="E219" s="307">
        <f t="shared" ca="1" si="96"/>
        <v>-9.4519043424716198</v>
      </c>
      <c r="F219" s="304">
        <f t="shared" ca="1" si="97"/>
        <v>9.461971269504005</v>
      </c>
      <c r="G219" s="306">
        <f t="shared" ca="1" si="98"/>
        <v>21.944391674997657</v>
      </c>
      <c r="H219" s="307">
        <f t="shared" ca="1" si="99"/>
        <v>-18.989762725862999</v>
      </c>
      <c r="I219" s="304">
        <f t="shared" ca="1" si="100"/>
        <v>29.020120853819375</v>
      </c>
      <c r="J219" s="306">
        <f t="shared" ca="1" si="101"/>
        <v>465.2516858668983</v>
      </c>
      <c r="K219" s="307">
        <f t="shared" ca="1" si="102"/>
        <v>1195.6382037722199</v>
      </c>
      <c r="L219" s="304">
        <f t="shared" ca="1" si="87"/>
        <v>1282.9691522096903</v>
      </c>
      <c r="M219" s="306">
        <f t="shared" ca="1" si="103"/>
        <v>-0.71334308352175546</v>
      </c>
      <c r="N219" s="304">
        <f t="shared" ca="1" si="104"/>
        <v>-40.871548030644767</v>
      </c>
      <c r="P219" s="310">
        <f t="shared" ca="1" si="105"/>
        <v>23</v>
      </c>
      <c r="Q219" s="304">
        <f t="shared" ca="1" si="106"/>
        <v>0</v>
      </c>
      <c r="R219" s="306">
        <f t="shared" ca="1" si="107"/>
        <v>0</v>
      </c>
      <c r="S219" s="307">
        <f t="shared" ca="1" si="108"/>
        <v>3.1779999999999995</v>
      </c>
      <c r="T219" s="304">
        <f t="shared" ca="1" si="88"/>
        <v>31.176179999999995</v>
      </c>
      <c r="U219" s="311">
        <f t="shared" ca="1" si="89"/>
        <v>0</v>
      </c>
      <c r="V219" s="306">
        <f t="shared" ca="1" si="90"/>
        <v>1.0867963955093078</v>
      </c>
      <c r="W219" s="304">
        <f t="shared" ca="1" si="91"/>
        <v>1.8676254530667291</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5.6588083290927251</v>
      </c>
      <c r="AH219" s="304">
        <f t="shared" ca="1" si="115"/>
        <v>-0.56447949973939282</v>
      </c>
    </row>
    <row r="220" spans="1:34" x14ac:dyDescent="0.2">
      <c r="A220" s="347">
        <f t="shared" ca="1" si="93"/>
        <v>0.1</v>
      </c>
      <c r="B220" s="304">
        <f t="shared" ca="1" si="94"/>
        <v>17.199999999999957</v>
      </c>
      <c r="D220" s="306">
        <f t="shared" ca="1" si="95"/>
        <v>-0.4443858488632707</v>
      </c>
      <c r="E220" s="307">
        <f t="shared" ca="1" si="96"/>
        <v>-9.4254469919410226</v>
      </c>
      <c r="F220" s="304">
        <f t="shared" ca="1" si="97"/>
        <v>9.4359170079309198</v>
      </c>
      <c r="G220" s="306">
        <f t="shared" ca="1" si="98"/>
        <v>21.899953090111332</v>
      </c>
      <c r="H220" s="307">
        <f t="shared" ca="1" si="99"/>
        <v>-19.9323074250571</v>
      </c>
      <c r="I220" s="304">
        <f t="shared" ca="1" si="100"/>
        <v>29.612578824480369</v>
      </c>
      <c r="J220" s="306">
        <f t="shared" ca="1" si="101"/>
        <v>467.44390310515377</v>
      </c>
      <c r="K220" s="307">
        <f t="shared" ca="1" si="102"/>
        <v>1193.6921002646739</v>
      </c>
      <c r="L220" s="304">
        <f t="shared" ca="1" si="87"/>
        <v>1281.9534440783989</v>
      </c>
      <c r="M220" s="306">
        <f t="shared" ca="1" si="103"/>
        <v>-0.73839624511636759</v>
      </c>
      <c r="N220" s="304">
        <f t="shared" ca="1" si="104"/>
        <v>-42.306988453475284</v>
      </c>
      <c r="P220" s="310">
        <f t="shared" ca="1" si="105"/>
        <v>23</v>
      </c>
      <c r="Q220" s="304">
        <f t="shared" ca="1" si="106"/>
        <v>0</v>
      </c>
      <c r="R220" s="306">
        <f t="shared" ca="1" si="107"/>
        <v>0</v>
      </c>
      <c r="S220" s="307">
        <f t="shared" ca="1" si="108"/>
        <v>3.1779999999999995</v>
      </c>
      <c r="T220" s="304">
        <f t="shared" ca="1" si="88"/>
        <v>31.176179999999995</v>
      </c>
      <c r="U220" s="311">
        <f t="shared" ca="1" si="89"/>
        <v>0</v>
      </c>
      <c r="V220" s="306">
        <f t="shared" ca="1" si="90"/>
        <v>1.0870086754203658</v>
      </c>
      <c r="W220" s="304">
        <f t="shared" ca="1" si="91"/>
        <v>1.945040420872802</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5.8316512771380822</v>
      </c>
      <c r="AH220" s="304">
        <f t="shared" ca="1" si="115"/>
        <v>-0.58767320738411877</v>
      </c>
    </row>
    <row r="221" spans="1:34" x14ac:dyDescent="0.2">
      <c r="A221" s="347">
        <f t="shared" ca="1" si="93"/>
        <v>0.1</v>
      </c>
      <c r="B221" s="304">
        <f t="shared" ca="1" si="94"/>
        <v>17.299999999999958</v>
      </c>
      <c r="D221" s="306">
        <f t="shared" ca="1" si="95"/>
        <v>-0.45262828835324032</v>
      </c>
      <c r="E221" s="307">
        <f t="shared" ca="1" si="96"/>
        <v>-9.3980390174530601</v>
      </c>
      <c r="F221" s="304">
        <f t="shared" ca="1" si="97"/>
        <v>9.408932444278026</v>
      </c>
      <c r="G221" s="306">
        <f t="shared" ca="1" si="98"/>
        <v>21.854690261276009</v>
      </c>
      <c r="H221" s="307">
        <f t="shared" ca="1" si="99"/>
        <v>-20.872111326802408</v>
      </c>
      <c r="I221" s="304">
        <f t="shared" ca="1" si="100"/>
        <v>30.220399032023813</v>
      </c>
      <c r="J221" s="306">
        <f t="shared" ca="1" si="101"/>
        <v>469.63163527272314</v>
      </c>
      <c r="K221" s="307">
        <f t="shared" ca="1" si="102"/>
        <v>1191.6518793270809</v>
      </c>
      <c r="L221" s="304">
        <f t="shared" ca="1" si="87"/>
        <v>1280.8544313670841</v>
      </c>
      <c r="M221" s="306">
        <f t="shared" ca="1" si="103"/>
        <v>-0.76240543424468177</v>
      </c>
      <c r="N221" s="304">
        <f t="shared" ca="1" si="104"/>
        <v>-43.682613660059069</v>
      </c>
      <c r="P221" s="310">
        <f t="shared" ca="1" si="105"/>
        <v>23</v>
      </c>
      <c r="Q221" s="304">
        <f t="shared" ca="1" si="106"/>
        <v>0</v>
      </c>
      <c r="R221" s="306">
        <f t="shared" ca="1" si="107"/>
        <v>0</v>
      </c>
      <c r="S221" s="307">
        <f t="shared" ca="1" si="108"/>
        <v>3.1779999999999995</v>
      </c>
      <c r="T221" s="304">
        <f t="shared" ca="1" si="88"/>
        <v>31.176179999999995</v>
      </c>
      <c r="U221" s="311">
        <f t="shared" ca="1" si="89"/>
        <v>0</v>
      </c>
      <c r="V221" s="306">
        <f t="shared" ca="1" si="90"/>
        <v>1.0872312634722248</v>
      </c>
      <c r="W221" s="304">
        <f t="shared" ca="1" si="91"/>
        <v>2.0261214876311771</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5.9911048496626735</v>
      </c>
      <c r="AH221" s="304">
        <f t="shared" ca="1" si="115"/>
        <v>-0.61203285741749602</v>
      </c>
    </row>
    <row r="222" spans="1:34" x14ac:dyDescent="0.2">
      <c r="A222" s="347">
        <f t="shared" ca="1" si="93"/>
        <v>0.1</v>
      </c>
      <c r="B222" s="304">
        <f t="shared" ca="1" si="94"/>
        <v>17.399999999999959</v>
      </c>
      <c r="D222" s="306">
        <f t="shared" ca="1" si="95"/>
        <v>-0.46105851888570476</v>
      </c>
      <c r="E222" s="307">
        <f t="shared" ca="1" si="96"/>
        <v>-9.3696705046236985</v>
      </c>
      <c r="F222" s="304">
        <f t="shared" ca="1" si="97"/>
        <v>9.3810074258073364</v>
      </c>
      <c r="G222" s="306">
        <f t="shared" ca="1" si="98"/>
        <v>21.808584409387439</v>
      </c>
      <c r="H222" s="307">
        <f t="shared" ca="1" si="99"/>
        <v>-21.809078377264779</v>
      </c>
      <c r="I222" s="304">
        <f t="shared" ca="1" si="100"/>
        <v>30.84234513792774</v>
      </c>
      <c r="J222" s="306">
        <f t="shared" ca="1" si="101"/>
        <v>471.81479900625629</v>
      </c>
      <c r="K222" s="307">
        <f t="shared" ca="1" si="102"/>
        <v>1189.5178198418776</v>
      </c>
      <c r="L222" s="304">
        <f t="shared" ca="1" si="87"/>
        <v>1279.6725551025495</v>
      </c>
      <c r="M222" s="306">
        <f t="shared" ca="1" si="103"/>
        <v>-0.78540948834807056</v>
      </c>
      <c r="N222" s="304">
        <f t="shared" ca="1" si="104"/>
        <v>-45.00064887187385</v>
      </c>
      <c r="P222" s="310">
        <f t="shared" ca="1" si="105"/>
        <v>23</v>
      </c>
      <c r="Q222" s="304">
        <f t="shared" ca="1" si="106"/>
        <v>0</v>
      </c>
      <c r="R222" s="306">
        <f t="shared" ca="1" si="107"/>
        <v>0</v>
      </c>
      <c r="S222" s="307">
        <f t="shared" ca="1" si="108"/>
        <v>3.1779999999999995</v>
      </c>
      <c r="T222" s="304">
        <f t="shared" ca="1" si="88"/>
        <v>31.176179999999995</v>
      </c>
      <c r="U222" s="311">
        <f t="shared" ca="1" si="89"/>
        <v>0</v>
      </c>
      <c r="V222" s="306">
        <f t="shared" ca="1" si="90"/>
        <v>1.0874641351733061</v>
      </c>
      <c r="W222" s="304">
        <f t="shared" ca="1" si="91"/>
        <v>2.110828209854672</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6.1378578935650498</v>
      </c>
      <c r="AH222" s="304">
        <f t="shared" ca="1" si="115"/>
        <v>-0.63754609428293818</v>
      </c>
    </row>
    <row r="223" spans="1:34" x14ac:dyDescent="0.2">
      <c r="A223" s="347">
        <f t="shared" ca="1" si="93"/>
        <v>0.1</v>
      </c>
      <c r="B223" s="304">
        <f t="shared" ca="1" si="94"/>
        <v>17.499999999999961</v>
      </c>
      <c r="D223" s="306">
        <f t="shared" ca="1" si="95"/>
        <v>-0.46965514084547738</v>
      </c>
      <c r="E223" s="307">
        <f t="shared" ca="1" si="96"/>
        <v>-9.3403342213914922</v>
      </c>
      <c r="F223" s="304">
        <f t="shared" ca="1" si="97"/>
        <v>9.3521344792843735</v>
      </c>
      <c r="G223" s="306">
        <f t="shared" ca="1" si="98"/>
        <v>21.761618895302892</v>
      </c>
      <c r="H223" s="307">
        <f t="shared" ca="1" si="99"/>
        <v>-22.743111799403927</v>
      </c>
      <c r="I223" s="304">
        <f t="shared" ca="1" si="100"/>
        <v>31.47724878804674</v>
      </c>
      <c r="J223" s="306">
        <f t="shared" ca="1" si="101"/>
        <v>473.99330917149081</v>
      </c>
      <c r="K223" s="307">
        <f t="shared" ca="1" si="102"/>
        <v>1187.2902103330441</v>
      </c>
      <c r="L223" s="304">
        <f t="shared" ca="1" si="87"/>
        <v>1278.408268391606</v>
      </c>
      <c r="M223" s="306">
        <f t="shared" ca="1" si="103"/>
        <v>-0.80744826490487487</v>
      </c>
      <c r="N223" s="304">
        <f t="shared" ca="1" si="104"/>
        <v>-46.263377754210595</v>
      </c>
      <c r="P223" s="310">
        <f t="shared" ca="1" si="105"/>
        <v>23</v>
      </c>
      <c r="Q223" s="304">
        <f t="shared" ca="1" si="106"/>
        <v>0</v>
      </c>
      <c r="R223" s="306">
        <f t="shared" ca="1" si="107"/>
        <v>0</v>
      </c>
      <c r="S223" s="307">
        <f t="shared" ca="1" si="108"/>
        <v>3.1779999999999995</v>
      </c>
      <c r="T223" s="304">
        <f t="shared" ca="1" si="88"/>
        <v>31.176179999999995</v>
      </c>
      <c r="U223" s="311">
        <f t="shared" ca="1" si="89"/>
        <v>0</v>
      </c>
      <c r="V223" s="306">
        <f t="shared" ca="1" si="90"/>
        <v>1.0877072652312418</v>
      </c>
      <c r="W223" s="304">
        <f t="shared" ca="1" si="91"/>
        <v>2.1991189652713592</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6.2725958890797413</v>
      </c>
      <c r="AH223" s="304">
        <f t="shared" ca="1" si="115"/>
        <v>-0.66420019189889001</v>
      </c>
    </row>
    <row r="224" spans="1:34" x14ac:dyDescent="0.2">
      <c r="A224" s="347">
        <f t="shared" ca="1" si="93"/>
        <v>0.1</v>
      </c>
      <c r="B224" s="304">
        <f t="shared" ca="1" si="94"/>
        <v>17.599999999999962</v>
      </c>
      <c r="D224" s="306">
        <f t="shared" ca="1" si="95"/>
        <v>-0.47839790023922257</v>
      </c>
      <c r="E224" s="307">
        <f t="shared" ca="1" si="96"/>
        <v>-9.3100253895591774</v>
      </c>
      <c r="F224" s="304">
        <f t="shared" ca="1" si="97"/>
        <v>9.32230858238397</v>
      </c>
      <c r="G224" s="306">
        <f t="shared" ca="1" si="98"/>
        <v>21.71377910527897</v>
      </c>
      <c r="H224" s="307">
        <f t="shared" ca="1" si="99"/>
        <v>-23.674114338359846</v>
      </c>
      <c r="I224" s="304">
        <f t="shared" ca="1" si="100"/>
        <v>32.124008042873243</v>
      </c>
      <c r="J224" s="306">
        <f t="shared" ca="1" si="101"/>
        <v>476.16707907151988</v>
      </c>
      <c r="K224" s="307">
        <f t="shared" ca="1" si="102"/>
        <v>1184.9693490261559</v>
      </c>
      <c r="L224" s="304">
        <f t="shared" ca="1" si="87"/>
        <v>1277.0620365992306</v>
      </c>
      <c r="M224" s="306">
        <f t="shared" ca="1" si="103"/>
        <v>-0.82856204447215931</v>
      </c>
      <c r="N224" s="304">
        <f t="shared" ca="1" si="104"/>
        <v>-47.473108212985551</v>
      </c>
      <c r="P224" s="310">
        <f t="shared" ca="1" si="105"/>
        <v>23</v>
      </c>
      <c r="Q224" s="304">
        <f t="shared" ca="1" si="106"/>
        <v>0</v>
      </c>
      <c r="R224" s="306">
        <f t="shared" ca="1" si="107"/>
        <v>0</v>
      </c>
      <c r="S224" s="307">
        <f t="shared" ca="1" si="108"/>
        <v>3.1779999999999995</v>
      </c>
      <c r="T224" s="304">
        <f t="shared" ca="1" si="88"/>
        <v>31.176179999999995</v>
      </c>
      <c r="U224" s="311">
        <f t="shared" ca="1" si="89"/>
        <v>0</v>
      </c>
      <c r="V224" s="306">
        <f t="shared" ca="1" si="90"/>
        <v>1.0879606275428699</v>
      </c>
      <c r="W224" s="304">
        <f t="shared" ca="1" si="91"/>
        <v>2.2909509564134427</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6.3959921294381781</v>
      </c>
      <c r="AH224" s="304">
        <f t="shared" ca="1" si="115"/>
        <v>-0.69198205326348627</v>
      </c>
    </row>
    <row r="225" spans="1:34" x14ac:dyDescent="0.2">
      <c r="A225" s="347">
        <f t="shared" ca="1" si="93"/>
        <v>0.1</v>
      </c>
      <c r="B225" s="304">
        <f t="shared" ca="1" si="94"/>
        <v>17.699999999999964</v>
      </c>
      <c r="D225" s="306">
        <f t="shared" ca="1" si="95"/>
        <v>-0.48726766059980159</v>
      </c>
      <c r="E225" s="307">
        <f t="shared" ca="1" si="96"/>
        <v>-9.2787414726614621</v>
      </c>
      <c r="F225" s="304">
        <f t="shared" ca="1" si="97"/>
        <v>9.2915269514517487</v>
      </c>
      <c r="G225" s="306">
        <f t="shared" ca="1" si="98"/>
        <v>21.665052339218988</v>
      </c>
      <c r="H225" s="307">
        <f t="shared" ca="1" si="99"/>
        <v>-24.601988485625991</v>
      </c>
      <c r="I225" s="304">
        <f t="shared" ca="1" si="100"/>
        <v>32.78158523177261</v>
      </c>
      <c r="J225" s="306">
        <f t="shared" ca="1" si="101"/>
        <v>478.3360206437448</v>
      </c>
      <c r="K225" s="307">
        <f t="shared" ca="1" si="102"/>
        <v>1182.5555438849567</v>
      </c>
      <c r="L225" s="304">
        <f t="shared" ca="1" si="87"/>
        <v>1275.6343375036354</v>
      </c>
      <c r="M225" s="306">
        <f t="shared" ca="1" si="103"/>
        <v>-0.84879104221475443</v>
      </c>
      <c r="N225" s="304">
        <f t="shared" ca="1" si="104"/>
        <v>-48.632144407415922</v>
      </c>
      <c r="P225" s="310">
        <f t="shared" ca="1" si="105"/>
        <v>23</v>
      </c>
      <c r="Q225" s="304">
        <f t="shared" ca="1" si="106"/>
        <v>0</v>
      </c>
      <c r="R225" s="306">
        <f t="shared" ca="1" si="107"/>
        <v>0</v>
      </c>
      <c r="S225" s="307">
        <f t="shared" ca="1" si="108"/>
        <v>3.1779999999999995</v>
      </c>
      <c r="T225" s="304">
        <f t="shared" ca="1" si="88"/>
        <v>31.176179999999995</v>
      </c>
      <c r="U225" s="311">
        <f t="shared" ca="1" si="89"/>
        <v>0</v>
      </c>
      <c r="V225" s="306">
        <f t="shared" ca="1" si="90"/>
        <v>1.08822419518666</v>
      </c>
      <c r="W225" s="304">
        <f t="shared" ca="1" si="91"/>
        <v>2.3862802186331677</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6.5087010286328413</v>
      </c>
      <c r="AH225" s="304">
        <f t="shared" ca="1" si="115"/>
        <v>-0.72087821158383991</v>
      </c>
    </row>
    <row r="226" spans="1:34" x14ac:dyDescent="0.2">
      <c r="A226" s="347">
        <f t="shared" ca="1" si="93"/>
        <v>0.1</v>
      </c>
      <c r="B226" s="304">
        <f t="shared" ca="1" si="94"/>
        <v>17.799999999999965</v>
      </c>
      <c r="D226" s="306">
        <f t="shared" ca="1" si="95"/>
        <v>-0.49624636629871083</v>
      </c>
      <c r="E226" s="307">
        <f t="shared" ca="1" si="96"/>
        <v>-9.2464819803544156</v>
      </c>
      <c r="F226" s="304">
        <f t="shared" ca="1" si="97"/>
        <v>9.2597888458151996</v>
      </c>
      <c r="G226" s="306">
        <f t="shared" ca="1" si="98"/>
        <v>21.615427702589116</v>
      </c>
      <c r="H226" s="307">
        <f t="shared" ca="1" si="99"/>
        <v>-25.526636683661433</v>
      </c>
      <c r="I226" s="304">
        <f t="shared" ca="1" si="100"/>
        <v>33.449004396924977</v>
      </c>
      <c r="J226" s="306">
        <f t="shared" ca="1" si="101"/>
        <v>480.5000446458352</v>
      </c>
      <c r="K226" s="307">
        <f t="shared" ca="1" si="102"/>
        <v>1180.0491126264924</v>
      </c>
      <c r="L226" s="304">
        <f t="shared" ca="1" si="87"/>
        <v>1274.1256614303088</v>
      </c>
      <c r="M226" s="306">
        <f t="shared" ca="1" si="103"/>
        <v>-0.86817501540383646</v>
      </c>
      <c r="N226" s="304">
        <f t="shared" ca="1" si="104"/>
        <v>-49.742764261345066</v>
      </c>
      <c r="P226" s="310">
        <f t="shared" ca="1" si="105"/>
        <v>23</v>
      </c>
      <c r="Q226" s="304">
        <f t="shared" ca="1" si="106"/>
        <v>0</v>
      </c>
      <c r="R226" s="306">
        <f t="shared" ca="1" si="107"/>
        <v>0</v>
      </c>
      <c r="S226" s="307">
        <f t="shared" ca="1" si="108"/>
        <v>3.1779999999999995</v>
      </c>
      <c r="T226" s="304">
        <f t="shared" ca="1" si="88"/>
        <v>31.176179999999995</v>
      </c>
      <c r="U226" s="311">
        <f t="shared" ca="1" si="89"/>
        <v>0</v>
      </c>
      <c r="V226" s="306">
        <f t="shared" ca="1" si="90"/>
        <v>1.0884979404173636</v>
      </c>
      <c r="W226" s="304">
        <f t="shared" ca="1" si="91"/>
        <v>2.4850616321561567</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6.6113532393838836</v>
      </c>
      <c r="AH226" s="304">
        <f t="shared" ca="1" si="115"/>
        <v>-0.75087483279835376</v>
      </c>
    </row>
    <row r="227" spans="1:34" x14ac:dyDescent="0.2">
      <c r="A227" s="347">
        <f t="shared" ca="1" si="93"/>
        <v>0.1</v>
      </c>
      <c r="B227" s="304">
        <f t="shared" ca="1" si="94"/>
        <v>17.899999999999967</v>
      </c>
      <c r="D227" s="306">
        <f t="shared" ca="1" si="95"/>
        <v>-0.50531699984068823</v>
      </c>
      <c r="E227" s="307">
        <f t="shared" ca="1" si="96"/>
        <v>-9.2132482890234009</v>
      </c>
      <c r="F227" s="304">
        <f t="shared" ca="1" si="97"/>
        <v>9.2270953883397464</v>
      </c>
      <c r="G227" s="306">
        <f t="shared" ca="1" si="98"/>
        <v>21.564896002605046</v>
      </c>
      <c r="H227" s="307">
        <f t="shared" ca="1" si="99"/>
        <v>-26.447961512563772</v>
      </c>
      <c r="I227" s="304">
        <f t="shared" ca="1" si="100"/>
        <v>34.125348463762613</v>
      </c>
      <c r="J227" s="306">
        <f t="shared" ca="1" si="101"/>
        <v>482.65906083109491</v>
      </c>
      <c r="K227" s="307">
        <f t="shared" ca="1" si="102"/>
        <v>1177.4503827166811</v>
      </c>
      <c r="L227" s="304">
        <f t="shared" ca="1" si="87"/>
        <v>1272.5365113669679</v>
      </c>
      <c r="M227" s="306">
        <f t="shared" ca="1" si="103"/>
        <v>-0.88675295440744251</v>
      </c>
      <c r="N227" s="304">
        <f t="shared" ca="1" si="104"/>
        <v>-50.807201758303165</v>
      </c>
      <c r="P227" s="310">
        <f t="shared" ca="1" si="105"/>
        <v>23</v>
      </c>
      <c r="Q227" s="304">
        <f t="shared" ca="1" si="106"/>
        <v>0</v>
      </c>
      <c r="R227" s="306">
        <f t="shared" ca="1" si="107"/>
        <v>0</v>
      </c>
      <c r="S227" s="307">
        <f t="shared" ca="1" si="108"/>
        <v>3.1779999999999995</v>
      </c>
      <c r="T227" s="304">
        <f t="shared" ca="1" si="88"/>
        <v>31.176179999999995</v>
      </c>
      <c r="U227" s="311">
        <f t="shared" ca="1" si="89"/>
        <v>0</v>
      </c>
      <c r="V227" s="306">
        <f t="shared" ca="1" si="90"/>
        <v>1.0887818346626765</v>
      </c>
      <c r="W227" s="304">
        <f t="shared" ca="1" si="91"/>
        <v>2.5872489378108696</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6.7045522794076549</v>
      </c>
      <c r="AH227" s="304">
        <f t="shared" ca="1" si="115"/>
        <v>-0.78195771936946412</v>
      </c>
    </row>
    <row r="228" spans="1:34" x14ac:dyDescent="0.2">
      <c r="A228" s="347">
        <f t="shared" ca="1" si="93"/>
        <v>0.1</v>
      </c>
      <c r="B228" s="304">
        <f t="shared" ca="1" si="94"/>
        <v>17.999999999999968</v>
      </c>
      <c r="D228" s="306">
        <f t="shared" ca="1" si="95"/>
        <v>-0.51446353525401101</v>
      </c>
      <c r="E228" s="307">
        <f t="shared" ca="1" si="96"/>
        <v>-9.1790434779573289</v>
      </c>
      <c r="F228" s="304">
        <f t="shared" ca="1" si="97"/>
        <v>9.1934494015759416</v>
      </c>
      <c r="G228" s="306">
        <f t="shared" ca="1" si="98"/>
        <v>21.513449649079647</v>
      </c>
      <c r="H228" s="307">
        <f t="shared" ca="1" si="99"/>
        <v>-27.365865860359506</v>
      </c>
      <c r="I228" s="304">
        <f t="shared" ca="1" si="100"/>
        <v>34.809756248653557</v>
      </c>
      <c r="J228" s="306">
        <f t="shared" ca="1" si="101"/>
        <v>484.81297811367915</v>
      </c>
      <c r="K228" s="307">
        <f t="shared" ca="1" si="102"/>
        <v>1174.7596913480349</v>
      </c>
      <c r="L228" s="304">
        <f t="shared" ca="1" si="87"/>
        <v>1270.867403061226</v>
      </c>
      <c r="M228" s="306">
        <f t="shared" ca="1" si="103"/>
        <v>-0.90456284525854902</v>
      </c>
      <c r="N228" s="304">
        <f t="shared" ca="1" si="104"/>
        <v>-51.827633337660231</v>
      </c>
      <c r="P228" s="310">
        <f t="shared" ca="1" si="105"/>
        <v>23</v>
      </c>
      <c r="Q228" s="304">
        <f t="shared" ca="1" si="106"/>
        <v>0</v>
      </c>
      <c r="R228" s="306">
        <f t="shared" ca="1" si="107"/>
        <v>0</v>
      </c>
      <c r="S228" s="307">
        <f t="shared" ca="1" si="108"/>
        <v>3.1779999999999995</v>
      </c>
      <c r="T228" s="304">
        <f t="shared" ca="1" si="88"/>
        <v>31.176179999999995</v>
      </c>
      <c r="U228" s="311">
        <f t="shared" ca="1" si="89"/>
        <v>0</v>
      </c>
      <c r="V228" s="306">
        <f t="shared" ca="1" si="90"/>
        <v>1.0890758485217336</v>
      </c>
      <c r="W228" s="304">
        <f t="shared" ca="1" si="91"/>
        <v>2.6927947561003518</v>
      </c>
      <c r="Y228" s="314" t="str">
        <f t="shared" ca="1" si="109"/>
        <v/>
      </c>
      <c r="Z228" s="315" t="str">
        <f t="shared" ca="1" si="110"/>
        <v/>
      </c>
      <c r="AA228" s="316" t="str">
        <f t="shared" ca="1" si="111"/>
        <v/>
      </c>
      <c r="AC228" s="310">
        <f t="shared" ca="1" si="112"/>
        <v>17.999999999999968</v>
      </c>
      <c r="AD228" s="323">
        <f t="shared" ca="1" si="113"/>
        <v>484.81297811367915</v>
      </c>
      <c r="AE228" s="324" t="e">
        <f t="shared" ca="1" si="92"/>
        <v>#N/A</v>
      </c>
      <c r="AG228" s="306">
        <f t="shared" ca="1" si="114"/>
        <v>6.7888723902201509</v>
      </c>
      <c r="AH228" s="304">
        <f t="shared" ca="1" si="115"/>
        <v>-0.81411231523312466</v>
      </c>
    </row>
    <row r="229" spans="1:34" x14ac:dyDescent="0.2">
      <c r="A229" s="347">
        <f t="shared" ca="1" si="93"/>
        <v>0.1</v>
      </c>
      <c r="B229" s="304">
        <f t="shared" ca="1" si="94"/>
        <v>18.099999999999969</v>
      </c>
      <c r="D229" s="306">
        <f t="shared" ca="1" si="95"/>
        <v>-0.52367088927792604</v>
      </c>
      <c r="E229" s="307">
        <f t="shared" ca="1" si="96"/>
        <v>-9.1438721802076053</v>
      </c>
      <c r="F229" s="304">
        <f t="shared" ca="1" si="97"/>
        <v>9.1588552586145671</v>
      </c>
      <c r="G229" s="306">
        <f t="shared" ca="1" si="98"/>
        <v>21.461082560151855</v>
      </c>
      <c r="H229" s="307">
        <f t="shared" ca="1" si="99"/>
        <v>-28.280253078380266</v>
      </c>
      <c r="I229" s="304">
        <f t="shared" ca="1" si="100"/>
        <v>35.501419391777716</v>
      </c>
      <c r="J229" s="306">
        <f t="shared" ca="1" si="101"/>
        <v>486.9617047241407</v>
      </c>
      <c r="K229" s="307">
        <f t="shared" ca="1" si="102"/>
        <v>1171.977385401098</v>
      </c>
      <c r="L229" s="304">
        <f t="shared" ca="1" si="87"/>
        <v>1269.1188651026487</v>
      </c>
      <c r="M229" s="306">
        <f t="shared" ca="1" si="103"/>
        <v>-0.9216414927751887</v>
      </c>
      <c r="N229" s="304">
        <f t="shared" ca="1" si="104"/>
        <v>-52.806167760155269</v>
      </c>
      <c r="P229" s="310">
        <f t="shared" ca="1" si="105"/>
        <v>23</v>
      </c>
      <c r="Q229" s="304">
        <f t="shared" ca="1" si="106"/>
        <v>0</v>
      </c>
      <c r="R229" s="306">
        <f t="shared" ca="1" si="107"/>
        <v>0</v>
      </c>
      <c r="S229" s="307">
        <f t="shared" ca="1" si="108"/>
        <v>3.1779999999999995</v>
      </c>
      <c r="T229" s="304">
        <f t="shared" ca="1" si="88"/>
        <v>31.176179999999995</v>
      </c>
      <c r="U229" s="311">
        <f t="shared" ca="1" si="89"/>
        <v>0</v>
      </c>
      <c r="V229" s="306">
        <f t="shared" ca="1" si="90"/>
        <v>1.0893799517652714</v>
      </c>
      <c r="W229" s="304">
        <f t="shared" ca="1" si="91"/>
        <v>2.8016506093084637</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6.8648573839958456</v>
      </c>
      <c r="AH229" s="304">
        <f t="shared" ca="1" si="115"/>
        <v>-0.847323711799985</v>
      </c>
    </row>
    <row r="230" spans="1:34" x14ac:dyDescent="0.2">
      <c r="A230" s="347">
        <f t="shared" ca="1" si="93"/>
        <v>0.1</v>
      </c>
      <c r="B230" s="304">
        <f t="shared" ca="1" si="94"/>
        <v>18.199999999999971</v>
      </c>
      <c r="D230" s="306">
        <f t="shared" ca="1" si="95"/>
        <v>-0.53292487168944447</v>
      </c>
      <c r="E230" s="307">
        <f t="shared" ca="1" si="96"/>
        <v>-9.1077404471140451</v>
      </c>
      <c r="F230" s="304">
        <f t="shared" ca="1" si="97"/>
        <v>9.1233187476302913</v>
      </c>
      <c r="G230" s="306">
        <f t="shared" ca="1" si="98"/>
        <v>21.407790072982909</v>
      </c>
      <c r="H230" s="307">
        <f t="shared" ca="1" si="99"/>
        <v>-29.191027123091672</v>
      </c>
      <c r="I230" s="304">
        <f t="shared" ca="1" si="100"/>
        <v>36.199579283604649</v>
      </c>
      <c r="J230" s="306">
        <f t="shared" ca="1" si="101"/>
        <v>489.10514835579744</v>
      </c>
      <c r="K230" s="307">
        <f t="shared" ca="1" si="102"/>
        <v>1169.1038213910244</v>
      </c>
      <c r="L230" s="304">
        <f t="shared" ca="1" si="87"/>
        <v>1267.2914389907489</v>
      </c>
      <c r="M230" s="306">
        <f t="shared" ca="1" si="103"/>
        <v>-0.93802439427228645</v>
      </c>
      <c r="N230" s="304">
        <f t="shared" ca="1" si="104"/>
        <v>-53.744838872117526</v>
      </c>
      <c r="P230" s="310">
        <f t="shared" ca="1" si="105"/>
        <v>23</v>
      </c>
      <c r="Q230" s="304">
        <f t="shared" ca="1" si="106"/>
        <v>0</v>
      </c>
      <c r="R230" s="306">
        <f t="shared" ca="1" si="107"/>
        <v>0</v>
      </c>
      <c r="S230" s="307">
        <f t="shared" ca="1" si="108"/>
        <v>3.1779999999999995</v>
      </c>
      <c r="T230" s="304">
        <f t="shared" ca="1" si="88"/>
        <v>31.176179999999995</v>
      </c>
      <c r="U230" s="311">
        <f t="shared" ca="1" si="89"/>
        <v>0</v>
      </c>
      <c r="V230" s="306">
        <f t="shared" ca="1" si="90"/>
        <v>1.0896941133373026</v>
      </c>
      <c r="W230" s="304">
        <f t="shared" ca="1" si="91"/>
        <v>2.9137669463571849</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6.9330202668996721</v>
      </c>
      <c r="AH230" s="304">
        <f t="shared" ca="1" si="115"/>
        <v>-0.88157665491141102</v>
      </c>
    </row>
    <row r="231" spans="1:34" x14ac:dyDescent="0.2">
      <c r="A231" s="347">
        <f t="shared" ca="1" si="93"/>
        <v>0.1</v>
      </c>
      <c r="B231" s="304">
        <f t="shared" ca="1" si="94"/>
        <v>18.299999999999972</v>
      </c>
      <c r="D231" s="306">
        <f t="shared" ca="1" si="95"/>
        <v>-0.5422121358053662</v>
      </c>
      <c r="E231" s="307">
        <f t="shared" ca="1" si="96"/>
        <v>-9.0706556254146555</v>
      </c>
      <c r="F231" s="304">
        <f t="shared" ca="1" si="97"/>
        <v>9.0868469490291925</v>
      </c>
      <c r="G231" s="306">
        <f t="shared" ca="1" si="98"/>
        <v>21.353568859402372</v>
      </c>
      <c r="H231" s="307">
        <f t="shared" ca="1" si="99"/>
        <v>-30.098092685633137</v>
      </c>
      <c r="I231" s="304">
        <f t="shared" ca="1" si="100"/>
        <v>36.903524036956163</v>
      </c>
      <c r="J231" s="306">
        <f t="shared" ca="1" si="101"/>
        <v>491.24321630241673</v>
      </c>
      <c r="K231" s="307">
        <f t="shared" ca="1" si="102"/>
        <v>1166.1393654005883</v>
      </c>
      <c r="L231" s="304">
        <f t="shared" ca="1" si="87"/>
        <v>1265.3856791903524</v>
      </c>
      <c r="M231" s="306">
        <f t="shared" ca="1" si="103"/>
        <v>-0.95374565503843423</v>
      </c>
      <c r="N231" s="304">
        <f t="shared" ca="1" si="104"/>
        <v>-54.645600762642403</v>
      </c>
      <c r="P231" s="310">
        <f t="shared" ca="1" si="105"/>
        <v>23</v>
      </c>
      <c r="Q231" s="304">
        <f t="shared" ca="1" si="106"/>
        <v>0</v>
      </c>
      <c r="R231" s="306">
        <f t="shared" ca="1" si="107"/>
        <v>0</v>
      </c>
      <c r="S231" s="307">
        <f t="shared" ca="1" si="108"/>
        <v>3.1779999999999995</v>
      </c>
      <c r="T231" s="304">
        <f t="shared" ca="1" si="88"/>
        <v>31.176179999999995</v>
      </c>
      <c r="U231" s="311">
        <f t="shared" ca="1" si="89"/>
        <v>0</v>
      </c>
      <c r="V231" s="306">
        <f t="shared" ca="1" si="90"/>
        <v>1.0900183013581719</v>
      </c>
      <c r="W231" s="304">
        <f t="shared" ca="1" si="91"/>
        <v>3.0290931701541228</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6.9938434594466337</v>
      </c>
      <c r="AH231" s="304">
        <f t="shared" ca="1" si="115"/>
        <v>-0.91685555266116592</v>
      </c>
    </row>
    <row r="232" spans="1:34" x14ac:dyDescent="0.2">
      <c r="A232" s="347">
        <f t="shared" ca="1" si="93"/>
        <v>0.1</v>
      </c>
      <c r="B232" s="304">
        <f t="shared" ca="1" si="94"/>
        <v>18.399999999999974</v>
      </c>
      <c r="D232" s="306">
        <f t="shared" ca="1" si="95"/>
        <v>-0.55152012993896571</v>
      </c>
      <c r="E232" s="307">
        <f t="shared" ca="1" si="96"/>
        <v>-9.0326262458424491</v>
      </c>
      <c r="F232" s="304">
        <f t="shared" ca="1" si="97"/>
        <v>9.0494481241018097</v>
      </c>
      <c r="G232" s="306">
        <f t="shared" ca="1" si="98"/>
        <v>21.298416846408475</v>
      </c>
      <c r="H232" s="307">
        <f t="shared" ca="1" si="99"/>
        <v>-31.001355310217381</v>
      </c>
      <c r="I232" s="304">
        <f t="shared" ca="1" si="100"/>
        <v>37.612585543056191</v>
      </c>
      <c r="J232" s="306">
        <f t="shared" ca="1" si="101"/>
        <v>493.37581558770728</v>
      </c>
      <c r="K232" s="307">
        <f t="shared" ca="1" si="102"/>
        <v>1163.0843930007957</v>
      </c>
      <c r="L232" s="304">
        <f t="shared" ca="1" si="87"/>
        <v>1263.4021531756484</v>
      </c>
      <c r="M232" s="306">
        <f t="shared" ca="1" si="103"/>
        <v>-0.96883793787813388</v>
      </c>
      <c r="N232" s="304">
        <f t="shared" ca="1" si="104"/>
        <v>-55.510324872574905</v>
      </c>
      <c r="P232" s="310">
        <f t="shared" ca="1" si="105"/>
        <v>23</v>
      </c>
      <c r="Q232" s="304">
        <f t="shared" ca="1" si="106"/>
        <v>0</v>
      </c>
      <c r="R232" s="306">
        <f t="shared" ca="1" si="107"/>
        <v>0</v>
      </c>
      <c r="S232" s="307">
        <f t="shared" ca="1" si="108"/>
        <v>3.1779999999999995</v>
      </c>
      <c r="T232" s="304">
        <f t="shared" ca="1" si="88"/>
        <v>31.176179999999995</v>
      </c>
      <c r="U232" s="311">
        <f t="shared" ca="1" si="89"/>
        <v>0</v>
      </c>
      <c r="V232" s="306">
        <f t="shared" ca="1" si="90"/>
        <v>1.0903524831288596</v>
      </c>
      <c r="W232" s="304">
        <f t="shared" ca="1" si="91"/>
        <v>3.1475776671900566</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7.0477794643566112</v>
      </c>
      <c r="AH232" s="304">
        <f t="shared" ca="1" si="115"/>
        <v>-0.95314448400066809</v>
      </c>
    </row>
    <row r="233" spans="1:34" x14ac:dyDescent="0.2">
      <c r="A233" s="347">
        <f t="shared" ca="1" si="93"/>
        <v>0.1</v>
      </c>
      <c r="B233" s="304">
        <f t="shared" ca="1" si="94"/>
        <v>18.499999999999975</v>
      </c>
      <c r="D233" s="306">
        <f t="shared" ca="1" si="95"/>
        <v>-0.56083705037968978</v>
      </c>
      <c r="E233" s="307">
        <f t="shared" ca="1" si="96"/>
        <v>-8.9936619221354501</v>
      </c>
      <c r="F233" s="304">
        <f t="shared" ca="1" si="97"/>
        <v>9.0111316141063931</v>
      </c>
      <c r="G233" s="306">
        <f t="shared" ca="1" si="98"/>
        <v>21.242333141370505</v>
      </c>
      <c r="H233" s="307">
        <f t="shared" ca="1" si="99"/>
        <v>-31.900721502430926</v>
      </c>
      <c r="I233" s="304">
        <f t="shared" ca="1" si="100"/>
        <v>38.326136638912963</v>
      </c>
      <c r="J233" s="306">
        <f t="shared" ca="1" si="101"/>
        <v>495.50285308709624</v>
      </c>
      <c r="K233" s="307">
        <f t="shared" ca="1" si="102"/>
        <v>1159.9392891601633</v>
      </c>
      <c r="L233" s="304">
        <f t="shared" ca="1" si="87"/>
        <v>1261.3414414641411</v>
      </c>
      <c r="M233" s="306">
        <f t="shared" ca="1" si="103"/>
        <v>-0.98333244009265475</v>
      </c>
      <c r="N233" s="304">
        <f t="shared" ca="1" si="104"/>
        <v>-56.340798675609982</v>
      </c>
      <c r="P233" s="310">
        <f t="shared" ca="1" si="105"/>
        <v>23</v>
      </c>
      <c r="Q233" s="304">
        <f t="shared" ca="1" si="106"/>
        <v>0</v>
      </c>
      <c r="R233" s="306">
        <f t="shared" ca="1" si="107"/>
        <v>0</v>
      </c>
      <c r="S233" s="307">
        <f t="shared" ca="1" si="108"/>
        <v>3.1779999999999995</v>
      </c>
      <c r="T233" s="304">
        <f t="shared" ca="1" si="88"/>
        <v>31.176179999999995</v>
      </c>
      <c r="U233" s="311">
        <f t="shared" ca="1" si="89"/>
        <v>0</v>
      </c>
      <c r="V233" s="306">
        <f t="shared" ca="1" si="90"/>
        <v>1.090696625136433</v>
      </c>
      <c r="W233" s="304">
        <f t="shared" ca="1" si="91"/>
        <v>3.2691678391653034</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7.09525185926669</v>
      </c>
      <c r="AH233" s="304">
        <f t="shared" ca="1" si="115"/>
        <v>-0.99042720805225204</v>
      </c>
    </row>
    <row r="234" spans="1:34" x14ac:dyDescent="0.2">
      <c r="A234" s="347">
        <f t="shared" ca="1" si="93"/>
        <v>0.1</v>
      </c>
      <c r="B234" s="304">
        <f t="shared" ca="1" si="94"/>
        <v>18.599999999999977</v>
      </c>
      <c r="D234" s="306">
        <f t="shared" ca="1" si="95"/>
        <v>-0.57015179629320512</v>
      </c>
      <c r="E234" s="307">
        <f t="shared" ca="1" si="96"/>
        <v>-8.9537732594336479</v>
      </c>
      <c r="F234" s="304">
        <f t="shared" ca="1" si="97"/>
        <v>8.9719077487547434</v>
      </c>
      <c r="G234" s="306">
        <f t="shared" ca="1" si="98"/>
        <v>21.185317961741184</v>
      </c>
      <c r="H234" s="307">
        <f t="shared" ca="1" si="99"/>
        <v>-32.796098828374291</v>
      </c>
      <c r="I234" s="304">
        <f t="shared" ca="1" si="100"/>
        <v>39.043588404507176</v>
      </c>
      <c r="J234" s="306">
        <f t="shared" ca="1" si="101"/>
        <v>497.62423564225185</v>
      </c>
      <c r="K234" s="307">
        <f t="shared" ca="1" si="102"/>
        <v>1156.704448143623</v>
      </c>
      <c r="L234" s="304">
        <f t="shared" ca="1" si="87"/>
        <v>1259.2041376416212</v>
      </c>
      <c r="M234" s="306">
        <f t="shared" ca="1" si="103"/>
        <v>-0.99725889226169184</v>
      </c>
      <c r="N234" s="304">
        <f t="shared" ca="1" si="104"/>
        <v>-57.138725608486617</v>
      </c>
      <c r="P234" s="310">
        <f t="shared" ca="1" si="105"/>
        <v>23</v>
      </c>
      <c r="Q234" s="304">
        <f t="shared" ca="1" si="106"/>
        <v>0</v>
      </c>
      <c r="R234" s="306">
        <f t="shared" ca="1" si="107"/>
        <v>0</v>
      </c>
      <c r="S234" s="307">
        <f t="shared" ca="1" si="108"/>
        <v>3.1779999999999995</v>
      </c>
      <c r="T234" s="304">
        <f t="shared" ca="1" si="88"/>
        <v>31.176179999999995</v>
      </c>
      <c r="U234" s="311">
        <f t="shared" ca="1" si="89"/>
        <v>0</v>
      </c>
      <c r="V234" s="306">
        <f t="shared" ca="1" si="90"/>
        <v>1.0910506930605377</v>
      </c>
      <c r="W234" s="304">
        <f t="shared" ca="1" si="91"/>
        <v>3.3938101364407194</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7.1366565152143835</v>
      </c>
      <c r="AH234" s="304">
        <f t="shared" ca="1" si="115"/>
        <v>-1.0286871740608257</v>
      </c>
    </row>
    <row r="235" spans="1:34" x14ac:dyDescent="0.2">
      <c r="A235" s="347">
        <f t="shared" ca="1" si="93"/>
        <v>0.1</v>
      </c>
      <c r="B235" s="304">
        <f t="shared" ca="1" si="94"/>
        <v>18.699999999999978</v>
      </c>
      <c r="D235" s="306">
        <f t="shared" ca="1" si="95"/>
        <v>-0.57945392680261021</v>
      </c>
      <c r="E235" s="307">
        <f t="shared" ca="1" si="96"/>
        <v>-8.9129717710998158</v>
      </c>
      <c r="F235" s="304">
        <f t="shared" ca="1" si="97"/>
        <v>8.9317877631361764</v>
      </c>
      <c r="G235" s="306">
        <f t="shared" ca="1" si="98"/>
        <v>21.127372569060924</v>
      </c>
      <c r="H235" s="307">
        <f t="shared" ca="1" si="99"/>
        <v>-33.687396005484274</v>
      </c>
      <c r="I235" s="304">
        <f t="shared" ca="1" si="100"/>
        <v>39.76438760124725</v>
      </c>
      <c r="J235" s="306">
        <f t="shared" ca="1" si="101"/>
        <v>499.73987016879192</v>
      </c>
      <c r="K235" s="307">
        <f t="shared" ca="1" si="102"/>
        <v>1153.38027340193</v>
      </c>
      <c r="L235" s="304">
        <f t="shared" ca="1" si="87"/>
        <v>1256.9908483791885</v>
      </c>
      <c r="M235" s="306">
        <f t="shared" ca="1" si="103"/>
        <v>-1.0106455740787732</v>
      </c>
      <c r="N235" s="304">
        <f t="shared" ca="1" si="104"/>
        <v>-57.905725978289894</v>
      </c>
      <c r="P235" s="310">
        <f t="shared" ca="1" si="105"/>
        <v>23</v>
      </c>
      <c r="Q235" s="304">
        <f t="shared" ca="1" si="106"/>
        <v>0</v>
      </c>
      <c r="R235" s="306">
        <f t="shared" ca="1" si="107"/>
        <v>0</v>
      </c>
      <c r="S235" s="307">
        <f t="shared" ca="1" si="108"/>
        <v>3.1779999999999995</v>
      </c>
      <c r="T235" s="304">
        <f t="shared" ca="1" si="88"/>
        <v>31.176179999999995</v>
      </c>
      <c r="U235" s="311">
        <f t="shared" ca="1" si="89"/>
        <v>0</v>
      </c>
      <c r="V235" s="306">
        <f t="shared" ca="1" si="90"/>
        <v>1.0914146517808392</v>
      </c>
      <c r="W235" s="304">
        <f t="shared" ca="1" si="91"/>
        <v>3.5214500931246735</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7.172362961998644</v>
      </c>
      <c r="AH235" s="304">
        <f t="shared" ca="1" si="115"/>
        <v>-1.0679075319196727</v>
      </c>
    </row>
    <row r="236" spans="1:34" x14ac:dyDescent="0.2">
      <c r="A236" s="347">
        <f t="shared" ca="1" si="93"/>
        <v>0.1</v>
      </c>
      <c r="B236" s="304">
        <f t="shared" ca="1" si="94"/>
        <v>18.799999999999979</v>
      </c>
      <c r="D236" s="306">
        <f t="shared" ca="1" si="95"/>
        <v>-0.58873362040436739</v>
      </c>
      <c r="E236" s="307">
        <f t="shared" ca="1" si="96"/>
        <v>-8.8712698030730142</v>
      </c>
      <c r="F236" s="304">
        <f t="shared" ca="1" si="97"/>
        <v>8.8907837221872388</v>
      </c>
      <c r="G236" s="306">
        <f t="shared" ca="1" si="98"/>
        <v>21.068499207020487</v>
      </c>
      <c r="H236" s="307">
        <f t="shared" ca="1" si="99"/>
        <v>-34.574522985791575</v>
      </c>
      <c r="I236" s="304">
        <f t="shared" ca="1" si="100"/>
        <v>40.488014257694246</v>
      </c>
      <c r="J236" s="306">
        <f t="shared" ca="1" si="101"/>
        <v>501.84966375759598</v>
      </c>
      <c r="K236" s="307">
        <f t="shared" ca="1" si="102"/>
        <v>1149.9671774523663</v>
      </c>
      <c r="L236" s="304">
        <f t="shared" ca="1" si="87"/>
        <v>1254.7021934432785</v>
      </c>
      <c r="M236" s="306">
        <f t="shared" ca="1" si="103"/>
        <v>-1.0235193432809984</v>
      </c>
      <c r="N236" s="304">
        <f t="shared" ca="1" si="104"/>
        <v>-58.643338620002901</v>
      </c>
      <c r="P236" s="310">
        <f t="shared" ca="1" si="105"/>
        <v>23</v>
      </c>
      <c r="Q236" s="304">
        <f t="shared" ca="1" si="106"/>
        <v>0</v>
      </c>
      <c r="R236" s="306">
        <f t="shared" ca="1" si="107"/>
        <v>0</v>
      </c>
      <c r="S236" s="307">
        <f t="shared" ca="1" si="108"/>
        <v>3.1779999999999995</v>
      </c>
      <c r="T236" s="304">
        <f t="shared" ca="1" si="88"/>
        <v>31.176179999999995</v>
      </c>
      <c r="U236" s="311">
        <f t="shared" ca="1" si="89"/>
        <v>0</v>
      </c>
      <c r="V236" s="306">
        <f t="shared" ca="1" si="90"/>
        <v>1.0917884653853316</v>
      </c>
      <c r="W236" s="304">
        <f t="shared" ca="1" si="91"/>
        <v>3.6520323636212324</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7.2027158385413284</v>
      </c>
      <c r="AH236" s="304">
        <f t="shared" ca="1" si="115"/>
        <v>-1.1080711432110366</v>
      </c>
    </row>
    <row r="237" spans="1:34" x14ac:dyDescent="0.2">
      <c r="A237" s="347">
        <f t="shared" ca="1" si="93"/>
        <v>0.1</v>
      </c>
      <c r="B237" s="304">
        <f t="shared" ca="1" si="94"/>
        <v>18.899999999999981</v>
      </c>
      <c r="D237" s="306">
        <f t="shared" ca="1" si="95"/>
        <v>-0.59798163678958183</v>
      </c>
      <c r="E237" s="307">
        <f t="shared" ca="1" si="96"/>
        <v>-8.8286804649391772</v>
      </c>
      <c r="F237" s="304">
        <f t="shared" ca="1" si="97"/>
        <v>8.8489084518903347</v>
      </c>
      <c r="G237" s="306">
        <f t="shared" ca="1" si="98"/>
        <v>21.008701043341528</v>
      </c>
      <c r="H237" s="307">
        <f t="shared" ca="1" si="99"/>
        <v>-35.457391032285493</v>
      </c>
      <c r="I237" s="304">
        <f t="shared" ca="1" si="100"/>
        <v>41.213979404382918</v>
      </c>
      <c r="J237" s="306">
        <f t="shared" ca="1" si="101"/>
        <v>503.95352377011409</v>
      </c>
      <c r="K237" s="307">
        <f t="shared" ca="1" si="102"/>
        <v>1146.4655817514624</v>
      </c>
      <c r="L237" s="304">
        <f t="shared" ca="1" si="87"/>
        <v>1252.3388056995734</v>
      </c>
      <c r="M237" s="306">
        <f t="shared" ca="1" si="103"/>
        <v>-1.0359056743999016</v>
      </c>
      <c r="N237" s="304">
        <f t="shared" ca="1" si="104"/>
        <v>-59.353023116767609</v>
      </c>
      <c r="P237" s="310">
        <f t="shared" ca="1" si="105"/>
        <v>23</v>
      </c>
      <c r="Q237" s="304">
        <f t="shared" ca="1" si="106"/>
        <v>0</v>
      </c>
      <c r="R237" s="306">
        <f t="shared" ca="1" si="107"/>
        <v>0</v>
      </c>
      <c r="S237" s="307">
        <f t="shared" ca="1" si="108"/>
        <v>3.1779999999999995</v>
      </c>
      <c r="T237" s="304">
        <f t="shared" ca="1" si="88"/>
        <v>31.176179999999995</v>
      </c>
      <c r="U237" s="311">
        <f t="shared" ca="1" si="89"/>
        <v>0</v>
      </c>
      <c r="V237" s="306">
        <f t="shared" ca="1" si="90"/>
        <v>1.0921720971794457</v>
      </c>
      <c r="W237" s="304">
        <f t="shared" ca="1" si="91"/>
        <v>3.7855007604774125</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7.2280363804979686</v>
      </c>
      <c r="AH237" s="304">
        <f t="shared" ca="1" si="115"/>
        <v>-1.1491605927064925</v>
      </c>
    </row>
    <row r="238" spans="1:34" x14ac:dyDescent="0.2">
      <c r="A238" s="347">
        <f t="shared" ca="1" si="93"/>
        <v>0.1</v>
      </c>
      <c r="B238" s="304">
        <f t="shared" ca="1" si="94"/>
        <v>18.999999999999982</v>
      </c>
      <c r="D238" s="306">
        <f t="shared" ca="1" si="95"/>
        <v>-0.60718928107834791</v>
      </c>
      <c r="E238" s="307">
        <f t="shared" ca="1" si="96"/>
        <v>-8.7852175669789556</v>
      </c>
      <c r="F238" s="304">
        <f t="shared" ca="1" si="97"/>
        <v>8.806175476460373</v>
      </c>
      <c r="G238" s="306">
        <f t="shared" ca="1" si="98"/>
        <v>20.947982115233692</v>
      </c>
      <c r="H238" s="307">
        <f t="shared" ca="1" si="99"/>
        <v>-36.335912788983386</v>
      </c>
      <c r="I238" s="304">
        <f t="shared" ca="1" si="100"/>
        <v>41.941822956432844</v>
      </c>
      <c r="J238" s="306">
        <f t="shared" ca="1" si="101"/>
        <v>506.05135792804288</v>
      </c>
      <c r="K238" s="307">
        <f t="shared" ca="1" si="102"/>
        <v>1142.875916560399</v>
      </c>
      <c r="L238" s="304">
        <f t="shared" ca="1" si="87"/>
        <v>1249.9013311116155</v>
      </c>
      <c r="M238" s="306">
        <f t="shared" ca="1" si="103"/>
        <v>-1.0478287046508064</v>
      </c>
      <c r="N238" s="304">
        <f t="shared" ca="1" si="104"/>
        <v>-60.036162429151261</v>
      </c>
      <c r="P238" s="310">
        <f t="shared" ca="1" si="105"/>
        <v>23</v>
      </c>
      <c r="Q238" s="304">
        <f t="shared" ca="1" si="106"/>
        <v>0</v>
      </c>
      <c r="R238" s="306">
        <f t="shared" ca="1" si="107"/>
        <v>0</v>
      </c>
      <c r="S238" s="307">
        <f t="shared" ca="1" si="108"/>
        <v>3.1779999999999995</v>
      </c>
      <c r="T238" s="304">
        <f t="shared" ca="1" si="88"/>
        <v>31.176179999999995</v>
      </c>
      <c r="U238" s="311">
        <f t="shared" ca="1" si="89"/>
        <v>0</v>
      </c>
      <c r="V238" s="306">
        <f t="shared" ca="1" si="90"/>
        <v>1.092565509695878</v>
      </c>
      <c r="W238" s="304">
        <f t="shared" ca="1" si="91"/>
        <v>3.9217982933784934</v>
      </c>
      <c r="Y238" s="314" t="str">
        <f t="shared" ca="1" si="109"/>
        <v/>
      </c>
      <c r="Z238" s="315" t="str">
        <f t="shared" ca="1" si="110"/>
        <v/>
      </c>
      <c r="AA238" s="316" t="str">
        <f t="shared" ca="1" si="111"/>
        <v/>
      </c>
      <c r="AC238" s="310">
        <f t="shared" ca="1" si="112"/>
        <v>18.999999999999982</v>
      </c>
      <c r="AD238" s="323">
        <f t="shared" ca="1" si="113"/>
        <v>506.05135792804288</v>
      </c>
      <c r="AE238" s="324" t="e">
        <f t="shared" ca="1" si="92"/>
        <v>#N/A</v>
      </c>
      <c r="AG238" s="306">
        <f t="shared" ca="1" si="114"/>
        <v>7.2486239089402291</v>
      </c>
      <c r="AH238" s="304">
        <f t="shared" ca="1" si="115"/>
        <v>-1.1911582002760897</v>
      </c>
    </row>
    <row r="239" spans="1:34" x14ac:dyDescent="0.2">
      <c r="A239" s="347">
        <f t="shared" ca="1" si="93"/>
        <v>0.1</v>
      </c>
      <c r="B239" s="304">
        <f t="shared" ca="1" si="94"/>
        <v>19.099999999999984</v>
      </c>
      <c r="D239" s="306">
        <f t="shared" ca="1" si="95"/>
        <v>-0.61634837042817703</v>
      </c>
      <c r="E239" s="307">
        <f t="shared" ca="1" si="96"/>
        <v>-8.7408955625265765</v>
      </c>
      <c r="F239" s="304">
        <f t="shared" ca="1" si="97"/>
        <v>8.7625989608520971</v>
      </c>
      <c r="G239" s="306">
        <f t="shared" ca="1" si="98"/>
        <v>20.886347278190875</v>
      </c>
      <c r="H239" s="307">
        <f t="shared" ca="1" si="99"/>
        <v>-37.210002345236042</v>
      </c>
      <c r="I239" s="304">
        <f t="shared" ca="1" si="100"/>
        <v>42.671111740352664</v>
      </c>
      <c r="J239" s="306">
        <f t="shared" ca="1" si="101"/>
        <v>508.14307439771409</v>
      </c>
      <c r="K239" s="307">
        <f t="shared" ca="1" si="102"/>
        <v>1139.1986208036881</v>
      </c>
      <c r="L239" s="304">
        <f t="shared" ca="1" si="87"/>
        <v>1247.3904287348792</v>
      </c>
      <c r="M239" s="306">
        <f t="shared" ca="1" si="103"/>
        <v>-1.0593112847810824</v>
      </c>
      <c r="N239" s="304">
        <f t="shared" ca="1" si="104"/>
        <v>-60.694065808536855</v>
      </c>
      <c r="P239" s="310">
        <f t="shared" ca="1" si="105"/>
        <v>23</v>
      </c>
      <c r="Q239" s="304">
        <f t="shared" ca="1" si="106"/>
        <v>0</v>
      </c>
      <c r="R239" s="306">
        <f t="shared" ca="1" si="107"/>
        <v>0</v>
      </c>
      <c r="S239" s="307">
        <f t="shared" ca="1" si="108"/>
        <v>3.1779999999999995</v>
      </c>
      <c r="T239" s="304">
        <f t="shared" ca="1" si="88"/>
        <v>31.176179999999995</v>
      </c>
      <c r="U239" s="311">
        <f t="shared" ca="1" si="89"/>
        <v>0</v>
      </c>
      <c r="V239" s="306">
        <f t="shared" ca="1" si="90"/>
        <v>1.0929686647050898</v>
      </c>
      <c r="W239" s="304">
        <f t="shared" ca="1" si="91"/>
        <v>4.0608672091507128</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7.2647572933012352</v>
      </c>
      <c r="AH239" s="304">
        <f t="shared" ca="1" si="115"/>
        <v>-1.2340460331587457</v>
      </c>
    </row>
    <row r="240" spans="1:34" x14ac:dyDescent="0.2">
      <c r="A240" s="347">
        <f t="shared" ca="1" si="93"/>
        <v>0.1</v>
      </c>
      <c r="B240" s="304">
        <f t="shared" ca="1" si="94"/>
        <v>19.199999999999985</v>
      </c>
      <c r="D240" s="306">
        <f t="shared" ca="1" si="95"/>
        <v>-0.62545120294385403</v>
      </c>
      <c r="E240" s="307">
        <f t="shared" ca="1" si="96"/>
        <v>-8.6957294950432633</v>
      </c>
      <c r="F240" s="304">
        <f t="shared" ca="1" si="97"/>
        <v>8.7181936579907013</v>
      </c>
      <c r="G240" s="306">
        <f t="shared" ca="1" si="98"/>
        <v>20.823802157896491</v>
      </c>
      <c r="H240" s="307">
        <f t="shared" ca="1" si="99"/>
        <v>-38.079575294740366</v>
      </c>
      <c r="I240" s="304">
        <f t="shared" ca="1" si="100"/>
        <v>43.40143765981739</v>
      </c>
      <c r="J240" s="306">
        <f t="shared" ca="1" si="101"/>
        <v>510.22858186951845</v>
      </c>
      <c r="K240" s="307">
        <f t="shared" ca="1" si="102"/>
        <v>1135.4341419216892</v>
      </c>
      <c r="L240" s="304">
        <f t="shared" ca="1" si="87"/>
        <v>1244.8067707070131</v>
      </c>
      <c r="M240" s="306">
        <f t="shared" ca="1" si="103"/>
        <v>-1.0703750331223441</v>
      </c>
      <c r="N240" s="304">
        <f t="shared" ca="1" si="104"/>
        <v>-61.327971894086012</v>
      </c>
      <c r="P240" s="310">
        <f t="shared" ca="1" si="105"/>
        <v>23</v>
      </c>
      <c r="Q240" s="304">
        <f t="shared" ca="1" si="106"/>
        <v>0</v>
      </c>
      <c r="R240" s="306">
        <f t="shared" ca="1" si="107"/>
        <v>0</v>
      </c>
      <c r="S240" s="307">
        <f t="shared" ca="1" si="108"/>
        <v>3.1779999999999995</v>
      </c>
      <c r="T240" s="304">
        <f t="shared" ca="1" si="88"/>
        <v>31.176179999999995</v>
      </c>
      <c r="U240" s="311">
        <f t="shared" ca="1" si="89"/>
        <v>0</v>
      </c>
      <c r="V240" s="306">
        <f t="shared" ca="1" si="90"/>
        <v>1.0933815232264157</v>
      </c>
      <c r="W240" s="304">
        <f t="shared" ca="1" si="91"/>
        <v>4.2026490326396342</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7.276696369272619</v>
      </c>
      <c r="AH240" s="304">
        <f t="shared" ca="1" si="115"/>
        <v>-1.2778059185496267</v>
      </c>
    </row>
    <row r="241" spans="1:34" x14ac:dyDescent="0.2">
      <c r="A241" s="347">
        <f t="shared" ca="1" si="93"/>
        <v>0.1</v>
      </c>
      <c r="B241" s="304">
        <f t="shared" ca="1" si="94"/>
        <v>19.299999999999986</v>
      </c>
      <c r="D241" s="306">
        <f t="shared" ca="1" si="95"/>
        <v>-0.63449052879267787</v>
      </c>
      <c r="E241" s="307">
        <f t="shared" ca="1" si="96"/>
        <v>-8.6497349493738653</v>
      </c>
      <c r="F241" s="304">
        <f t="shared" ca="1" si="97"/>
        <v>8.6729748601934329</v>
      </c>
      <c r="G241" s="306">
        <f t="shared" ca="1" si="98"/>
        <v>20.760353105017224</v>
      </c>
      <c r="H241" s="307">
        <f t="shared" ca="1" si="99"/>
        <v>-38.944548789677754</v>
      </c>
      <c r="I241" s="304">
        <f t="shared" ca="1" si="100"/>
        <v>44.132415994103347</v>
      </c>
      <c r="J241" s="306">
        <f t="shared" ca="1" si="101"/>
        <v>512.30778963266414</v>
      </c>
      <c r="K241" s="307">
        <f t="shared" ca="1" si="102"/>
        <v>1131.5829357174682</v>
      </c>
      <c r="L241" s="304">
        <f t="shared" ca="1" si="87"/>
        <v>1242.1510422349086</v>
      </c>
      <c r="M241" s="306">
        <f t="shared" ca="1" si="103"/>
        <v>-1.081040391447285</v>
      </c>
      <c r="N241" s="304">
        <f t="shared" ca="1" si="104"/>
        <v>-61.939051913099846</v>
      </c>
      <c r="P241" s="310">
        <f t="shared" ca="1" si="105"/>
        <v>23</v>
      </c>
      <c r="Q241" s="304">
        <f t="shared" ca="1" si="106"/>
        <v>0</v>
      </c>
      <c r="R241" s="306">
        <f t="shared" ca="1" si="107"/>
        <v>0</v>
      </c>
      <c r="S241" s="307">
        <f t="shared" ca="1" si="108"/>
        <v>3.1779999999999995</v>
      </c>
      <c r="T241" s="304">
        <f t="shared" ca="1" si="88"/>
        <v>31.176179999999995</v>
      </c>
      <c r="U241" s="311">
        <f t="shared" ca="1" si="89"/>
        <v>0</v>
      </c>
      <c r="V241" s="306">
        <f t="shared" ca="1" si="90"/>
        <v>1.0938040455397304</v>
      </c>
      <c r="W241" s="304">
        <f t="shared" ca="1" si="91"/>
        <v>4.3470846083408023</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7.2846832982749099</v>
      </c>
      <c r="AH241" s="304">
        <f t="shared" ca="1" si="115"/>
        <v>-1.3224194564630696</v>
      </c>
    </row>
    <row r="242" spans="1:34" x14ac:dyDescent="0.2">
      <c r="A242" s="347">
        <f t="shared" ca="1" si="93"/>
        <v>0.1</v>
      </c>
      <c r="B242" s="304">
        <f t="shared" ca="1" si="94"/>
        <v>19.399999999999988</v>
      </c>
      <c r="D242" s="306">
        <f t="shared" ca="1" si="95"/>
        <v>-0.64345952341373047</v>
      </c>
      <c r="E242" s="307">
        <f t="shared" ca="1" si="96"/>
        <v>-8.6029280067152296</v>
      </c>
      <c r="F242" s="304">
        <f t="shared" ca="1" si="97"/>
        <v>8.6269583543098847</v>
      </c>
      <c r="G242" s="306">
        <f t="shared" ca="1" si="98"/>
        <v>20.69600715267585</v>
      </c>
      <c r="H242" s="307">
        <f t="shared" ca="1" si="99"/>
        <v>-39.804841590349277</v>
      </c>
      <c r="I242" s="304">
        <f t="shared" ca="1" si="100"/>
        <v>44.863683822178594</v>
      </c>
      <c r="J242" s="306">
        <f t="shared" ca="1" si="101"/>
        <v>514.38060764554882</v>
      </c>
      <c r="K242" s="307">
        <f t="shared" ca="1" si="102"/>
        <v>1127.6454661984669</v>
      </c>
      <c r="L242" s="304">
        <f t="shared" ca="1" si="87"/>
        <v>1239.4239415792167</v>
      </c>
      <c r="M242" s="306">
        <f t="shared" ca="1" si="103"/>
        <v>-1.0913266815275424</v>
      </c>
      <c r="N242" s="304">
        <f t="shared" ca="1" si="104"/>
        <v>-62.528412921545879</v>
      </c>
      <c r="P242" s="310">
        <f t="shared" ca="1" si="105"/>
        <v>23</v>
      </c>
      <c r="Q242" s="304">
        <f t="shared" ca="1" si="106"/>
        <v>0</v>
      </c>
      <c r="R242" s="306">
        <f t="shared" ca="1" si="107"/>
        <v>0</v>
      </c>
      <c r="S242" s="307">
        <f t="shared" ca="1" si="108"/>
        <v>3.1779999999999995</v>
      </c>
      <c r="T242" s="304">
        <f t="shared" ca="1" si="88"/>
        <v>31.176179999999995</v>
      </c>
      <c r="U242" s="311">
        <f t="shared" ca="1" si="89"/>
        <v>0</v>
      </c>
      <c r="V242" s="306">
        <f t="shared" ca="1" si="90"/>
        <v>1.0942361911976295</v>
      </c>
      <c r="W242" s="304">
        <f t="shared" ca="1" si="91"/>
        <v>4.4941141426667714</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7.2889438597635712</v>
      </c>
      <c r="AH242" s="304">
        <f t="shared" ca="1" si="115"/>
        <v>-1.3678680328322226</v>
      </c>
    </row>
    <row r="243" spans="1:34" x14ac:dyDescent="0.2">
      <c r="A243" s="347">
        <f t="shared" ca="1" si="93"/>
        <v>0.1</v>
      </c>
      <c r="B243" s="304">
        <f t="shared" ca="1" si="94"/>
        <v>19.499999999999989</v>
      </c>
      <c r="D243" s="306">
        <f t="shared" ca="1" si="95"/>
        <v>-0.65235176270075013</v>
      </c>
      <c r="E243" s="307">
        <f t="shared" ca="1" si="96"/>
        <v>-8.5553252028794766</v>
      </c>
      <c r="F243" s="304">
        <f t="shared" ca="1" si="97"/>
        <v>8.5801603801632709</v>
      </c>
      <c r="G243" s="306">
        <f t="shared" ca="1" si="98"/>
        <v>20.630771976405775</v>
      </c>
      <c r="H243" s="307">
        <f t="shared" ca="1" si="99"/>
        <v>-40.660374110637221</v>
      </c>
      <c r="I243" s="304">
        <f t="shared" ca="1" si="100"/>
        <v>45.594898565074445</v>
      </c>
      <c r="J243" s="306">
        <f t="shared" ca="1" si="101"/>
        <v>516.44694660200287</v>
      </c>
      <c r="K243" s="307">
        <f t="shared" ca="1" si="102"/>
        <v>1123.6222054134175</v>
      </c>
      <c r="L243" s="304">
        <f t="shared" ca="1" si="87"/>
        <v>1236.6261800368954</v>
      </c>
      <c r="M243" s="306">
        <f t="shared" ca="1" si="103"/>
        <v>-1.1012521615332405</v>
      </c>
      <c r="N243" s="304">
        <f t="shared" ca="1" si="104"/>
        <v>-63.097101035513866</v>
      </c>
      <c r="P243" s="310">
        <f t="shared" ca="1" si="105"/>
        <v>23</v>
      </c>
      <c r="Q243" s="304">
        <f t="shared" ca="1" si="106"/>
        <v>0</v>
      </c>
      <c r="R243" s="306">
        <f t="shared" ca="1" si="107"/>
        <v>0</v>
      </c>
      <c r="S243" s="307">
        <f t="shared" ca="1" si="108"/>
        <v>3.1779999999999995</v>
      </c>
      <c r="T243" s="304">
        <f t="shared" ca="1" si="88"/>
        <v>31.176179999999995</v>
      </c>
      <c r="U243" s="311">
        <f t="shared" ca="1" si="89"/>
        <v>0</v>
      </c>
      <c r="V243" s="306">
        <f t="shared" ca="1" si="90"/>
        <v>1.0946779190380813</v>
      </c>
      <c r="W243" s="304">
        <f t="shared" ca="1" si="91"/>
        <v>4.6436772467413006</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7.289688671217629</v>
      </c>
      <c r="AH243" s="304">
        <f t="shared" ca="1" si="115"/>
        <v>-1.4141328328089278</v>
      </c>
    </row>
    <row r="244" spans="1:34" x14ac:dyDescent="0.2">
      <c r="A244" s="347">
        <f t="shared" ca="1" si="93"/>
        <v>0.1</v>
      </c>
      <c r="B244" s="304">
        <f t="shared" ca="1" si="94"/>
        <v>19.599999999999991</v>
      </c>
      <c r="D244" s="306">
        <f t="shared" ca="1" si="95"/>
        <v>-0.66116120003384315</v>
      </c>
      <c r="E244" s="307">
        <f t="shared" ca="1" si="96"/>
        <v>-8.5069434894846161</v>
      </c>
      <c r="F244" s="304">
        <f t="shared" ca="1" si="97"/>
        <v>8.5325975919244481</v>
      </c>
      <c r="G244" s="306">
        <f t="shared" ca="1" si="98"/>
        <v>20.564655856402389</v>
      </c>
      <c r="H244" s="307">
        <f t="shared" ca="1" si="99"/>
        <v>-41.51106845958568</v>
      </c>
      <c r="I244" s="304">
        <f t="shared" ca="1" si="100"/>
        <v>46.325736639029003</v>
      </c>
      <c r="J244" s="306">
        <f t="shared" ca="1" si="101"/>
        <v>518.50671799364329</v>
      </c>
      <c r="K244" s="307">
        <f t="shared" ca="1" si="102"/>
        <v>1119.5136332849063</v>
      </c>
      <c r="L244" s="304">
        <f t="shared" ca="1" si="87"/>
        <v>1233.7584819223375</v>
      </c>
      <c r="M244" s="306">
        <f t="shared" ca="1" si="103"/>
        <v>-1.1108340816153093</v>
      </c>
      <c r="N244" s="304">
        <f t="shared" ca="1" si="104"/>
        <v>-63.646104615848053</v>
      </c>
      <c r="P244" s="310">
        <f t="shared" ca="1" si="105"/>
        <v>23</v>
      </c>
      <c r="Q244" s="304">
        <f t="shared" ca="1" si="106"/>
        <v>0</v>
      </c>
      <c r="R244" s="306">
        <f t="shared" ca="1" si="107"/>
        <v>0</v>
      </c>
      <c r="S244" s="307">
        <f t="shared" ca="1" si="108"/>
        <v>3.1779999999999995</v>
      </c>
      <c r="T244" s="304">
        <f t="shared" ca="1" si="88"/>
        <v>31.176179999999995</v>
      </c>
      <c r="U244" s="311">
        <f t="shared" ca="1" si="89"/>
        <v>0</v>
      </c>
      <c r="V244" s="306">
        <f t="shared" ca="1" si="90"/>
        <v>1.095129187197508</v>
      </c>
      <c r="W244" s="304">
        <f t="shared" ca="1" si="91"/>
        <v>4.7957129796176918</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7.2871143333885069</v>
      </c>
      <c r="AH244" s="304">
        <f t="shared" ca="1" si="115"/>
        <v>-1.4611948542294844</v>
      </c>
    </row>
    <row r="245" spans="1:34" x14ac:dyDescent="0.2">
      <c r="A245" s="347">
        <f t="shared" ca="1" si="93"/>
        <v>0.1</v>
      </c>
      <c r="B245" s="304">
        <f t="shared" ca="1" si="94"/>
        <v>19.699999999999992</v>
      </c>
      <c r="D245" s="306">
        <f t="shared" ca="1" si="95"/>
        <v>-0.66988214503451171</v>
      </c>
      <c r="E245" s="307">
        <f t="shared" ca="1" si="96"/>
        <v>-8.4578001977492665</v>
      </c>
      <c r="F245" s="304">
        <f t="shared" ca="1" si="97"/>
        <v>8.4842870220946427</v>
      </c>
      <c r="G245" s="306">
        <f t="shared" ca="1" si="98"/>
        <v>20.497667641898939</v>
      </c>
      <c r="H245" s="307">
        <f t="shared" ca="1" si="99"/>
        <v>-42.356848479360607</v>
      </c>
      <c r="I245" s="304">
        <f t="shared" ca="1" si="100"/>
        <v>47.055892211935202</v>
      </c>
      <c r="J245" s="306">
        <f t="shared" ca="1" si="101"/>
        <v>520.55983416855838</v>
      </c>
      <c r="K245" s="307">
        <f t="shared" ca="1" si="102"/>
        <v>1115.3202374379589</v>
      </c>
      <c r="L245" s="304">
        <f t="shared" ca="1" si="87"/>
        <v>1230.8215845475988</v>
      </c>
      <c r="M245" s="306">
        <f t="shared" ca="1" si="103"/>
        <v>-1.1200887381751528</v>
      </c>
      <c r="N245" s="304">
        <f t="shared" ca="1" si="104"/>
        <v>-64.176357377570142</v>
      </c>
      <c r="P245" s="310">
        <f t="shared" ca="1" si="105"/>
        <v>23</v>
      </c>
      <c r="Q245" s="304">
        <f t="shared" ca="1" si="106"/>
        <v>0</v>
      </c>
      <c r="R245" s="306">
        <f t="shared" ca="1" si="107"/>
        <v>0</v>
      </c>
      <c r="S245" s="307">
        <f t="shared" ca="1" si="108"/>
        <v>3.1779999999999995</v>
      </c>
      <c r="T245" s="304">
        <f t="shared" ca="1" si="88"/>
        <v>31.176179999999995</v>
      </c>
      <c r="U245" s="311">
        <f t="shared" ca="1" si="89"/>
        <v>0</v>
      </c>
      <c r="V245" s="306">
        <f t="shared" ca="1" si="90"/>
        <v>1.0955899531242652</v>
      </c>
      <c r="W245" s="304">
        <f t="shared" ca="1" si="91"/>
        <v>4.9501598918239402</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7.2814045004326537</v>
      </c>
      <c r="AH245" s="304">
        <f t="shared" ca="1" si="115"/>
        <v>-1.5090349212138743</v>
      </c>
    </row>
    <row r="246" spans="1:34" x14ac:dyDescent="0.2">
      <c r="A246" s="347">
        <f t="shared" ca="1" si="93"/>
        <v>0.1</v>
      </c>
      <c r="B246" s="304">
        <f t="shared" ca="1" si="94"/>
        <v>19.799999999999994</v>
      </c>
      <c r="D246" s="306">
        <f t="shared" ca="1" si="95"/>
        <v>-0.6785092439203293</v>
      </c>
      <c r="E246" s="307">
        <f t="shared" ca="1" si="96"/>
        <v>-8.4079130046077566</v>
      </c>
      <c r="F246" s="304">
        <f t="shared" ca="1" si="97"/>
        <v>8.4352460478125693</v>
      </c>
      <c r="G246" s="306">
        <f t="shared" ca="1" si="98"/>
        <v>20.429816717506906</v>
      </c>
      <c r="H246" s="307">
        <f t="shared" ca="1" si="99"/>
        <v>-43.197639779821387</v>
      </c>
      <c r="I246" s="304">
        <f t="shared" ca="1" si="100"/>
        <v>47.785076055795201</v>
      </c>
      <c r="J246" s="306">
        <f t="shared" ca="1" si="101"/>
        <v>522.60620838652869</v>
      </c>
      <c r="K246" s="307">
        <f t="shared" ca="1" si="102"/>
        <v>1111.0425130249998</v>
      </c>
      <c r="L246" s="304">
        <f t="shared" ca="1" si="87"/>
        <v>1227.8162382022201</v>
      </c>
      <c r="M246" s="306">
        <f t="shared" ca="1" si="103"/>
        <v>-1.1290315264587163</v>
      </c>
      <c r="N246" s="304">
        <f t="shared" ca="1" si="104"/>
        <v>-64.688741403297385</v>
      </c>
      <c r="P246" s="310">
        <f t="shared" ca="1" si="105"/>
        <v>23</v>
      </c>
      <c r="Q246" s="304">
        <f t="shared" ca="1" si="106"/>
        <v>0</v>
      </c>
      <c r="R246" s="306">
        <f t="shared" ca="1" si="107"/>
        <v>0</v>
      </c>
      <c r="S246" s="307">
        <f t="shared" ca="1" si="108"/>
        <v>3.1779999999999995</v>
      </c>
      <c r="T246" s="304">
        <f t="shared" ca="1" si="88"/>
        <v>31.176179999999995</v>
      </c>
      <c r="U246" s="311">
        <f t="shared" ca="1" si="89"/>
        <v>0</v>
      </c>
      <c r="V246" s="306">
        <f t="shared" ca="1" si="90"/>
        <v>1.0960601735924786</v>
      </c>
      <c r="W246" s="304">
        <f t="shared" ca="1" si="91"/>
        <v>5.1069560691424165</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7.2727308760533873</v>
      </c>
      <c r="AH246" s="304">
        <f t="shared" ca="1" si="115"/>
        <v>-1.5576336978678229</v>
      </c>
    </row>
    <row r="247" spans="1:34" x14ac:dyDescent="0.2">
      <c r="A247" s="347">
        <f t="shared" ca="1" si="93"/>
        <v>0.1</v>
      </c>
      <c r="B247" s="304">
        <f t="shared" ca="1" si="94"/>
        <v>19.899999999999995</v>
      </c>
      <c r="D247" s="306">
        <f t="shared" ca="1" si="95"/>
        <v>-0.68703746133929156</v>
      </c>
      <c r="E247" s="307">
        <f t="shared" ca="1" si="96"/>
        <v>-8.3572999008970363</v>
      </c>
      <c r="F247" s="304">
        <f t="shared" ca="1" si="97"/>
        <v>8.3854923592367037</v>
      </c>
      <c r="G247" s="306">
        <f t="shared" ca="1" si="98"/>
        <v>20.361112971372975</v>
      </c>
      <c r="H247" s="307">
        <f t="shared" ca="1" si="99"/>
        <v>-44.03336976991109</v>
      </c>
      <c r="I247" s="304">
        <f t="shared" ca="1" si="100"/>
        <v>48.513014488142588</v>
      </c>
      <c r="J247" s="306">
        <f t="shared" ca="1" si="101"/>
        <v>524.64575487097272</v>
      </c>
      <c r="K247" s="307">
        <f t="shared" ca="1" si="102"/>
        <v>1106.6809625475132</v>
      </c>
      <c r="L247" s="304">
        <f t="shared" ca="1" si="87"/>
        <v>1224.7432061331156</v>
      </c>
      <c r="M247" s="306">
        <f t="shared" ca="1" si="103"/>
        <v>-1.1376769912186351</v>
      </c>
      <c r="N247" s="304">
        <f t="shared" ca="1" si="104"/>
        <v>-65.18409004596981</v>
      </c>
      <c r="P247" s="310">
        <f t="shared" ca="1" si="105"/>
        <v>23</v>
      </c>
      <c r="Q247" s="304">
        <f t="shared" ca="1" si="106"/>
        <v>0</v>
      </c>
      <c r="R247" s="306">
        <f t="shared" ca="1" si="107"/>
        <v>0</v>
      </c>
      <c r="S247" s="307">
        <f t="shared" ca="1" si="108"/>
        <v>3.1779999999999995</v>
      </c>
      <c r="T247" s="304">
        <f t="shared" ca="1" si="88"/>
        <v>31.176179999999995</v>
      </c>
      <c r="U247" s="311">
        <f t="shared" ca="1" si="89"/>
        <v>0</v>
      </c>
      <c r="V247" s="306">
        <f t="shared" ca="1" si="90"/>
        <v>1.0965398047162145</v>
      </c>
      <c r="W247" s="304">
        <f t="shared" ca="1" si="91"/>
        <v>5.2660391765367471</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7.2612541378509272</v>
      </c>
      <c r="AH247" s="304">
        <f t="shared" ca="1" si="115"/>
        <v>-1.6069717020586587</v>
      </c>
    </row>
    <row r="248" spans="1:34" x14ac:dyDescent="0.2">
      <c r="A248" s="347">
        <f t="shared" ca="1" si="93"/>
        <v>0.1</v>
      </c>
      <c r="B248" s="304">
        <f t="shared" ca="1" si="94"/>
        <v>19.999999999999996</v>
      </c>
      <c r="D248" s="306">
        <f t="shared" ca="1" si="95"/>
        <v>-0.69546206356890483</v>
      </c>
      <c r="E248" s="307">
        <f t="shared" ca="1" si="96"/>
        <v>-8.305979161397973</v>
      </c>
      <c r="F248" s="304">
        <f t="shared" ca="1" si="97"/>
        <v>8.3350439297847068</v>
      </c>
      <c r="G248" s="306">
        <f t="shared" ca="1" si="98"/>
        <v>20.291566765016086</v>
      </c>
      <c r="H248" s="307">
        <f t="shared" ca="1" si="99"/>
        <v>-44.863967686050884</v>
      </c>
      <c r="I248" s="304">
        <f t="shared" ca="1" si="100"/>
        <v>49.239448395713403</v>
      </c>
      <c r="J248" s="306">
        <f t="shared" ca="1" si="101"/>
        <v>526.67838885779213</v>
      </c>
      <c r="K248" s="307">
        <f t="shared" ca="1" si="102"/>
        <v>1102.2360956747152</v>
      </c>
      <c r="L248" s="304">
        <f t="shared" ca="1" si="87"/>
        <v>1221.6032645249766</v>
      </c>
      <c r="M248" s="306">
        <f t="shared" ca="1" si="103"/>
        <v>-1.1460388752733632</v>
      </c>
      <c r="N248" s="304">
        <f t="shared" ca="1" si="104"/>
        <v>-65.663190711083473</v>
      </c>
      <c r="P248" s="310">
        <f t="shared" ca="1" si="105"/>
        <v>23</v>
      </c>
      <c r="Q248" s="304">
        <f t="shared" ca="1" si="106"/>
        <v>0</v>
      </c>
      <c r="R248" s="306">
        <f t="shared" ca="1" si="107"/>
        <v>0</v>
      </c>
      <c r="S248" s="307">
        <f t="shared" ca="1" si="108"/>
        <v>3.1779999999999995</v>
      </c>
      <c r="T248" s="304">
        <f t="shared" ca="1" si="88"/>
        <v>31.176179999999995</v>
      </c>
      <c r="U248" s="311">
        <f t="shared" ca="1" si="89"/>
        <v>0</v>
      </c>
      <c r="V248" s="306">
        <f t="shared" ca="1" si="90"/>
        <v>1.0970288019639511</v>
      </c>
      <c r="W248" s="304">
        <f t="shared" ca="1" si="91"/>
        <v>5.4273465021428855</v>
      </c>
      <c r="Y248" s="314" t="str">
        <f t="shared" ca="1" si="109"/>
        <v/>
      </c>
      <c r="Z248" s="315" t="str">
        <f t="shared" ca="1" si="110"/>
        <v/>
      </c>
      <c r="AA248" s="316" t="str">
        <f t="shared" ca="1" si="111"/>
        <v/>
      </c>
      <c r="AC248" s="310">
        <f t="shared" ca="1" si="112"/>
        <v>19.999999999999996</v>
      </c>
      <c r="AD248" s="323">
        <f t="shared" ca="1" si="113"/>
        <v>526.67838885779213</v>
      </c>
      <c r="AE248" s="324" t="e">
        <f t="shared" ca="1" si="92"/>
        <v>#N/A</v>
      </c>
      <c r="AG248" s="306">
        <f t="shared" ca="1" si="114"/>
        <v>7.2471247928185232</v>
      </c>
      <c r="AH248" s="304">
        <f t="shared" ca="1" si="115"/>
        <v>-1.6570293192374914</v>
      </c>
    </row>
    <row r="249" spans="1:34" x14ac:dyDescent="0.2">
      <c r="A249" s="347">
        <f t="shared" ca="1" si="93"/>
        <v>0.1</v>
      </c>
      <c r="B249" s="304">
        <f t="shared" ca="1" si="94"/>
        <v>20.099999999999998</v>
      </c>
      <c r="D249" s="306">
        <f t="shared" ca="1" si="95"/>
        <v>-0.70377860297088357</v>
      </c>
      <c r="E249" s="307">
        <f t="shared" ca="1" si="96"/>
        <v>-8.2539693165411059</v>
      </c>
      <c r="F249" s="304">
        <f t="shared" ca="1" si="97"/>
        <v>8.2839189880395203</v>
      </c>
      <c r="G249" s="306">
        <f t="shared" ca="1" si="98"/>
        <v>20.221188904718996</v>
      </c>
      <c r="H249" s="307">
        <f t="shared" ca="1" si="99"/>
        <v>-45.689364617704996</v>
      </c>
      <c r="I249" s="304">
        <f t="shared" ca="1" si="100"/>
        <v>49.964132334004596</v>
      </c>
      <c r="J249" s="306">
        <f t="shared" ca="1" si="101"/>
        <v>528.70402664127892</v>
      </c>
      <c r="K249" s="307">
        <f t="shared" ca="1" si="102"/>
        <v>1097.7084290595274</v>
      </c>
      <c r="L249" s="304">
        <f t="shared" ca="1" si="87"/>
        <v>1218.3972024816198</v>
      </c>
      <c r="M249" s="306">
        <f t="shared" ca="1" si="103"/>
        <v>-1.1541301658597221</v>
      </c>
      <c r="N249" s="304">
        <f t="shared" ca="1" si="104"/>
        <v>-66.126787512495767</v>
      </c>
      <c r="P249" s="310">
        <f t="shared" ca="1" si="105"/>
        <v>23</v>
      </c>
      <c r="Q249" s="304">
        <f t="shared" ca="1" si="106"/>
        <v>0</v>
      </c>
      <c r="R249" s="306">
        <f t="shared" ca="1" si="107"/>
        <v>0</v>
      </c>
      <c r="S249" s="307">
        <f t="shared" ca="1" si="108"/>
        <v>3.1779999999999995</v>
      </c>
      <c r="T249" s="304">
        <f t="shared" ca="1" si="88"/>
        <v>31.176179999999995</v>
      </c>
      <c r="U249" s="311">
        <f t="shared" ca="1" si="89"/>
        <v>0</v>
      </c>
      <c r="V249" s="306">
        <f t="shared" ca="1" si="90"/>
        <v>1.0975271201733201</v>
      </c>
      <c r="W249" s="304">
        <f t="shared" ca="1" si="91"/>
        <v>5.590815001245546</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7.2304839674031856</v>
      </c>
      <c r="AH249" s="304">
        <f t="shared" ca="1" si="115"/>
        <v>-1.7077868162815879</v>
      </c>
    </row>
    <row r="250" spans="1:34" x14ac:dyDescent="0.2">
      <c r="A250" s="347">
        <f t="shared" ca="1" si="93"/>
        <v>0.1</v>
      </c>
      <c r="B250" s="304">
        <f t="shared" ca="1" si="94"/>
        <v>20.2</v>
      </c>
      <c r="D250" s="306">
        <f t="shared" ca="1" si="95"/>
        <v>-0.71198290359868888</v>
      </c>
      <c r="E250" s="307">
        <f t="shared" ca="1" si="96"/>
        <v>-8.2012891256111402</v>
      </c>
      <c r="F250" s="304">
        <f t="shared" ca="1" si="97"/>
        <v>8.2321359911559018</v>
      </c>
      <c r="G250" s="306">
        <f t="shared" ca="1" si="98"/>
        <v>20.149990614359126</v>
      </c>
      <c r="H250" s="307">
        <f t="shared" ca="1" si="99"/>
        <v>-46.509493530266113</v>
      </c>
      <c r="I250" s="304">
        <f t="shared" ca="1" si="100"/>
        <v>50.686833696736535</v>
      </c>
      <c r="J250" s="306">
        <f t="shared" ca="1" si="101"/>
        <v>530.72258561723277</v>
      </c>
      <c r="K250" s="307">
        <f t="shared" ca="1" si="102"/>
        <v>1093.0984861521288</v>
      </c>
      <c r="L250" s="304">
        <f t="shared" ca="1" si="87"/>
        <v>1215.1258220086991</v>
      </c>
      <c r="M250" s="306">
        <f t="shared" ca="1" si="103"/>
        <v>-1.1619631387283662</v>
      </c>
      <c r="N250" s="304">
        <f t="shared" ca="1" si="104"/>
        <v>-66.575583798909562</v>
      </c>
      <c r="P250" s="310">
        <f t="shared" ca="1" si="105"/>
        <v>23</v>
      </c>
      <c r="Q250" s="304">
        <f t="shared" ca="1" si="106"/>
        <v>0</v>
      </c>
      <c r="R250" s="306">
        <f t="shared" ca="1" si="107"/>
        <v>0</v>
      </c>
      <c r="S250" s="307">
        <f t="shared" ca="1" si="108"/>
        <v>3.1779999999999995</v>
      </c>
      <c r="T250" s="304">
        <f t="shared" ca="1" si="88"/>
        <v>31.176179999999995</v>
      </c>
      <c r="U250" s="311">
        <f t="shared" ca="1" si="89"/>
        <v>0</v>
      </c>
      <c r="V250" s="306">
        <f t="shared" ca="1" si="90"/>
        <v>1.0980347135661026</v>
      </c>
      <c r="W250" s="304">
        <f t="shared" ca="1" si="91"/>
        <v>5.7563813401651194</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7.2114641358325766</v>
      </c>
      <c r="AH250" s="304">
        <f t="shared" ca="1" si="115"/>
        <v>-1.7592243553321418</v>
      </c>
    </row>
    <row r="251" spans="1:34" x14ac:dyDescent="0.2">
      <c r="A251" s="347">
        <f t="shared" ca="1" si="93"/>
        <v>0.1</v>
      </c>
      <c r="B251" s="304">
        <f t="shared" ca="1" si="94"/>
        <v>20.3</v>
      </c>
      <c r="D251" s="306">
        <f t="shared" ca="1" si="95"/>
        <v>-0.72007104786168896</v>
      </c>
      <c r="E251" s="307">
        <f t="shared" ca="1" si="96"/>
        <v>-8.1479575513057725</v>
      </c>
      <c r="F251" s="304">
        <f t="shared" ca="1" si="97"/>
        <v>8.1797135996225059</v>
      </c>
      <c r="G251" s="306">
        <f t="shared" ca="1" si="98"/>
        <v>20.077983509572956</v>
      </c>
      <c r="H251" s="307">
        <f t="shared" ca="1" si="99"/>
        <v>-47.324289285396688</v>
      </c>
      <c r="I251" s="304">
        <f t="shared" ca="1" si="100"/>
        <v>51.407331949621693</v>
      </c>
      <c r="J251" s="306">
        <f t="shared" ca="1" si="101"/>
        <v>532.73398432342935</v>
      </c>
      <c r="K251" s="307">
        <f t="shared" ca="1" si="102"/>
        <v>1088.4067970113456</v>
      </c>
      <c r="L251" s="304">
        <f t="shared" ca="1" si="87"/>
        <v>1211.7899379981716</v>
      </c>
      <c r="M251" s="306">
        <f t="shared" ca="1" si="103"/>
        <v>-1.1695493999728541</v>
      </c>
      <c r="N251" s="304">
        <f t="shared" ca="1" si="104"/>
        <v>-67.010244550502378</v>
      </c>
      <c r="P251" s="310">
        <f t="shared" ca="1" si="105"/>
        <v>23</v>
      </c>
      <c r="Q251" s="304">
        <f t="shared" ca="1" si="106"/>
        <v>0</v>
      </c>
      <c r="R251" s="306">
        <f t="shared" ca="1" si="107"/>
        <v>0</v>
      </c>
      <c r="S251" s="307">
        <f t="shared" ca="1" si="108"/>
        <v>3.1779999999999995</v>
      </c>
      <c r="T251" s="304">
        <f t="shared" ca="1" si="88"/>
        <v>31.176179999999995</v>
      </c>
      <c r="U251" s="311">
        <f t="shared" ca="1" si="89"/>
        <v>0</v>
      </c>
      <c r="V251" s="306">
        <f t="shared" ca="1" si="90"/>
        <v>1.0985515357634459</v>
      </c>
      <c r="W251" s="304">
        <f t="shared" ca="1" si="91"/>
        <v>5.9239819399837916</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7.1901897905435508</v>
      </c>
      <c r="AH251" s="304">
        <f t="shared" ca="1" si="115"/>
        <v>-1.8113220076038767</v>
      </c>
    </row>
    <row r="252" spans="1:34" x14ac:dyDescent="0.2">
      <c r="A252" s="347">
        <f t="shared" ca="1" si="93"/>
        <v>0.1</v>
      </c>
      <c r="B252" s="304">
        <f t="shared" ca="1" si="94"/>
        <v>20.400000000000002</v>
      </c>
      <c r="D252" s="306">
        <f t="shared" ca="1" si="95"/>
        <v>-0.72803936415634329</v>
      </c>
      <c r="E252" s="307">
        <f t="shared" ca="1" si="96"/>
        <v>-8.0939937355231013</v>
      </c>
      <c r="F252" s="304">
        <f t="shared" ca="1" si="97"/>
        <v>8.1266706532532975</v>
      </c>
      <c r="G252" s="306">
        <f t="shared" ca="1" si="98"/>
        <v>20.005179573157321</v>
      </c>
      <c r="H252" s="307">
        <f t="shared" ca="1" si="99"/>
        <v>-48.133688658948998</v>
      </c>
      <c r="I252" s="304">
        <f t="shared" ca="1" si="100"/>
        <v>52.125417923225385</v>
      </c>
      <c r="J252" s="306">
        <f t="shared" ca="1" si="101"/>
        <v>534.73814247756582</v>
      </c>
      <c r="K252" s="307">
        <f t="shared" ca="1" si="102"/>
        <v>1083.6338981141282</v>
      </c>
      <c r="L252" s="304">
        <f t="shared" ca="1" si="87"/>
        <v>1208.3903782149121</v>
      </c>
      <c r="M252" s="306">
        <f t="shared" ca="1" si="103"/>
        <v>-1.1768999256145829</v>
      </c>
      <c r="N252" s="304">
        <f t="shared" ca="1" si="104"/>
        <v>-67.431398646976135</v>
      </c>
      <c r="P252" s="310">
        <f t="shared" ca="1" si="105"/>
        <v>23</v>
      </c>
      <c r="Q252" s="304">
        <f t="shared" ca="1" si="106"/>
        <v>0</v>
      </c>
      <c r="R252" s="306">
        <f t="shared" ca="1" si="107"/>
        <v>0</v>
      </c>
      <c r="S252" s="307">
        <f t="shared" ca="1" si="108"/>
        <v>3.1779999999999995</v>
      </c>
      <c r="T252" s="304">
        <f t="shared" ca="1" si="88"/>
        <v>31.176179999999995</v>
      </c>
      <c r="U252" s="311">
        <f t="shared" ca="1" si="89"/>
        <v>0</v>
      </c>
      <c r="V252" s="306">
        <f t="shared" ca="1" si="90"/>
        <v>1.0990775398012824</v>
      </c>
      <c r="W252" s="304">
        <f t="shared" ca="1" si="91"/>
        <v>6.0935530200431609</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7.1667780585711576</v>
      </c>
      <c r="AH252" s="304">
        <f t="shared" ca="1" si="115"/>
        <v>-1.8640597671440506</v>
      </c>
    </row>
    <row r="253" spans="1:34" x14ac:dyDescent="0.2">
      <c r="A253" s="347">
        <f t="shared" ca="1" si="93"/>
        <v>0.1</v>
      </c>
      <c r="B253" s="304">
        <f t="shared" ca="1" si="94"/>
        <v>20.500000000000004</v>
      </c>
      <c r="D253" s="306">
        <f t="shared" ca="1" si="95"/>
        <v>-0.73588441538132143</v>
      </c>
      <c r="E253" s="307">
        <f t="shared" ca="1" si="96"/>
        <v>-8.0394169762682655</v>
      </c>
      <c r="F253" s="304">
        <f t="shared" ca="1" si="97"/>
        <v>8.07302614829851</v>
      </c>
      <c r="G253" s="306">
        <f t="shared" ca="1" si="98"/>
        <v>19.931591131619189</v>
      </c>
      <c r="H253" s="307">
        <f t="shared" ca="1" si="99"/>
        <v>-48.937630356575823</v>
      </c>
      <c r="I253" s="304">
        <f t="shared" ca="1" si="100"/>
        <v>52.840893160079077</v>
      </c>
      <c r="J253" s="306">
        <f t="shared" ca="1" si="101"/>
        <v>536.73498101280461</v>
      </c>
      <c r="K253" s="307">
        <f t="shared" ca="1" si="102"/>
        <v>1078.7803321633519</v>
      </c>
      <c r="L253" s="304">
        <f t="shared" ca="1" si="87"/>
        <v>1204.9279832858426</v>
      </c>
      <c r="M253" s="306">
        <f t="shared" ca="1" si="103"/>
        <v>-1.1840250989896155</v>
      </c>
      <c r="N253" s="304">
        <f t="shared" ca="1" si="104"/>
        <v>-67.839641009664476</v>
      </c>
      <c r="P253" s="310">
        <f t="shared" ca="1" si="105"/>
        <v>23</v>
      </c>
      <c r="Q253" s="304">
        <f t="shared" ca="1" si="106"/>
        <v>0</v>
      </c>
      <c r="R253" s="306">
        <f t="shared" ca="1" si="107"/>
        <v>0</v>
      </c>
      <c r="S253" s="307">
        <f t="shared" ca="1" si="108"/>
        <v>3.1779999999999995</v>
      </c>
      <c r="T253" s="304">
        <f t="shared" ca="1" si="88"/>
        <v>31.176179999999995</v>
      </c>
      <c r="U253" s="311">
        <f t="shared" ca="1" si="89"/>
        <v>0</v>
      </c>
      <c r="V253" s="306">
        <f t="shared" ca="1" si="90"/>
        <v>1.0996126781459299</v>
      </c>
      <c r="W253" s="304">
        <f t="shared" ca="1" si="91"/>
        <v>6.2650306411488481</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7.1413392676994594</v>
      </c>
      <c r="AH253" s="304">
        <f t="shared" ca="1" si="115"/>
        <v>-1.9174175645195601</v>
      </c>
    </row>
    <row r="254" spans="1:34" x14ac:dyDescent="0.2">
      <c r="A254" s="347">
        <f t="shared" ca="1" si="93"/>
        <v>0.1</v>
      </c>
      <c r="B254" s="304">
        <f t="shared" ca="1" si="94"/>
        <v>20.600000000000005</v>
      </c>
      <c r="D254" s="306">
        <f t="shared" ca="1" si="95"/>
        <v>-0.74360298825977011</v>
      </c>
      <c r="E254" s="307">
        <f t="shared" ca="1" si="96"/>
        <v>-7.9842467055842334</v>
      </c>
      <c r="F254" s="304">
        <f t="shared" ca="1" si="97"/>
        <v>8.0187992155796959</v>
      </c>
      <c r="G254" s="306">
        <f t="shared" ca="1" si="98"/>
        <v>19.857230832793213</v>
      </c>
      <c r="H254" s="307">
        <f t="shared" ca="1" si="99"/>
        <v>-49.736055027134249</v>
      </c>
      <c r="I254" s="304">
        <f t="shared" ca="1" si="100"/>
        <v>53.553569311568388</v>
      </c>
      <c r="J254" s="306">
        <f t="shared" ca="1" si="101"/>
        <v>538.72442211102521</v>
      </c>
      <c r="K254" s="307">
        <f t="shared" ca="1" si="102"/>
        <v>1073.8466478941664</v>
      </c>
      <c r="L254" s="304">
        <f t="shared" ca="1" si="87"/>
        <v>1201.4036066919375</v>
      </c>
      <c r="M254" s="306">
        <f t="shared" ca="1" si="103"/>
        <v>-1.1909347460009174</v>
      </c>
      <c r="N254" s="304">
        <f t="shared" ca="1" si="104"/>
        <v>-68.235534621337266</v>
      </c>
      <c r="P254" s="310">
        <f t="shared" ca="1" si="105"/>
        <v>23</v>
      </c>
      <c r="Q254" s="304">
        <f t="shared" ca="1" si="106"/>
        <v>0</v>
      </c>
      <c r="R254" s="306">
        <f t="shared" ca="1" si="107"/>
        <v>0</v>
      </c>
      <c r="S254" s="307">
        <f t="shared" ca="1" si="108"/>
        <v>3.1779999999999995</v>
      </c>
      <c r="T254" s="304">
        <f t="shared" ca="1" si="88"/>
        <v>31.176179999999995</v>
      </c>
      <c r="U254" s="311">
        <f t="shared" ca="1" si="89"/>
        <v>0</v>
      </c>
      <c r="V254" s="306">
        <f t="shared" ca="1" si="90"/>
        <v>1.1001569027098521</v>
      </c>
      <c r="W254" s="304">
        <f t="shared" ca="1" si="91"/>
        <v>6.4383507484209952</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7.1139774660611135</v>
      </c>
      <c r="AH254" s="304">
        <f t="shared" ca="1" si="115"/>
        <v>-1.9713752804118467</v>
      </c>
    </row>
    <row r="255" spans="1:34" x14ac:dyDescent="0.2">
      <c r="A255" s="347">
        <f t="shared" ca="1" si="93"/>
        <v>0.1</v>
      </c>
      <c r="B255" s="304">
        <f t="shared" ca="1" si="94"/>
        <v>20.700000000000006</v>
      </c>
      <c r="D255" s="306">
        <f t="shared" ca="1" si="95"/>
        <v>-0.75119208339801702</v>
      </c>
      <c r="E255" s="307">
        <f t="shared" ca="1" si="96"/>
        <v>-7.9285024684241954</v>
      </c>
      <c r="F255" s="304">
        <f t="shared" ca="1" si="97"/>
        <v>7.9640090995658976</v>
      </c>
      <c r="G255" s="306">
        <f t="shared" ca="1" si="98"/>
        <v>19.78211162445341</v>
      </c>
      <c r="H255" s="307">
        <f t="shared" ca="1" si="99"/>
        <v>-50.528905273976669</v>
      </c>
      <c r="I255" s="304">
        <f t="shared" ca="1" si="100"/>
        <v>54.26326758046222</v>
      </c>
      <c r="J255" s="306">
        <f t="shared" ca="1" si="101"/>
        <v>540.70638923388753</v>
      </c>
      <c r="K255" s="307">
        <f t="shared" ca="1" si="102"/>
        <v>1068.8333998791109</v>
      </c>
      <c r="L255" s="304">
        <f t="shared" ca="1" si="87"/>
        <v>1197.8181147634591</v>
      </c>
      <c r="M255" s="306">
        <f t="shared" ca="1" si="103"/>
        <v>-1.1976381683119903</v>
      </c>
      <c r="N255" s="304">
        <f t="shared" ca="1" si="104"/>
        <v>-68.619612428055575</v>
      </c>
      <c r="P255" s="310">
        <f t="shared" ca="1" si="105"/>
        <v>23</v>
      </c>
      <c r="Q255" s="304">
        <f t="shared" ca="1" si="106"/>
        <v>0</v>
      </c>
      <c r="R255" s="306">
        <f t="shared" ca="1" si="107"/>
        <v>0</v>
      </c>
      <c r="S255" s="307">
        <f t="shared" ca="1" si="108"/>
        <v>3.1779999999999995</v>
      </c>
      <c r="T255" s="304">
        <f t="shared" ca="1" si="88"/>
        <v>31.176179999999995</v>
      </c>
      <c r="U255" s="311">
        <f t="shared" ca="1" si="89"/>
        <v>0</v>
      </c>
      <c r="V255" s="306">
        <f t="shared" ca="1" si="90"/>
        <v>1.1007101648675601</v>
      </c>
      <c r="W255" s="304">
        <f t="shared" ca="1" si="91"/>
        <v>6.6134492137323644</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7.0847908987189507</v>
      </c>
      <c r="AH255" s="304">
        <f t="shared" ca="1" si="115"/>
        <v>-2.0259127591003763</v>
      </c>
    </row>
    <row r="256" spans="1:34" x14ac:dyDescent="0.2">
      <c r="A256" s="347">
        <f t="shared" ca="1" si="93"/>
        <v>0.1</v>
      </c>
      <c r="B256" s="304">
        <f t="shared" ca="1" si="94"/>
        <v>20.800000000000008</v>
      </c>
      <c r="D256" s="306">
        <f t="shared" ca="1" si="95"/>
        <v>-0.75864890601570201</v>
      </c>
      <c r="E256" s="307">
        <f t="shared" ca="1" si="96"/>
        <v>-7.8722039023939336</v>
      </c>
      <c r="F256" s="304">
        <f t="shared" ca="1" si="97"/>
        <v>7.908675138319003</v>
      </c>
      <c r="G256" s="306">
        <f t="shared" ca="1" si="98"/>
        <v>19.706246733851842</v>
      </c>
      <c r="H256" s="307">
        <f t="shared" ca="1" si="99"/>
        <v>-51.316125664216059</v>
      </c>
      <c r="I256" s="304">
        <f t="shared" ca="1" si="100"/>
        <v>54.969818205275708</v>
      </c>
      <c r="J256" s="306">
        <f t="shared" ca="1" si="101"/>
        <v>542.68080715180281</v>
      </c>
      <c r="K256" s="307">
        <f t="shared" ca="1" si="102"/>
        <v>1063.7411483322012</v>
      </c>
      <c r="L256" s="304">
        <f t="shared" ca="1" si="87"/>
        <v>1194.1723866787584</v>
      </c>
      <c r="M256" s="306">
        <f t="shared" ca="1" si="103"/>
        <v>-1.2041441745663481</v>
      </c>
      <c r="N256" s="304">
        <f t="shared" ca="1" si="104"/>
        <v>-68.992379127915996</v>
      </c>
      <c r="P256" s="310">
        <f t="shared" ca="1" si="105"/>
        <v>23</v>
      </c>
      <c r="Q256" s="304">
        <f t="shared" ca="1" si="106"/>
        <v>0</v>
      </c>
      <c r="R256" s="306">
        <f t="shared" ca="1" si="107"/>
        <v>0</v>
      </c>
      <c r="S256" s="307">
        <f t="shared" ca="1" si="108"/>
        <v>3.1779999999999995</v>
      </c>
      <c r="T256" s="304">
        <f t="shared" ca="1" si="88"/>
        <v>31.176179999999995</v>
      </c>
      <c r="U256" s="311">
        <f t="shared" ca="1" si="89"/>
        <v>0</v>
      </c>
      <c r="V256" s="306">
        <f t="shared" ca="1" si="90"/>
        <v>1.1012724154716342</v>
      </c>
      <c r="W256" s="304">
        <f t="shared" ca="1" si="91"/>
        <v>6.7902618776789128</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7.0538724445841776</v>
      </c>
      <c r="AH256" s="304">
        <f t="shared" ca="1" si="115"/>
        <v>-2.0810098218163517</v>
      </c>
    </row>
    <row r="257" spans="1:34" x14ac:dyDescent="0.2">
      <c r="A257" s="347">
        <f t="shared" ca="1" si="93"/>
        <v>0.1</v>
      </c>
      <c r="B257" s="304">
        <f t="shared" ca="1" si="94"/>
        <v>20.900000000000009</v>
      </c>
      <c r="D257" s="306">
        <f t="shared" ca="1" si="95"/>
        <v>-0.76597085728776837</v>
      </c>
      <c r="E257" s="307">
        <f t="shared" ca="1" si="96"/>
        <v>-7.8153707183020016</v>
      </c>
      <c r="F257" s="304">
        <f t="shared" ca="1" si="97"/>
        <v>7.8528167442457555</v>
      </c>
      <c r="G257" s="306">
        <f t="shared" ca="1" si="98"/>
        <v>19.629649648123063</v>
      </c>
      <c r="H257" s="307">
        <f t="shared" ca="1" si="99"/>
        <v>-52.09766273604626</v>
      </c>
      <c r="I257" s="304">
        <f t="shared" ca="1" si="100"/>
        <v>55.673059982965562</v>
      </c>
      <c r="J257" s="306">
        <f t="shared" ca="1" si="101"/>
        <v>544.64760197090152</v>
      </c>
      <c r="K257" s="307">
        <f t="shared" ca="1" si="102"/>
        <v>1058.5704589121881</v>
      </c>
      <c r="L257" s="304">
        <f t="shared" ca="1" si="87"/>
        <v>1190.4673144669762</v>
      </c>
      <c r="M257" s="306">
        <f t="shared" ca="1" si="103"/>
        <v>-1.2104611097225932</v>
      </c>
      <c r="N257" s="304">
        <f t="shared" ca="1" si="104"/>
        <v>-69.354312851826649</v>
      </c>
      <c r="P257" s="310">
        <f t="shared" ca="1" si="105"/>
        <v>23</v>
      </c>
      <c r="Q257" s="304">
        <f t="shared" ca="1" si="106"/>
        <v>0</v>
      </c>
      <c r="R257" s="306">
        <f t="shared" ca="1" si="107"/>
        <v>0</v>
      </c>
      <c r="S257" s="307">
        <f t="shared" ca="1" si="108"/>
        <v>3.1779999999999995</v>
      </c>
      <c r="T257" s="304">
        <f t="shared" ca="1" si="88"/>
        <v>31.176179999999995</v>
      </c>
      <c r="U257" s="311">
        <f t="shared" ca="1" si="89"/>
        <v>0</v>
      </c>
      <c r="V257" s="306">
        <f t="shared" ca="1" si="90"/>
        <v>1.1018436048688545</v>
      </c>
      <c r="W257" s="304">
        <f t="shared" ca="1" si="91"/>
        <v>6.9687245910305062</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7.0213100168325617</v>
      </c>
      <c r="AH257" s="304">
        <f t="shared" ca="1" si="115"/>
        <v>-2.136646279949312</v>
      </c>
    </row>
    <row r="258" spans="1:34" x14ac:dyDescent="0.2">
      <c r="A258" s="347">
        <f t="shared" ca="1" si="93"/>
        <v>0.1</v>
      </c>
      <c r="B258" s="304">
        <f t="shared" ca="1" si="94"/>
        <v>21.000000000000011</v>
      </c>
      <c r="D258" s="306">
        <f t="shared" ca="1" si="95"/>
        <v>-0.77315552624378303</v>
      </c>
      <c r="E258" s="307">
        <f t="shared" ca="1" si="96"/>
        <v>-7.758022681463884</v>
      </c>
      <c r="F258" s="304">
        <f t="shared" ca="1" si="97"/>
        <v>7.7964533856022875</v>
      </c>
      <c r="G258" s="306">
        <f t="shared" ca="1" si="98"/>
        <v>19.552334095498686</v>
      </c>
      <c r="H258" s="307">
        <f t="shared" ca="1" si="99"/>
        <v>-52.873465004192646</v>
      </c>
      <c r="I258" s="304">
        <f t="shared" ca="1" si="100"/>
        <v>56.37283982674267</v>
      </c>
      <c r="J258" s="306">
        <f t="shared" ca="1" si="101"/>
        <v>546.60670115808261</v>
      </c>
      <c r="K258" s="307">
        <f t="shared" ca="1" si="102"/>
        <v>1053.321902525176</v>
      </c>
      <c r="L258" s="304">
        <f t="shared" ca="1" si="87"/>
        <v>1186.7038030149638</v>
      </c>
      <c r="M258" s="306">
        <f t="shared" ca="1" si="103"/>
        <v>-1.2165968825976698</v>
      </c>
      <c r="N258" s="304">
        <f t="shared" ca="1" si="104"/>
        <v>-69.705866741619388</v>
      </c>
      <c r="P258" s="310">
        <f t="shared" ca="1" si="105"/>
        <v>23</v>
      </c>
      <c r="Q258" s="304">
        <f t="shared" ca="1" si="106"/>
        <v>0</v>
      </c>
      <c r="R258" s="306">
        <f t="shared" ca="1" si="107"/>
        <v>0</v>
      </c>
      <c r="S258" s="307">
        <f t="shared" ca="1" si="108"/>
        <v>3.1779999999999995</v>
      </c>
      <c r="T258" s="304">
        <f t="shared" ca="1" si="88"/>
        <v>31.176179999999995</v>
      </c>
      <c r="U258" s="311">
        <f t="shared" ca="1" si="89"/>
        <v>0</v>
      </c>
      <c r="V258" s="306">
        <f t="shared" ca="1" si="90"/>
        <v>1.1024236829164167</v>
      </c>
      <c r="W258" s="304">
        <f t="shared" ca="1" si="91"/>
        <v>7.1487732556122072</v>
      </c>
      <c r="Y258" s="314" t="str">
        <f t="shared" ca="1" si="109"/>
        <v/>
      </c>
      <c r="Z258" s="315" t="str">
        <f t="shared" ca="1" si="110"/>
        <v/>
      </c>
      <c r="AA258" s="316" t="str">
        <f t="shared" ca="1" si="111"/>
        <v/>
      </c>
      <c r="AC258" s="310">
        <f t="shared" ca="1" si="112"/>
        <v>21.000000000000011</v>
      </c>
      <c r="AD258" s="323">
        <f t="shared" ca="1" si="113"/>
        <v>546.60670115808261</v>
      </c>
      <c r="AE258" s="324" t="e">
        <f t="shared" ca="1" si="92"/>
        <v>#N/A</v>
      </c>
      <c r="AG258" s="306">
        <f t="shared" ca="1" si="114"/>
        <v>6.9871869297798579</v>
      </c>
      <c r="AH258" s="304">
        <f t="shared" ca="1" si="115"/>
        <v>-2.1928019480901533</v>
      </c>
    </row>
    <row r="259" spans="1:34" x14ac:dyDescent="0.2">
      <c r="A259" s="347">
        <f t="shared" ca="1" si="93"/>
        <v>0.1</v>
      </c>
      <c r="B259" s="304">
        <f t="shared" ca="1" si="94"/>
        <v>21.100000000000012</v>
      </c>
      <c r="D259" s="306">
        <f t="shared" ca="1" si="95"/>
        <v>-0.78020068217477534</v>
      </c>
      <c r="E259" s="307">
        <f t="shared" ca="1" si="96"/>
        <v>-7.7001795937134601</v>
      </c>
      <c r="F259" s="304">
        <f t="shared" ca="1" si="97"/>
        <v>7.7396045687042161</v>
      </c>
      <c r="G259" s="306">
        <f t="shared" ca="1" si="98"/>
        <v>19.47431402728121</v>
      </c>
      <c r="H259" s="307">
        <f t="shared" ca="1" si="99"/>
        <v>-53.64348296356399</v>
      </c>
      <c r="I259" s="304">
        <f t="shared" ca="1" si="100"/>
        <v>57.069012356053101</v>
      </c>
      <c r="J259" s="306">
        <f t="shared" ca="1" si="101"/>
        <v>548.55803356422166</v>
      </c>
      <c r="K259" s="307">
        <f t="shared" ca="1" si="102"/>
        <v>1047.9960551267882</v>
      </c>
      <c r="L259" s="304">
        <f t="shared" ca="1" si="87"/>
        <v>1182.882770078741</v>
      </c>
      <c r="M259" s="306">
        <f t="shared" ca="1" si="103"/>
        <v>-1.2225589917117854</v>
      </c>
      <c r="N259" s="304">
        <f t="shared" ca="1" si="104"/>
        <v>-70.047470430854702</v>
      </c>
      <c r="P259" s="310">
        <f t="shared" ca="1" si="105"/>
        <v>23</v>
      </c>
      <c r="Q259" s="304">
        <f t="shared" ca="1" si="106"/>
        <v>0</v>
      </c>
      <c r="R259" s="306">
        <f t="shared" ca="1" si="107"/>
        <v>0</v>
      </c>
      <c r="S259" s="307">
        <f t="shared" ca="1" si="108"/>
        <v>3.1779999999999995</v>
      </c>
      <c r="T259" s="304">
        <f t="shared" ca="1" si="88"/>
        <v>31.176179999999995</v>
      </c>
      <c r="U259" s="311">
        <f t="shared" ca="1" si="89"/>
        <v>0</v>
      </c>
      <c r="V259" s="306">
        <f t="shared" ca="1" si="90"/>
        <v>1.1030125989982205</v>
      </c>
      <c r="W259" s="304">
        <f t="shared" ca="1" si="91"/>
        <v>7.3303438645693593</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6.9515822349770273</v>
      </c>
      <c r="AH259" s="304">
        <f t="shared" ca="1" si="115"/>
        <v>-2.2494566568949681</v>
      </c>
    </row>
    <row r="260" spans="1:34" x14ac:dyDescent="0.2">
      <c r="A260" s="347">
        <f t="shared" ca="1" si="93"/>
        <v>0.1</v>
      </c>
      <c r="B260" s="304">
        <f t="shared" ca="1" si="94"/>
        <v>21.200000000000014</v>
      </c>
      <c r="D260" s="306">
        <f t="shared" ca="1" si="95"/>
        <v>-0.7871042675021569</v>
      </c>
      <c r="E260" s="307">
        <f t="shared" ca="1" si="96"/>
        <v>-7.6418612760813556</v>
      </c>
      <c r="F260" s="304">
        <f t="shared" ca="1" si="97"/>
        <v>7.6822898208015999</v>
      </c>
      <c r="G260" s="306">
        <f t="shared" ca="1" si="98"/>
        <v>19.395603600530993</v>
      </c>
      <c r="H260" s="307">
        <f t="shared" ca="1" si="99"/>
        <v>-54.407669091172124</v>
      </c>
      <c r="I260" s="304">
        <f t="shared" ca="1" si="100"/>
        <v>57.761439516025028</v>
      </c>
      <c r="J260" s="306">
        <f t="shared" ca="1" si="101"/>
        <v>550.50152944561228</v>
      </c>
      <c r="K260" s="307">
        <f t="shared" ca="1" si="102"/>
        <v>1042.5934975240514</v>
      </c>
      <c r="L260" s="304">
        <f t="shared" ref="L260:L323" ca="1" si="116">SQRT(pos_x^2+pos_z^2)</f>
        <v>1179.0051462997912</v>
      </c>
      <c r="M260" s="306">
        <f t="shared" ca="1" si="103"/>
        <v>-1.2283545495279198</v>
      </c>
      <c r="N260" s="304">
        <f t="shared" ca="1" si="104"/>
        <v>-70.379531433643251</v>
      </c>
      <c r="P260" s="310">
        <f t="shared" ca="1" si="105"/>
        <v>23</v>
      </c>
      <c r="Q260" s="304">
        <f t="shared" ca="1" si="106"/>
        <v>0</v>
      </c>
      <c r="R260" s="306">
        <f t="shared" ca="1" si="107"/>
        <v>0</v>
      </c>
      <c r="S260" s="307">
        <f t="shared" ca="1" si="108"/>
        <v>3.1779999999999995</v>
      </c>
      <c r="T260" s="304">
        <f t="shared" ref="T260:T323" ca="1" si="117">m*g</f>
        <v>31.176179999999995</v>
      </c>
      <c r="U260" s="311">
        <f t="shared" ref="U260:U323" ca="1" si="118">IF(pos_xz&lt;L_rampe,Poids*COS(Beta),0)</f>
        <v>0</v>
      </c>
      <c r="V260" s="306">
        <f t="shared" ref="V260:V323" ca="1" si="119">Rho_moyen*(20000-Alt_rampe-pos_z)/(20000+Alt_rampe+pos_z)</f>
        <v>1.1036103020412154</v>
      </c>
      <c r="W260" s="304">
        <f t="shared" ref="W260:W323" ca="1" si="120">1/2*Rho*Sref*Cx*vit_xz^2</f>
        <v>7.5133725419722701</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6.9145710290881652</v>
      </c>
      <c r="AH260" s="304">
        <f t="shared" ca="1" si="115"/>
        <v>-2.3065902657549908</v>
      </c>
    </row>
    <row r="261" spans="1:34" x14ac:dyDescent="0.2">
      <c r="A261" s="347">
        <f t="shared" ref="A261:A324" ca="1" si="122">IF(B260+0.01&lt;=T_ini+ROUNDUP(Temps_fin_propu,0), 0.01, IF(K260&gt;0, 0.1, 0.0001))</f>
        <v>0.1</v>
      </c>
      <c r="B261" s="304">
        <f t="shared" ref="B261:B324" ca="1" si="123">B260+pas</f>
        <v>21.300000000000015</v>
      </c>
      <c r="D261" s="306">
        <f t="shared" ref="D261:D324" ca="1" si="124">IF(AND(L260&lt;L_rampe,Poussee&lt;Poids*SIN(M260)),0,(-W260+Poussee)/m*COS(M260)-U260/m*SIN(M260))</f>
        <v>-0.79386439106732587</v>
      </c>
      <c r="E261" s="307">
        <f t="shared" ref="E261:E324" ca="1" si="125">IF(AND(L260&lt;L_rampe,Poussee&lt;Poids*SIN(M260)),0,(-W260+Poussee)/m*SIN(M260)+U260/m*COS(M260)-Poids/m)</f>
        <v>-7.5830875521051873</v>
      </c>
      <c r="F261" s="304">
        <f t="shared" ref="F261:F324" ca="1" si="126">SQRT(acc_x^2+acc_z^2)</f>
        <v>7.6245286735835238</v>
      </c>
      <c r="G261" s="306">
        <f t="shared" ref="G261:G324" ca="1" si="127">G260+acc_x*pas</f>
        <v>19.316217161424262</v>
      </c>
      <c r="H261" s="307">
        <f t="shared" ref="H261:H324" ca="1" si="128">H260+acc_z*pas</f>
        <v>-55.165977846382646</v>
      </c>
      <c r="I261" s="304">
        <f t="shared" ref="I261:I324" ca="1" si="129">SQRT(vit_x^2+vit_z^2)</f>
        <v>58.449990223907498</v>
      </c>
      <c r="J261" s="306">
        <f t="shared" ref="J261:J324" ca="1" si="130">J260+0.5*(vit_x+G260)*pas*(K260&gt;=0)</f>
        <v>552.43712048371003</v>
      </c>
      <c r="K261" s="307">
        <f t="shared" ref="K261:K324" ca="1" si="131">K260+0.5*(vit_z+H260)*pas</f>
        <v>1037.1148151771736</v>
      </c>
      <c r="L261" s="304">
        <f t="shared" ca="1" si="116"/>
        <v>1175.071875226497</v>
      </c>
      <c r="M261" s="306">
        <f t="shared" ref="M261:M324" ca="1" si="132">IF(AND(L260&gt;L_rampe,G261&gt;0),ATAN2(G261,H261),$M$4)</f>
        <v>-1.2339903051771719</v>
      </c>
      <c r="N261" s="304">
        <f t="shared" ref="N261:N324" ca="1" si="133">DEGREES(Beta)</f>
        <v>-70.702436446712412</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3.1779999999999995</v>
      </c>
      <c r="T261" s="304">
        <f t="shared" ca="1" si="117"/>
        <v>31.176179999999995</v>
      </c>
      <c r="U261" s="311">
        <f t="shared" ca="1" si="118"/>
        <v>0</v>
      </c>
      <c r="V261" s="306">
        <f t="shared" ca="1" si="119"/>
        <v>1.1042167405317898</v>
      </c>
      <c r="W261" s="304">
        <f t="shared" ca="1" si="120"/>
        <v>7.6977955817189976</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6.8762247359229143</v>
      </c>
      <c r="AH261" s="304">
        <f t="shared" ref="AH261:AH324" ca="1" si="144">IF(AND(L260&lt;L_rampe,Poussee&lt;Poids*SIN(M260)), g*SIN(M260), (-W260+Poussee)/m)</f>
        <v>-2.3641826752587387</v>
      </c>
    </row>
    <row r="262" spans="1:34" x14ac:dyDescent="0.2">
      <c r="A262" s="347">
        <f t="shared" ca="1" si="122"/>
        <v>0.1</v>
      </c>
      <c r="B262" s="304">
        <f t="shared" ca="1" si="123"/>
        <v>21.400000000000016</v>
      </c>
      <c r="D262" s="306">
        <f t="shared" ca="1" si="124"/>
        <v>-0.80047932180428694</v>
      </c>
      <c r="E262" s="307">
        <f t="shared" ca="1" si="125"/>
        <v>-7.5238782317413815</v>
      </c>
      <c r="F262" s="304">
        <f t="shared" ca="1" si="126"/>
        <v>7.5663406472817538</v>
      </c>
      <c r="G262" s="306">
        <f t="shared" ca="1" si="127"/>
        <v>19.236169229243835</v>
      </c>
      <c r="H262" s="307">
        <f t="shared" ca="1" si="128"/>
        <v>-55.918365669556785</v>
      </c>
      <c r="I262" s="304">
        <f t="shared" ca="1" si="129"/>
        <v>59.134540040236843</v>
      </c>
      <c r="J262" s="306">
        <f t="shared" ca="1" si="130"/>
        <v>554.36473980324342</v>
      </c>
      <c r="K262" s="307">
        <f t="shared" ca="1" si="131"/>
        <v>1031.5605980013765</v>
      </c>
      <c r="L262" s="304">
        <f t="shared" ca="1" si="116"/>
        <v>1171.083913341002</v>
      </c>
      <c r="M262" s="306">
        <f t="shared" ca="1" si="132"/>
        <v>-1.2394726657586992</v>
      </c>
      <c r="N262" s="304">
        <f t="shared" ca="1" si="133"/>
        <v>-71.016552569802812</v>
      </c>
      <c r="P262" s="310">
        <f t="shared" ca="1" si="134"/>
        <v>23</v>
      </c>
      <c r="Q262" s="304">
        <f t="shared" ca="1" si="135"/>
        <v>0</v>
      </c>
      <c r="R262" s="306">
        <f t="shared" ca="1" si="136"/>
        <v>0</v>
      </c>
      <c r="S262" s="307">
        <f t="shared" ca="1" si="137"/>
        <v>3.1779999999999995</v>
      </c>
      <c r="T262" s="304">
        <f t="shared" ca="1" si="117"/>
        <v>31.176179999999995</v>
      </c>
      <c r="U262" s="311">
        <f t="shared" ca="1" si="118"/>
        <v>0</v>
      </c>
      <c r="V262" s="306">
        <f t="shared" ca="1" si="119"/>
        <v>1.1048318625321825</v>
      </c>
      <c r="W262" s="304">
        <f t="shared" ca="1" si="120"/>
        <v>7.8835494856971424</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6.83661136481214</v>
      </c>
      <c r="AH262" s="304">
        <f t="shared" ca="1" si="144"/>
        <v>-2.422213839433291</v>
      </c>
    </row>
    <row r="263" spans="1:34" x14ac:dyDescent="0.2">
      <c r="A263" s="347">
        <f t="shared" ca="1" si="122"/>
        <v>0.1</v>
      </c>
      <c r="B263" s="304">
        <f t="shared" ca="1" si="123"/>
        <v>21.500000000000018</v>
      </c>
      <c r="D263" s="306">
        <f t="shared" ca="1" si="124"/>
        <v>-0.80694748276103212</v>
      </c>
      <c r="E263" s="307">
        <f t="shared" ca="1" si="125"/>
        <v>-7.4642530958523121</v>
      </c>
      <c r="F263" s="304">
        <f t="shared" ca="1" si="126"/>
        <v>7.5077452353469738</v>
      </c>
      <c r="G263" s="306">
        <f t="shared" ca="1" si="127"/>
        <v>19.155474480967733</v>
      </c>
      <c r="H263" s="307">
        <f t="shared" ca="1" si="128"/>
        <v>-56.664790979142019</v>
      </c>
      <c r="I263" s="304">
        <f t="shared" ca="1" si="129"/>
        <v>59.814970862659969</v>
      </c>
      <c r="J263" s="306">
        <f t="shared" ca="1" si="130"/>
        <v>556.28432198875396</v>
      </c>
      <c r="K263" s="307">
        <f t="shared" ca="1" si="131"/>
        <v>1025.9314401689417</v>
      </c>
      <c r="L263" s="304">
        <f t="shared" ca="1" si="116"/>
        <v>1167.0422300917849</v>
      </c>
      <c r="M263" s="306">
        <f t="shared" ca="1" si="132"/>
        <v>-1.2448077162999232</v>
      </c>
      <c r="N263" s="304">
        <f t="shared" ca="1" si="133"/>
        <v>-71.322228449303935</v>
      </c>
      <c r="P263" s="310">
        <f t="shared" ca="1" si="134"/>
        <v>23</v>
      </c>
      <c r="Q263" s="304">
        <f t="shared" ca="1" si="135"/>
        <v>0</v>
      </c>
      <c r="R263" s="306">
        <f t="shared" ca="1" si="136"/>
        <v>0</v>
      </c>
      <c r="S263" s="307">
        <f t="shared" ca="1" si="137"/>
        <v>3.1779999999999995</v>
      </c>
      <c r="T263" s="304">
        <f t="shared" ca="1" si="117"/>
        <v>31.176179999999995</v>
      </c>
      <c r="U263" s="311">
        <f t="shared" ca="1" si="118"/>
        <v>0</v>
      </c>
      <c r="V263" s="306">
        <f t="shared" ca="1" si="119"/>
        <v>1.1054556156969135</v>
      </c>
      <c r="W263" s="304">
        <f t="shared" ca="1" si="120"/>
        <v>8.070571001168199</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6.795795747342348</v>
      </c>
      <c r="AH263" s="304">
        <f t="shared" ca="1" si="144"/>
        <v>-2.480663777752405</v>
      </c>
    </row>
    <row r="264" spans="1:34" x14ac:dyDescent="0.2">
      <c r="A264" s="347">
        <f t="shared" ca="1" si="122"/>
        <v>0.1</v>
      </c>
      <c r="B264" s="304">
        <f t="shared" ca="1" si="123"/>
        <v>21.600000000000019</v>
      </c>
      <c r="D264" s="306">
        <f t="shared" ca="1" si="124"/>
        <v>-0.81326744543859242</v>
      </c>
      <c r="E264" s="307">
        <f t="shared" ca="1" si="125"/>
        <v>-7.404231881245968</v>
      </c>
      <c r="F264" s="304">
        <f t="shared" ca="1" si="126"/>
        <v>7.448761889674647</v>
      </c>
      <c r="G264" s="306">
        <f t="shared" ca="1" si="127"/>
        <v>19.074147736423875</v>
      </c>
      <c r="H264" s="307">
        <f t="shared" ca="1" si="128"/>
        <v>-57.405214167266614</v>
      </c>
      <c r="I264" s="304">
        <f t="shared" ca="1" si="129"/>
        <v>60.491170640521347</v>
      </c>
      <c r="J264" s="306">
        <f t="shared" ca="1" si="130"/>
        <v>558.1958030996235</v>
      </c>
      <c r="K264" s="307">
        <f t="shared" ca="1" si="131"/>
        <v>1020.2279399116212</v>
      </c>
      <c r="L264" s="304">
        <f t="shared" ca="1" si="116"/>
        <v>1162.947807932215</v>
      </c>
      <c r="M264" s="306">
        <f t="shared" ca="1" si="132"/>
        <v>-1.2500012384591939</v>
      </c>
      <c r="N264" s="304">
        <f t="shared" ca="1" si="133"/>
        <v>-71.619795349837815</v>
      </c>
      <c r="P264" s="310">
        <f t="shared" ca="1" si="134"/>
        <v>23</v>
      </c>
      <c r="Q264" s="304">
        <f t="shared" ca="1" si="135"/>
        <v>0</v>
      </c>
      <c r="R264" s="306">
        <f t="shared" ca="1" si="136"/>
        <v>0</v>
      </c>
      <c r="S264" s="307">
        <f t="shared" ca="1" si="137"/>
        <v>3.1779999999999995</v>
      </c>
      <c r="T264" s="304">
        <f t="shared" ca="1" si="117"/>
        <v>31.176179999999995</v>
      </c>
      <c r="U264" s="311">
        <f t="shared" ca="1" si="118"/>
        <v>0</v>
      </c>
      <c r="V264" s="306">
        <f t="shared" ca="1" si="119"/>
        <v>1.106087947289216</v>
      </c>
      <c r="W264" s="304">
        <f t="shared" ca="1" si="120"/>
        <v>8.2587971573403998</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6.7538397543012119</v>
      </c>
      <c r="AH264" s="304">
        <f t="shared" ca="1" si="144"/>
        <v>-2.5395125868999999</v>
      </c>
    </row>
    <row r="265" spans="1:34" x14ac:dyDescent="0.2">
      <c r="A265" s="347">
        <f t="shared" ca="1" si="122"/>
        <v>0.1</v>
      </c>
      <c r="B265" s="304">
        <f t="shared" ca="1" si="123"/>
        <v>21.700000000000021</v>
      </c>
      <c r="D265" s="306">
        <f t="shared" ca="1" si="124"/>
        <v>-0.81943792441954078</v>
      </c>
      <c r="E265" s="307">
        <f t="shared" ca="1" si="125"/>
        <v>-7.3438342662484022</v>
      </c>
      <c r="F265" s="304">
        <f t="shared" ca="1" si="126"/>
        <v>7.3894100063605359</v>
      </c>
      <c r="G265" s="306">
        <f t="shared" ca="1" si="127"/>
        <v>18.99220394398192</v>
      </c>
      <c r="H265" s="307">
        <f t="shared" ca="1" si="128"/>
        <v>-58.139597593891452</v>
      </c>
      <c r="I265" s="304">
        <f t="shared" ca="1" si="129"/>
        <v>61.163033108483354</v>
      </c>
      <c r="J265" s="306">
        <f t="shared" ca="1" si="130"/>
        <v>560.09912068364383</v>
      </c>
      <c r="K265" s="307">
        <f t="shared" ca="1" si="131"/>
        <v>1014.4506993235633</v>
      </c>
      <c r="L265" s="304">
        <f t="shared" ca="1" si="116"/>
        <v>1158.8016423653607</v>
      </c>
      <c r="M265" s="306">
        <f t="shared" ca="1" si="132"/>
        <v>-1.2550587280493664</v>
      </c>
      <c r="N265" s="304">
        <f t="shared" ca="1" si="133"/>
        <v>-71.909568158286049</v>
      </c>
      <c r="P265" s="310">
        <f t="shared" ca="1" si="134"/>
        <v>23</v>
      </c>
      <c r="Q265" s="304">
        <f t="shared" ca="1" si="135"/>
        <v>0</v>
      </c>
      <c r="R265" s="306">
        <f t="shared" ca="1" si="136"/>
        <v>0</v>
      </c>
      <c r="S265" s="307">
        <f t="shared" ca="1" si="137"/>
        <v>3.1779999999999995</v>
      </c>
      <c r="T265" s="304">
        <f t="shared" ca="1" si="117"/>
        <v>31.176179999999995</v>
      </c>
      <c r="U265" s="311">
        <f t="shared" ca="1" si="118"/>
        <v>0</v>
      </c>
      <c r="V265" s="306">
        <f t="shared" ca="1" si="119"/>
        <v>1.1067288041974501</v>
      </c>
      <c r="W265" s="304">
        <f t="shared" ca="1" si="120"/>
        <v>8.4481653010983262</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6.7108024945340237</v>
      </c>
      <c r="AH265" s="304">
        <f t="shared" ca="1" si="144"/>
        <v>-2.5987404522782884</v>
      </c>
    </row>
    <row r="266" spans="1:34" x14ac:dyDescent="0.2">
      <c r="A266" s="347">
        <f t="shared" ca="1" si="122"/>
        <v>0.1</v>
      </c>
      <c r="B266" s="304">
        <f t="shared" ca="1" si="123"/>
        <v>21.800000000000022</v>
      </c>
      <c r="D266" s="306">
        <f t="shared" ca="1" si="124"/>
        <v>-0.8254577722603551</v>
      </c>
      <c r="E266" s="307">
        <f t="shared" ca="1" si="125"/>
        <v>-7.2830798567917485</v>
      </c>
      <c r="F266" s="304">
        <f t="shared" ca="1" si="126"/>
        <v>7.3297089119685204</v>
      </c>
      <c r="G266" s="306">
        <f t="shared" ca="1" si="127"/>
        <v>18.909658166755886</v>
      </c>
      <c r="H266" s="307">
        <f t="shared" ca="1" si="128"/>
        <v>-58.867905579570625</v>
      </c>
      <c r="I266" s="304">
        <f t="shared" ca="1" si="129"/>
        <v>61.830457537598733</v>
      </c>
      <c r="J266" s="306">
        <f t="shared" ca="1" si="130"/>
        <v>561.99421378918078</v>
      </c>
      <c r="K266" s="307">
        <f t="shared" ca="1" si="131"/>
        <v>1008.6003241648901</v>
      </c>
      <c r="L266" s="304">
        <f t="shared" ca="1" si="116"/>
        <v>1154.6047419953034</v>
      </c>
      <c r="M266" s="306">
        <f t="shared" ca="1" si="132"/>
        <v>-1.2599854114568594</v>
      </c>
      <c r="N266" s="304">
        <f t="shared" ca="1" si="133"/>
        <v>-72.19184632453252</v>
      </c>
      <c r="P266" s="310">
        <f t="shared" ca="1" si="134"/>
        <v>23</v>
      </c>
      <c r="Q266" s="304">
        <f t="shared" ca="1" si="135"/>
        <v>0</v>
      </c>
      <c r="R266" s="306">
        <f t="shared" ca="1" si="136"/>
        <v>0</v>
      </c>
      <c r="S266" s="307">
        <f t="shared" ca="1" si="137"/>
        <v>3.1779999999999995</v>
      </c>
      <c r="T266" s="304">
        <f t="shared" ca="1" si="117"/>
        <v>31.176179999999995</v>
      </c>
      <c r="U266" s="311">
        <f t="shared" ca="1" si="118"/>
        <v>0</v>
      </c>
      <c r="V266" s="306">
        <f t="shared" ca="1" si="119"/>
        <v>1.1073781329515007</v>
      </c>
      <c r="W266" s="304">
        <f t="shared" ca="1" si="120"/>
        <v>8.6386131318600849</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6.6667404972690738</v>
      </c>
      <c r="AH266" s="304">
        <f t="shared" ca="1" si="144"/>
        <v>-2.6583276592505749</v>
      </c>
    </row>
    <row r="267" spans="1:34" x14ac:dyDescent="0.2">
      <c r="A267" s="347">
        <f t="shared" ca="1" si="122"/>
        <v>0.1</v>
      </c>
      <c r="B267" s="304">
        <f t="shared" ca="1" si="123"/>
        <v>21.900000000000023</v>
      </c>
      <c r="D267" s="306">
        <f t="shared" ca="1" si="124"/>
        <v>-0.83132597462447611</v>
      </c>
      <c r="E267" s="307">
        <f t="shared" ca="1" si="125"/>
        <v>-7.2219881730028126</v>
      </c>
      <c r="F267" s="304">
        <f t="shared" ca="1" si="126"/>
        <v>7.2696778502955581</v>
      </c>
      <c r="G267" s="306">
        <f t="shared" ca="1" si="127"/>
        <v>18.826525569293437</v>
      </c>
      <c r="H267" s="307">
        <f t="shared" ca="1" si="128"/>
        <v>-59.590104396870906</v>
      </c>
      <c r="I267" s="304">
        <f t="shared" ca="1" si="129"/>
        <v>62.493348502390496</v>
      </c>
      <c r="J267" s="306">
        <f t="shared" ca="1" si="130"/>
        <v>563.88102297598323</v>
      </c>
      <c r="K267" s="307">
        <f t="shared" ca="1" si="131"/>
        <v>1002.6774236660681</v>
      </c>
      <c r="L267" s="304">
        <f t="shared" ca="1" si="116"/>
        <v>1150.3581285852092</v>
      </c>
      <c r="M267" s="306">
        <f t="shared" ca="1" si="132"/>
        <v>-1.2647862610268248</v>
      </c>
      <c r="N267" s="304">
        <f t="shared" ca="1" si="133"/>
        <v>-72.46691474296874</v>
      </c>
      <c r="P267" s="310">
        <f t="shared" ca="1" si="134"/>
        <v>23</v>
      </c>
      <c r="Q267" s="304">
        <f t="shared" ca="1" si="135"/>
        <v>0</v>
      </c>
      <c r="R267" s="306">
        <f t="shared" ca="1" si="136"/>
        <v>0</v>
      </c>
      <c r="S267" s="307">
        <f t="shared" ca="1" si="137"/>
        <v>3.1779999999999995</v>
      </c>
      <c r="T267" s="304">
        <f t="shared" ca="1" si="117"/>
        <v>31.176179999999995</v>
      </c>
      <c r="U267" s="311">
        <f t="shared" ca="1" si="118"/>
        <v>0</v>
      </c>
      <c r="V267" s="306">
        <f t="shared" ca="1" si="119"/>
        <v>1.1080358797391334</v>
      </c>
      <c r="W267" s="304">
        <f t="shared" ca="1" si="120"/>
        <v>8.8300787355349861</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6.6217078793383255</v>
      </c>
      <c r="AH267" s="304">
        <f t="shared" ca="1" si="144"/>
        <v>-2.7182546041095299</v>
      </c>
    </row>
    <row r="268" spans="1:34" x14ac:dyDescent="0.2">
      <c r="A268" s="347">
        <f t="shared" ca="1" si="122"/>
        <v>0.1</v>
      </c>
      <c r="B268" s="304">
        <f t="shared" ca="1" si="123"/>
        <v>22.000000000000025</v>
      </c>
      <c r="D268" s="306">
        <f t="shared" ca="1" si="124"/>
        <v>-0.83704164563508388</v>
      </c>
      <c r="E268" s="307">
        <f t="shared" ca="1" si="125"/>
        <v>-7.1605786362791282</v>
      </c>
      <c r="F268" s="304">
        <f t="shared" ca="1" si="126"/>
        <v>7.2093359696205406</v>
      </c>
      <c r="G268" s="306">
        <f t="shared" ca="1" si="127"/>
        <v>18.742821404729931</v>
      </c>
      <c r="H268" s="307">
        <f t="shared" ca="1" si="128"/>
        <v>-60.306162260498816</v>
      </c>
      <c r="I268" s="304">
        <f t="shared" ca="1" si="129"/>
        <v>63.151615662619541</v>
      </c>
      <c r="J268" s="306">
        <f t="shared" ca="1" si="130"/>
        <v>565.75949032468441</v>
      </c>
      <c r="K268" s="307">
        <f t="shared" ca="1" si="131"/>
        <v>996.68261033319959</v>
      </c>
      <c r="L268" s="304">
        <f t="shared" ca="1" si="116"/>
        <v>1146.0628371224011</v>
      </c>
      <c r="M268" s="306">
        <f t="shared" ca="1" si="132"/>
        <v>-1.2694660094811361</v>
      </c>
      <c r="N268" s="304">
        <f t="shared" ca="1" si="133"/>
        <v>-72.73504457858364</v>
      </c>
      <c r="P268" s="310">
        <f t="shared" ca="1" si="134"/>
        <v>23</v>
      </c>
      <c r="Q268" s="304">
        <f t="shared" ca="1" si="135"/>
        <v>0</v>
      </c>
      <c r="R268" s="306">
        <f t="shared" ca="1" si="136"/>
        <v>0</v>
      </c>
      <c r="S268" s="307">
        <f t="shared" ca="1" si="137"/>
        <v>3.1779999999999995</v>
      </c>
      <c r="T268" s="304">
        <f t="shared" ca="1" si="117"/>
        <v>31.176179999999995</v>
      </c>
      <c r="U268" s="311">
        <f t="shared" ca="1" si="118"/>
        <v>0</v>
      </c>
      <c r="V268" s="306">
        <f t="shared" ca="1" si="119"/>
        <v>1.1087019904223059</v>
      </c>
      <c r="W268" s="304">
        <f t="shared" ca="1" si="120"/>
        <v>9.0225006175570623</v>
      </c>
      <c r="Y268" s="314" t="str">
        <f t="shared" ca="1" si="138"/>
        <v/>
      </c>
      <c r="Z268" s="315" t="str">
        <f t="shared" ca="1" si="139"/>
        <v/>
      </c>
      <c r="AA268" s="316" t="str">
        <f t="shared" ca="1" si="140"/>
        <v/>
      </c>
      <c r="AC268" s="310">
        <f t="shared" ca="1" si="141"/>
        <v>22.000000000000025</v>
      </c>
      <c r="AD268" s="323">
        <f t="shared" ca="1" si="142"/>
        <v>565.75949032468441</v>
      </c>
      <c r="AE268" s="324" t="e">
        <f t="shared" ca="1" si="121"/>
        <v>#N/A</v>
      </c>
      <c r="AG268" s="306">
        <f t="shared" ca="1" si="143"/>
        <v>6.5757564985983272</v>
      </c>
      <c r="AH268" s="304">
        <f t="shared" ca="1" si="144"/>
        <v>-2.7785018047624255</v>
      </c>
    </row>
    <row r="269" spans="1:34" x14ac:dyDescent="0.2">
      <c r="A269" s="347">
        <f t="shared" ca="1" si="122"/>
        <v>0.1</v>
      </c>
      <c r="B269" s="304">
        <f t="shared" ca="1" si="123"/>
        <v>22.100000000000026</v>
      </c>
      <c r="D269" s="306">
        <f t="shared" ca="1" si="124"/>
        <v>-0.84260402342861818</v>
      </c>
      <c r="E269" s="307">
        <f t="shared" ca="1" si="125"/>
        <v>-7.0988705568409287</v>
      </c>
      <c r="F269" s="304">
        <f t="shared" ca="1" si="126"/>
        <v>7.148702310425378</v>
      </c>
      <c r="G269" s="306">
        <f t="shared" ca="1" si="127"/>
        <v>18.658561002387067</v>
      </c>
      <c r="H269" s="307">
        <f t="shared" ca="1" si="128"/>
        <v>-61.016049316182908</v>
      </c>
      <c r="I269" s="304">
        <f t="shared" ca="1" si="129"/>
        <v>63.805173558534136</v>
      </c>
      <c r="J269" s="306">
        <f t="shared" ca="1" si="130"/>
        <v>567.62955944504029</v>
      </c>
      <c r="K269" s="307">
        <f t="shared" ca="1" si="131"/>
        <v>990.61649975436546</v>
      </c>
      <c r="L269" s="304">
        <f t="shared" ca="1" si="116"/>
        <v>1141.7199158906537</v>
      </c>
      <c r="M269" s="306">
        <f t="shared" ca="1" si="132"/>
        <v>-1.274029163432038</v>
      </c>
      <c r="N269" s="304">
        <f t="shared" ca="1" si="133"/>
        <v>-72.996494041238776</v>
      </c>
      <c r="P269" s="310">
        <f t="shared" ca="1" si="134"/>
        <v>23</v>
      </c>
      <c r="Q269" s="304">
        <f t="shared" ca="1" si="135"/>
        <v>0</v>
      </c>
      <c r="R269" s="306">
        <f t="shared" ca="1" si="136"/>
        <v>0</v>
      </c>
      <c r="S269" s="307">
        <f t="shared" ca="1" si="137"/>
        <v>3.1779999999999995</v>
      </c>
      <c r="T269" s="304">
        <f t="shared" ca="1" si="117"/>
        <v>31.176179999999995</v>
      </c>
      <c r="U269" s="311">
        <f t="shared" ca="1" si="118"/>
        <v>0</v>
      </c>
      <c r="V269" s="306">
        <f t="shared" ca="1" si="119"/>
        <v>1.1093764105534207</v>
      </c>
      <c r="W269" s="304">
        <f t="shared" ca="1" si="120"/>
        <v>9.2158177349719956</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6.5289360947443154</v>
      </c>
      <c r="AH269" s="304">
        <f t="shared" ca="1" si="144"/>
        <v>-2.8390499111255707</v>
      </c>
    </row>
    <row r="270" spans="1:34" x14ac:dyDescent="0.2">
      <c r="A270" s="347">
        <f t="shared" ca="1" si="122"/>
        <v>0.1</v>
      </c>
      <c r="B270" s="304">
        <f t="shared" ca="1" si="123"/>
        <v>22.200000000000028</v>
      </c>
      <c r="D270" s="306">
        <f t="shared" ca="1" si="124"/>
        <v>-0.84801246589191037</v>
      </c>
      <c r="E270" s="307">
        <f t="shared" ca="1" si="125"/>
        <v>-7.0368831217488284</v>
      </c>
      <c r="F270" s="304">
        <f t="shared" ca="1" si="126"/>
        <v>7.0877957935779738</v>
      </c>
      <c r="G270" s="306">
        <f t="shared" ca="1" si="127"/>
        <v>18.573759755797877</v>
      </c>
      <c r="H270" s="307">
        <f t="shared" ca="1" si="128"/>
        <v>-61.719737628357791</v>
      </c>
      <c r="I270" s="304">
        <f t="shared" ca="1" si="129"/>
        <v>64.453941418499937</v>
      </c>
      <c r="J270" s="306">
        <f t="shared" ca="1" si="130"/>
        <v>569.49117548294953</v>
      </c>
      <c r="K270" s="307">
        <f t="shared" ca="1" si="131"/>
        <v>984.47971040713844</v>
      </c>
      <c r="L270" s="304">
        <f t="shared" ca="1" si="116"/>
        <v>1137.3304265499428</v>
      </c>
      <c r="M270" s="306">
        <f t="shared" ca="1" si="132"/>
        <v>-1.2784800160505336</v>
      </c>
      <c r="N270" s="304">
        <f t="shared" ca="1" si="133"/>
        <v>-73.251509111513329</v>
      </c>
      <c r="P270" s="310">
        <f t="shared" ca="1" si="134"/>
        <v>23</v>
      </c>
      <c r="Q270" s="304">
        <f t="shared" ca="1" si="135"/>
        <v>0</v>
      </c>
      <c r="R270" s="306">
        <f t="shared" ca="1" si="136"/>
        <v>0</v>
      </c>
      <c r="S270" s="307">
        <f t="shared" ca="1" si="137"/>
        <v>3.1779999999999995</v>
      </c>
      <c r="T270" s="304">
        <f t="shared" ca="1" si="117"/>
        <v>31.176179999999995</v>
      </c>
      <c r="U270" s="311">
        <f t="shared" ca="1" si="118"/>
        <v>0</v>
      </c>
      <c r="V270" s="306">
        <f t="shared" ca="1" si="119"/>
        <v>1.1100590853915107</v>
      </c>
      <c r="W270" s="304">
        <f t="shared" ca="1" si="120"/>
        <v>9.409969527557088</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6.4812944186075416</v>
      </c>
      <c r="AH270" s="304">
        <f t="shared" ca="1" si="144"/>
        <v>-2.8998797152208926</v>
      </c>
    </row>
    <row r="271" spans="1:34" x14ac:dyDescent="0.2">
      <c r="A271" s="347">
        <f t="shared" ca="1" si="122"/>
        <v>0.1</v>
      </c>
      <c r="B271" s="304">
        <f t="shared" ca="1" si="123"/>
        <v>22.300000000000029</v>
      </c>
      <c r="D271" s="306">
        <f t="shared" ca="1" si="124"/>
        <v>-0.85326644656744788</v>
      </c>
      <c r="E271" s="307">
        <f t="shared" ca="1" si="125"/>
        <v>-6.9746353833781569</v>
      </c>
      <c r="F271" s="304">
        <f t="shared" ca="1" si="126"/>
        <v>7.0266352089679742</v>
      </c>
      <c r="G271" s="306">
        <f t="shared" ca="1" si="127"/>
        <v>18.488433111141131</v>
      </c>
      <c r="H271" s="307">
        <f t="shared" ca="1" si="128"/>
        <v>-62.417201166695605</v>
      </c>
      <c r="I271" s="304">
        <f t="shared" ca="1" si="129"/>
        <v>65.097842978004167</v>
      </c>
      <c r="J271" s="306">
        <f t="shared" ca="1" si="130"/>
        <v>571.34428512629643</v>
      </c>
      <c r="K271" s="307">
        <f t="shared" ca="1" si="131"/>
        <v>978.27286346738572</v>
      </c>
      <c r="L271" s="304">
        <f t="shared" ca="1" si="116"/>
        <v>1132.8954442238512</v>
      </c>
      <c r="M271" s="306">
        <f t="shared" ca="1" si="132"/>
        <v>-1.2828226589449641</v>
      </c>
      <c r="N271" s="304">
        <f t="shared" ca="1" si="133"/>
        <v>-73.500324221296665</v>
      </c>
      <c r="P271" s="310">
        <f t="shared" ca="1" si="134"/>
        <v>23</v>
      </c>
      <c r="Q271" s="304">
        <f t="shared" ca="1" si="135"/>
        <v>0</v>
      </c>
      <c r="R271" s="306">
        <f t="shared" ca="1" si="136"/>
        <v>0</v>
      </c>
      <c r="S271" s="307">
        <f t="shared" ca="1" si="137"/>
        <v>3.1779999999999995</v>
      </c>
      <c r="T271" s="304">
        <f t="shared" ca="1" si="117"/>
        <v>31.176179999999995</v>
      </c>
      <c r="U271" s="311">
        <f t="shared" ca="1" si="118"/>
        <v>0</v>
      </c>
      <c r="V271" s="306">
        <f t="shared" ca="1" si="119"/>
        <v>1.1107499599183428</v>
      </c>
      <c r="W271" s="304">
        <f t="shared" ca="1" si="120"/>
        <v>9.6048959479562264</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6.4328773509314914</v>
      </c>
      <c r="AH271" s="304">
        <f t="shared" ca="1" si="144"/>
        <v>-2.9609721609682471</v>
      </c>
    </row>
    <row r="272" spans="1:34" x14ac:dyDescent="0.2">
      <c r="A272" s="347">
        <f t="shared" ca="1" si="122"/>
        <v>0.1</v>
      </c>
      <c r="B272" s="304">
        <f t="shared" ca="1" si="123"/>
        <v>22.400000000000031</v>
      </c>
      <c r="D272" s="306">
        <f t="shared" ca="1" si="124"/>
        <v>-0.8583655507128003</v>
      </c>
      <c r="E272" s="307">
        <f t="shared" ca="1" si="125"/>
        <v>-6.9121462483417844</v>
      </c>
      <c r="F272" s="304">
        <f t="shared" ca="1" si="126"/>
        <v>6.9652392045870108</v>
      </c>
      <c r="G272" s="306">
        <f t="shared" ca="1" si="127"/>
        <v>18.402596556069852</v>
      </c>
      <c r="H272" s="307">
        <f t="shared" ca="1" si="128"/>
        <v>-63.108415791529787</v>
      </c>
      <c r="I272" s="304">
        <f t="shared" ca="1" si="129"/>
        <v>65.73680630911484</v>
      </c>
      <c r="J272" s="306">
        <f t="shared" ca="1" si="130"/>
        <v>573.18883660965696</v>
      </c>
      <c r="K272" s="307">
        <f t="shared" ca="1" si="131"/>
        <v>971.99658261947445</v>
      </c>
      <c r="L272" s="304">
        <f t="shared" ca="1" si="116"/>
        <v>1128.4160575948345</v>
      </c>
      <c r="M272" s="306">
        <f t="shared" ca="1" si="132"/>
        <v>-1.2870609933017341</v>
      </c>
      <c r="N272" s="304">
        <f t="shared" ca="1" si="133"/>
        <v>-73.743162892104877</v>
      </c>
      <c r="P272" s="310">
        <f t="shared" ca="1" si="134"/>
        <v>23</v>
      </c>
      <c r="Q272" s="304">
        <f t="shared" ca="1" si="135"/>
        <v>0</v>
      </c>
      <c r="R272" s="306">
        <f t="shared" ca="1" si="136"/>
        <v>0</v>
      </c>
      <c r="S272" s="307">
        <f t="shared" ca="1" si="137"/>
        <v>3.1779999999999995</v>
      </c>
      <c r="T272" s="304">
        <f t="shared" ca="1" si="117"/>
        <v>31.176179999999995</v>
      </c>
      <c r="U272" s="311">
        <f t="shared" ca="1" si="118"/>
        <v>0</v>
      </c>
      <c r="V272" s="306">
        <f t="shared" ca="1" si="119"/>
        <v>1.1114489788544364</v>
      </c>
      <c r="W272" s="304">
        <f t="shared" ca="1" si="120"/>
        <v>9.8005374908137917</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6.3837290115361167</v>
      </c>
      <c r="AH272" s="304">
        <f t="shared" ca="1" si="144"/>
        <v>-3.0223083536677873</v>
      </c>
    </row>
    <row r="273" spans="1:34" x14ac:dyDescent="0.2">
      <c r="A273" s="347">
        <f t="shared" ca="1" si="122"/>
        <v>0.1</v>
      </c>
      <c r="B273" s="304">
        <f t="shared" ca="1" si="123"/>
        <v>22.500000000000032</v>
      </c>
      <c r="D273" s="306">
        <f t="shared" ca="1" si="124"/>
        <v>-0.86330947150163773</v>
      </c>
      <c r="E273" s="307">
        <f t="shared" ca="1" si="125"/>
        <v>-6.8494344668540279</v>
      </c>
      <c r="F273" s="304">
        <f t="shared" ca="1" si="126"/>
        <v>6.903626276045971</v>
      </c>
      <c r="G273" s="306">
        <f t="shared" ca="1" si="127"/>
        <v>18.316265608919689</v>
      </c>
      <c r="H273" s="307">
        <f t="shared" ca="1" si="128"/>
        <v>-63.793359238215189</v>
      </c>
      <c r="I273" s="304">
        <f t="shared" ca="1" si="129"/>
        <v>66.370763659554711</v>
      </c>
      <c r="J273" s="306">
        <f t="shared" ca="1" si="130"/>
        <v>575.02477971790643</v>
      </c>
      <c r="K273" s="307">
        <f t="shared" ca="1" si="131"/>
        <v>965.65149386798726</v>
      </c>
      <c r="L273" s="304">
        <f t="shared" ca="1" si="116"/>
        <v>1123.8933690075328</v>
      </c>
      <c r="M273" s="306">
        <f t="shared" ca="1" si="132"/>
        <v>-1.2911987403368212</v>
      </c>
      <c r="N273" s="304">
        <f t="shared" ca="1" si="133"/>
        <v>-73.980238333908147</v>
      </c>
      <c r="P273" s="310">
        <f t="shared" ca="1" si="134"/>
        <v>23</v>
      </c>
      <c r="Q273" s="304">
        <f t="shared" ca="1" si="135"/>
        <v>0</v>
      </c>
      <c r="R273" s="306">
        <f t="shared" ca="1" si="136"/>
        <v>0</v>
      </c>
      <c r="S273" s="307">
        <f t="shared" ca="1" si="137"/>
        <v>3.1779999999999995</v>
      </c>
      <c r="T273" s="304">
        <f t="shared" ca="1" si="117"/>
        <v>31.176179999999995</v>
      </c>
      <c r="U273" s="311">
        <f t="shared" ca="1" si="118"/>
        <v>0</v>
      </c>
      <c r="V273" s="306">
        <f t="shared" ca="1" si="119"/>
        <v>1.1121560866749824</v>
      </c>
      <c r="W273" s="304">
        <f t="shared" ca="1" si="120"/>
        <v>9.9968352208934874</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6.3338918597000404</v>
      </c>
      <c r="AH273" s="304">
        <f t="shared" ca="1" si="144"/>
        <v>-3.0838695691673359</v>
      </c>
    </row>
    <row r="274" spans="1:34" x14ac:dyDescent="0.2">
      <c r="A274" s="347">
        <f t="shared" ca="1" si="122"/>
        <v>0.1</v>
      </c>
      <c r="B274" s="304">
        <f t="shared" ca="1" si="123"/>
        <v>22.600000000000033</v>
      </c>
      <c r="D274" s="306">
        <f t="shared" ca="1" si="124"/>
        <v>-0.86809800635499279</v>
      </c>
      <c r="E274" s="307">
        <f t="shared" ca="1" si="125"/>
        <v>-6.7865186225289333</v>
      </c>
      <c r="F274" s="304">
        <f t="shared" ca="1" si="126"/>
        <v>6.8418147565225356</v>
      </c>
      <c r="G274" s="306">
        <f t="shared" ca="1" si="127"/>
        <v>18.22945580828419</v>
      </c>
      <c r="H274" s="307">
        <f t="shared" ca="1" si="128"/>
        <v>-64.47201110046808</v>
      </c>
      <c r="I274" s="304">
        <f t="shared" ca="1" si="129"/>
        <v>66.999651300622943</v>
      </c>
      <c r="J274" s="306">
        <f t="shared" ca="1" si="130"/>
        <v>576.85206578876659</v>
      </c>
      <c r="K274" s="307">
        <f t="shared" ca="1" si="131"/>
        <v>959.23822535105307</v>
      </c>
      <c r="L274" s="304">
        <f t="shared" ca="1" si="116"/>
        <v>1119.328494580302</v>
      </c>
      <c r="M274" s="306">
        <f t="shared" ca="1" si="132"/>
        <v>-1.2952394511035366</v>
      </c>
      <c r="N274" s="304">
        <f t="shared" ca="1" si="133"/>
        <v>-74.211754007074006</v>
      </c>
      <c r="P274" s="310">
        <f t="shared" ca="1" si="134"/>
        <v>23</v>
      </c>
      <c r="Q274" s="304">
        <f t="shared" ca="1" si="135"/>
        <v>0</v>
      </c>
      <c r="R274" s="306">
        <f t="shared" ca="1" si="136"/>
        <v>0</v>
      </c>
      <c r="S274" s="307">
        <f t="shared" ca="1" si="137"/>
        <v>3.1779999999999995</v>
      </c>
      <c r="T274" s="304">
        <f t="shared" ca="1" si="117"/>
        <v>31.176179999999995</v>
      </c>
      <c r="U274" s="311">
        <f t="shared" ca="1" si="118"/>
        <v>0</v>
      </c>
      <c r="V274" s="306">
        <f t="shared" ca="1" si="119"/>
        <v>1.1128712276256543</v>
      </c>
      <c r="W274" s="304">
        <f t="shared" ca="1" si="120"/>
        <v>10.193730800170227</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6.2834067865183822</v>
      </c>
      <c r="AH274" s="304">
        <f t="shared" ca="1" si="144"/>
        <v>-3.1456372627103488</v>
      </c>
    </row>
    <row r="275" spans="1:34" x14ac:dyDescent="0.2">
      <c r="A275" s="347">
        <f t="shared" ca="1" si="122"/>
        <v>0.1</v>
      </c>
      <c r="B275" s="304">
        <f t="shared" ca="1" si="123"/>
        <v>22.700000000000035</v>
      </c>
      <c r="D275" s="306">
        <f t="shared" ca="1" si="124"/>
        <v>-0.87273105339258916</v>
      </c>
      <c r="E275" s="307">
        <f t="shared" ca="1" si="125"/>
        <v>-6.723417122606568</v>
      </c>
      <c r="F275" s="304">
        <f t="shared" ca="1" si="126"/>
        <v>6.7798228071325672</v>
      </c>
      <c r="G275" s="306">
        <f t="shared" ca="1" si="127"/>
        <v>18.142182702944929</v>
      </c>
      <c r="H275" s="307">
        <f t="shared" ca="1" si="128"/>
        <v>-65.144352812728741</v>
      </c>
      <c r="I275" s="304">
        <f t="shared" ca="1" si="129"/>
        <v>67.623409383262484</v>
      </c>
      <c r="J275" s="306">
        <f t="shared" ca="1" si="130"/>
        <v>578.67064771432808</v>
      </c>
      <c r="K275" s="307">
        <f t="shared" ca="1" si="131"/>
        <v>952.75740715539325</v>
      </c>
      <c r="L275" s="304">
        <f t="shared" ca="1" si="116"/>
        <v>1114.7225643251275</v>
      </c>
      <c r="M275" s="306">
        <f t="shared" ca="1" si="132"/>
        <v>-1.2991865156990161</v>
      </c>
      <c r="N275" s="304">
        <f t="shared" ca="1" si="133"/>
        <v>-74.437904149860486</v>
      </c>
      <c r="P275" s="310">
        <f t="shared" ca="1" si="134"/>
        <v>23</v>
      </c>
      <c r="Q275" s="304">
        <f t="shared" ca="1" si="135"/>
        <v>0</v>
      </c>
      <c r="R275" s="306">
        <f t="shared" ca="1" si="136"/>
        <v>0</v>
      </c>
      <c r="S275" s="307">
        <f t="shared" ca="1" si="137"/>
        <v>3.1779999999999995</v>
      </c>
      <c r="T275" s="304">
        <f t="shared" ca="1" si="117"/>
        <v>31.176179999999995</v>
      </c>
      <c r="U275" s="311">
        <f t="shared" ca="1" si="118"/>
        <v>0</v>
      </c>
      <c r="V275" s="306">
        <f t="shared" ca="1" si="119"/>
        <v>1.1135943457383055</v>
      </c>
      <c r="W275" s="304">
        <f t="shared" ca="1" si="120"/>
        <v>10.391166513884951</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6.2323131999277734</v>
      </c>
      <c r="AH275" s="304">
        <f t="shared" ca="1" si="144"/>
        <v>-3.2075930774607393</v>
      </c>
    </row>
    <row r="276" spans="1:34" x14ac:dyDescent="0.2">
      <c r="A276" s="347">
        <f t="shared" ca="1" si="122"/>
        <v>0.1</v>
      </c>
      <c r="B276" s="304">
        <f t="shared" ca="1" si="123"/>
        <v>22.800000000000036</v>
      </c>
      <c r="D276" s="306">
        <f t="shared" ca="1" si="124"/>
        <v>-0.87720860799505962</v>
      </c>
      <c r="E276" s="307">
        <f t="shared" ca="1" si="125"/>
        <v>-6.6601481886015446</v>
      </c>
      <c r="F276" s="304">
        <f t="shared" ca="1" si="126"/>
        <v>6.7176684077195317</v>
      </c>
      <c r="G276" s="306">
        <f t="shared" ca="1" si="127"/>
        <v>18.054461842145422</v>
      </c>
      <c r="H276" s="307">
        <f t="shared" ca="1" si="128"/>
        <v>-65.810367631588889</v>
      </c>
      <c r="I276" s="304">
        <f t="shared" ca="1" si="129"/>
        <v>68.241981801632704</v>
      </c>
      <c r="J276" s="306">
        <f t="shared" ca="1" si="130"/>
        <v>580.48047994158264</v>
      </c>
      <c r="K276" s="307">
        <f t="shared" ca="1" si="131"/>
        <v>946.20967113317738</v>
      </c>
      <c r="L276" s="304">
        <f t="shared" ca="1" si="116"/>
        <v>1110.0767222760621</v>
      </c>
      <c r="M276" s="306">
        <f t="shared" ca="1" si="132"/>
        <v>-1.3030431719090991</v>
      </c>
      <c r="N276" s="304">
        <f t="shared" ca="1" si="133"/>
        <v>-74.658874273731172</v>
      </c>
      <c r="P276" s="310">
        <f t="shared" ca="1" si="134"/>
        <v>23</v>
      </c>
      <c r="Q276" s="304">
        <f t="shared" ca="1" si="135"/>
        <v>0</v>
      </c>
      <c r="R276" s="306">
        <f t="shared" ca="1" si="136"/>
        <v>0</v>
      </c>
      <c r="S276" s="307">
        <f t="shared" ca="1" si="137"/>
        <v>3.1779999999999995</v>
      </c>
      <c r="T276" s="304">
        <f t="shared" ca="1" si="117"/>
        <v>31.176179999999995</v>
      </c>
      <c r="U276" s="311">
        <f t="shared" ca="1" si="118"/>
        <v>0</v>
      </c>
      <c r="V276" s="306">
        <f t="shared" ca="1" si="119"/>
        <v>1.1143253848465431</v>
      </c>
      <c r="W276" s="304">
        <f t="shared" ca="1" si="120"/>
        <v>10.589085295554405</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6.1806491030297188</v>
      </c>
      <c r="AH276" s="304">
        <f t="shared" ca="1" si="144"/>
        <v>-3.2697188527013696</v>
      </c>
    </row>
    <row r="277" spans="1:34" x14ac:dyDescent="0.2">
      <c r="A277" s="347">
        <f t="shared" ca="1" si="122"/>
        <v>0.1</v>
      </c>
      <c r="B277" s="304">
        <f t="shared" ca="1" si="123"/>
        <v>22.900000000000038</v>
      </c>
      <c r="D277" s="306">
        <f t="shared" ca="1" si="124"/>
        <v>-0.88153075946883674</v>
      </c>
      <c r="E277" s="307">
        <f t="shared" ca="1" si="125"/>
        <v>-6.5967298473680742</v>
      </c>
      <c r="F277" s="304">
        <f t="shared" ca="1" si="126"/>
        <v>6.6553693480562393</v>
      </c>
      <c r="G277" s="306">
        <f t="shared" ca="1" si="127"/>
        <v>17.966308766198537</v>
      </c>
      <c r="H277" s="307">
        <f t="shared" ca="1" si="128"/>
        <v>-66.47004061632569</v>
      </c>
      <c r="I277" s="304">
        <f t="shared" ca="1" si="129"/>
        <v>68.855316063600853</v>
      </c>
      <c r="J277" s="306">
        <f t="shared" ca="1" si="130"/>
        <v>582.28151847199979</v>
      </c>
      <c r="K277" s="307">
        <f t="shared" ca="1" si="131"/>
        <v>939.59565072078169</v>
      </c>
      <c r="L277" s="304">
        <f t="shared" ca="1" si="116"/>
        <v>1105.3921266263239</v>
      </c>
      <c r="M277" s="306">
        <f t="shared" ca="1" si="132"/>
        <v>-1.3068125133285826</v>
      </c>
      <c r="N277" s="304">
        <f t="shared" ca="1" si="133"/>
        <v>-74.874841628611421</v>
      </c>
      <c r="P277" s="310">
        <f t="shared" ca="1" si="134"/>
        <v>23</v>
      </c>
      <c r="Q277" s="304">
        <f t="shared" ca="1" si="135"/>
        <v>0</v>
      </c>
      <c r="R277" s="306">
        <f t="shared" ca="1" si="136"/>
        <v>0</v>
      </c>
      <c r="S277" s="307">
        <f t="shared" ca="1" si="137"/>
        <v>3.1779999999999995</v>
      </c>
      <c r="T277" s="304">
        <f t="shared" ca="1" si="117"/>
        <v>31.176179999999995</v>
      </c>
      <c r="U277" s="311">
        <f t="shared" ca="1" si="118"/>
        <v>0</v>
      </c>
      <c r="V277" s="306">
        <f t="shared" ca="1" si="119"/>
        <v>1.1150642886011664</v>
      </c>
      <c r="W277" s="304">
        <f t="shared" ca="1" si="120"/>
        <v>10.787430750929516</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6.1284511662885919</v>
      </c>
      <c r="AH277" s="304">
        <f t="shared" ca="1" si="144"/>
        <v>-3.3319966317037153</v>
      </c>
    </row>
    <row r="278" spans="1:34" x14ac:dyDescent="0.2">
      <c r="A278" s="347">
        <f t="shared" ca="1" si="122"/>
        <v>0.1</v>
      </c>
      <c r="B278" s="304">
        <f t="shared" ca="1" si="123"/>
        <v>23.000000000000039</v>
      </c>
      <c r="D278" s="306">
        <f t="shared" ca="1" si="124"/>
        <v>-0.88569768780634472</v>
      </c>
      <c r="E278" s="307">
        <f t="shared" ca="1" si="125"/>
        <v>-6.533179922576263</v>
      </c>
      <c r="F278" s="304">
        <f t="shared" ca="1" si="126"/>
        <v>6.5929432194535922</v>
      </c>
      <c r="G278" s="306">
        <f t="shared" ca="1" si="127"/>
        <v>17.877738997417904</v>
      </c>
      <c r="H278" s="307">
        <f t="shared" ca="1" si="128"/>
        <v>-67.123358608583317</v>
      </c>
      <c r="I278" s="304">
        <f t="shared" ca="1" si="129"/>
        <v>69.46336316761716</v>
      </c>
      <c r="J278" s="306">
        <f t="shared" ca="1" si="130"/>
        <v>584.07372086018063</v>
      </c>
      <c r="K278" s="307">
        <f t="shared" ca="1" si="131"/>
        <v>932.9159807595363</v>
      </c>
      <c r="L278" s="304">
        <f t="shared" ca="1" si="116"/>
        <v>1100.6699498741591</v>
      </c>
      <c r="M278" s="306">
        <f t="shared" ca="1" si="132"/>
        <v>-1.3104974969913579</v>
      </c>
      <c r="N278" s="304">
        <f t="shared" ca="1" si="133"/>
        <v>-75.085975640063111</v>
      </c>
      <c r="P278" s="310">
        <f t="shared" ca="1" si="134"/>
        <v>23</v>
      </c>
      <c r="Q278" s="304">
        <f t="shared" ca="1" si="135"/>
        <v>0</v>
      </c>
      <c r="R278" s="306">
        <f t="shared" ca="1" si="136"/>
        <v>0</v>
      </c>
      <c r="S278" s="307">
        <f t="shared" ca="1" si="137"/>
        <v>3.1779999999999995</v>
      </c>
      <c r="T278" s="304">
        <f t="shared" ca="1" si="117"/>
        <v>31.176179999999995</v>
      </c>
      <c r="U278" s="311">
        <f t="shared" ca="1" si="118"/>
        <v>0</v>
      </c>
      <c r="V278" s="306">
        <f t="shared" ca="1" si="119"/>
        <v>1.1158110004854696</v>
      </c>
      <c r="W278" s="304">
        <f t="shared" ca="1" si="120"/>
        <v>10.986147180898087</v>
      </c>
      <c r="Y278" s="314" t="str">
        <f t="shared" ca="1" si="138"/>
        <v/>
      </c>
      <c r="Z278" s="315" t="str">
        <f t="shared" ca="1" si="139"/>
        <v/>
      </c>
      <c r="AA278" s="316" t="str">
        <f t="shared" ca="1" si="140"/>
        <v/>
      </c>
      <c r="AC278" s="310">
        <f t="shared" ca="1" si="141"/>
        <v>23.000000000000039</v>
      </c>
      <c r="AD278" s="323">
        <f t="shared" ca="1" si="142"/>
        <v>584.07372086018063</v>
      </c>
      <c r="AE278" s="324" t="e">
        <f t="shared" ca="1" si="121"/>
        <v>#N/A</v>
      </c>
      <c r="AG278" s="306">
        <f t="shared" ca="1" si="143"/>
        <v>6.0757547941301677</v>
      </c>
      <c r="AH278" s="304">
        <f t="shared" ca="1" si="144"/>
        <v>-3.3944086692666828</v>
      </c>
    </row>
    <row r="279" spans="1:34" x14ac:dyDescent="0.2">
      <c r="A279" s="347">
        <f t="shared" ca="1" si="122"/>
        <v>0.1</v>
      </c>
      <c r="B279" s="304">
        <f t="shared" ca="1" si="123"/>
        <v>23.100000000000041</v>
      </c>
      <c r="D279" s="306">
        <f t="shared" ca="1" si="124"/>
        <v>-0.88970966053488554</v>
      </c>
      <c r="E279" s="307">
        <f t="shared" ca="1" si="125"/>
        <v>-6.4695160265943299</v>
      </c>
      <c r="F279" s="304">
        <f t="shared" ca="1" si="126"/>
        <v>6.530407406771034</v>
      </c>
      <c r="G279" s="306">
        <f t="shared" ca="1" si="127"/>
        <v>17.788768031364416</v>
      </c>
      <c r="H279" s="307">
        <f t="shared" ca="1" si="128"/>
        <v>-67.770310211242744</v>
      </c>
      <c r="I279" s="304">
        <f t="shared" ca="1" si="129"/>
        <v>70.066077485483419</v>
      </c>
      <c r="J279" s="306">
        <f t="shared" ca="1" si="130"/>
        <v>585.85704621161972</v>
      </c>
      <c r="K279" s="307">
        <f t="shared" ca="1" si="131"/>
        <v>926.17129731854504</v>
      </c>
      <c r="L279" s="304">
        <f t="shared" ca="1" si="116"/>
        <v>1095.9113789775708</v>
      </c>
      <c r="M279" s="306">
        <f t="shared" ca="1" si="132"/>
        <v>-1.3141009505425818</v>
      </c>
      <c r="N279" s="304">
        <f t="shared" ca="1" si="133"/>
        <v>-75.292438320219659</v>
      </c>
      <c r="P279" s="310">
        <f t="shared" ca="1" si="134"/>
        <v>23</v>
      </c>
      <c r="Q279" s="304">
        <f t="shared" ca="1" si="135"/>
        <v>0</v>
      </c>
      <c r="R279" s="306">
        <f t="shared" ca="1" si="136"/>
        <v>0</v>
      </c>
      <c r="S279" s="307">
        <f t="shared" ca="1" si="137"/>
        <v>3.1779999999999995</v>
      </c>
      <c r="T279" s="304">
        <f t="shared" ca="1" si="117"/>
        <v>31.176179999999995</v>
      </c>
      <c r="U279" s="311">
        <f t="shared" ca="1" si="118"/>
        <v>0</v>
      </c>
      <c r="V279" s="306">
        <f t="shared" ca="1" si="119"/>
        <v>1.116565463830395</v>
      </c>
      <c r="W279" s="304">
        <f t="shared" ca="1" si="120"/>
        <v>11.185179603328947</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6.0225941864210366</v>
      </c>
      <c r="AH279" s="304">
        <f t="shared" ca="1" si="144"/>
        <v>-3.4569374389232501</v>
      </c>
    </row>
    <row r="280" spans="1:34" x14ac:dyDescent="0.2">
      <c r="A280" s="347">
        <f t="shared" ca="1" si="122"/>
        <v>0.1</v>
      </c>
      <c r="B280" s="304">
        <f t="shared" ca="1" si="123"/>
        <v>23.200000000000042</v>
      </c>
      <c r="D280" s="306">
        <f t="shared" ca="1" si="124"/>
        <v>-0.89356702964831702</v>
      </c>
      <c r="E280" s="307">
        <f t="shared" ca="1" si="125"/>
        <v>-6.4057555527716676</v>
      </c>
      <c r="F280" s="304">
        <f t="shared" ca="1" si="126"/>
        <v>6.4677790808236155</v>
      </c>
      <c r="G280" s="306">
        <f t="shared" ca="1" si="127"/>
        <v>17.699411328399584</v>
      </c>
      <c r="H280" s="307">
        <f t="shared" ca="1" si="128"/>
        <v>-68.410885766519911</v>
      </c>
      <c r="I280" s="304">
        <f t="shared" ca="1" si="129"/>
        <v>70.663416650567612</v>
      </c>
      <c r="J280" s="306">
        <f t="shared" ca="1" si="130"/>
        <v>587.63145517960788</v>
      </c>
      <c r="K280" s="307">
        <f t="shared" ca="1" si="131"/>
        <v>919.3622375196569</v>
      </c>
      <c r="L280" s="304">
        <f t="shared" ca="1" si="116"/>
        <v>1091.1176155179851</v>
      </c>
      <c r="M280" s="306">
        <f t="shared" ca="1" si="132"/>
        <v>-1.3176255789828584</v>
      </c>
      <c r="N280" s="304">
        <f t="shared" ca="1" si="133"/>
        <v>-75.494384654199294</v>
      </c>
      <c r="P280" s="310">
        <f t="shared" ca="1" si="134"/>
        <v>23</v>
      </c>
      <c r="Q280" s="304">
        <f t="shared" ca="1" si="135"/>
        <v>0</v>
      </c>
      <c r="R280" s="306">
        <f t="shared" ca="1" si="136"/>
        <v>0</v>
      </c>
      <c r="S280" s="307">
        <f t="shared" ca="1" si="137"/>
        <v>3.1779999999999995</v>
      </c>
      <c r="T280" s="304">
        <f t="shared" ca="1" si="117"/>
        <v>31.176179999999995</v>
      </c>
      <c r="U280" s="311">
        <f t="shared" ca="1" si="118"/>
        <v>0</v>
      </c>
      <c r="V280" s="306">
        <f t="shared" ca="1" si="119"/>
        <v>1.1173276218295352</v>
      </c>
      <c r="W280" s="304">
        <f t="shared" ca="1" si="120"/>
        <v>11.384473773856751</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5.9690023952673377</v>
      </c>
      <c r="AH280" s="304">
        <f t="shared" ca="1" si="144"/>
        <v>-3.5195656398140178</v>
      </c>
    </row>
    <row r="281" spans="1:34" x14ac:dyDescent="0.2">
      <c r="A281" s="347">
        <f t="shared" ca="1" si="122"/>
        <v>0.1</v>
      </c>
      <c r="B281" s="304">
        <f t="shared" ca="1" si="123"/>
        <v>23.300000000000043</v>
      </c>
      <c r="D281" s="306">
        <f t="shared" ca="1" si="124"/>
        <v>-0.89727022861624406</v>
      </c>
      <c r="E281" s="307">
        <f t="shared" ca="1" si="125"/>
        <v>-6.341915668117565</v>
      </c>
      <c r="F281" s="304">
        <f t="shared" ca="1" si="126"/>
        <v>6.405075191180515</v>
      </c>
      <c r="G281" s="306">
        <f t="shared" ca="1" si="127"/>
        <v>17.609684305537961</v>
      </c>
      <c r="H281" s="307">
        <f t="shared" ca="1" si="128"/>
        <v>-69.045077333331662</v>
      </c>
      <c r="I281" s="304">
        <f t="shared" ca="1" si="129"/>
        <v>71.255341451055159</v>
      </c>
      <c r="J281" s="306">
        <f t="shared" ca="1" si="130"/>
        <v>589.3969099613048</v>
      </c>
      <c r="K281" s="307">
        <f t="shared" ca="1" si="131"/>
        <v>912.48943936466435</v>
      </c>
      <c r="L281" s="304">
        <f t="shared" ca="1" si="116"/>
        <v>1086.2898758729061</v>
      </c>
      <c r="M281" s="306">
        <f t="shared" ca="1" si="132"/>
        <v>-1.3210739710123482</v>
      </c>
      <c r="N281" s="304">
        <f t="shared" ca="1" si="133"/>
        <v>-75.691962963595614</v>
      </c>
      <c r="P281" s="310">
        <f t="shared" ca="1" si="134"/>
        <v>23</v>
      </c>
      <c r="Q281" s="304">
        <f t="shared" ca="1" si="135"/>
        <v>0</v>
      </c>
      <c r="R281" s="306">
        <f t="shared" ca="1" si="136"/>
        <v>0</v>
      </c>
      <c r="S281" s="307">
        <f t="shared" ca="1" si="137"/>
        <v>3.1779999999999995</v>
      </c>
      <c r="T281" s="304">
        <f t="shared" ca="1" si="117"/>
        <v>31.176179999999995</v>
      </c>
      <c r="U281" s="311">
        <f t="shared" ca="1" si="118"/>
        <v>0</v>
      </c>
      <c r="V281" s="306">
        <f t="shared" ca="1" si="119"/>
        <v>1.1180974175539693</v>
      </c>
      <c r="W281" s="304">
        <f t="shared" ca="1" si="120"/>
        <v>11.583976205608016</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5.9150113775333564</v>
      </c>
      <c r="AH281" s="304">
        <f t="shared" ca="1" si="144"/>
        <v>-3.5822762032274236</v>
      </c>
    </row>
    <row r="282" spans="1:34" x14ac:dyDescent="0.2">
      <c r="A282" s="347">
        <f t="shared" ca="1" si="122"/>
        <v>0.1</v>
      </c>
      <c r="B282" s="304">
        <f t="shared" ca="1" si="123"/>
        <v>23.400000000000045</v>
      </c>
      <c r="D282" s="306">
        <f t="shared" ca="1" si="124"/>
        <v>-0.90081976946603626</v>
      </c>
      <c r="E282" s="307">
        <f t="shared" ca="1" si="125"/>
        <v>-6.2780133063704913</v>
      </c>
      <c r="F282" s="304">
        <f t="shared" ca="1" si="126"/>
        <v>6.342312459349964</v>
      </c>
      <c r="G282" s="306">
        <f t="shared" ca="1" si="127"/>
        <v>17.519602328591358</v>
      </c>
      <c r="H282" s="307">
        <f t="shared" ca="1" si="128"/>
        <v>-69.672878663968717</v>
      </c>
      <c r="I282" s="304">
        <f t="shared" ca="1" si="129"/>
        <v>71.84181572786207</v>
      </c>
      <c r="J282" s="306">
        <f t="shared" ca="1" si="130"/>
        <v>591.15337429301121</v>
      </c>
      <c r="K282" s="307">
        <f t="shared" ca="1" si="131"/>
        <v>905.55354156479927</v>
      </c>
      <c r="L282" s="304">
        <f t="shared" ca="1" si="116"/>
        <v>1081.4293913975907</v>
      </c>
      <c r="M282" s="306">
        <f t="shared" ca="1" si="132"/>
        <v>-1.3244486050008217</v>
      </c>
      <c r="N282" s="304">
        <f t="shared" ca="1" si="133"/>
        <v>-75.885315248536543</v>
      </c>
      <c r="P282" s="310">
        <f t="shared" ca="1" si="134"/>
        <v>23</v>
      </c>
      <c r="Q282" s="304">
        <f t="shared" ca="1" si="135"/>
        <v>0</v>
      </c>
      <c r="R282" s="306">
        <f t="shared" ca="1" si="136"/>
        <v>0</v>
      </c>
      <c r="S282" s="307">
        <f t="shared" ca="1" si="137"/>
        <v>3.1779999999999995</v>
      </c>
      <c r="T282" s="304">
        <f t="shared" ca="1" si="117"/>
        <v>31.176179999999995</v>
      </c>
      <c r="U282" s="311">
        <f t="shared" ca="1" si="118"/>
        <v>0</v>
      </c>
      <c r="V282" s="306">
        <f t="shared" ca="1" si="119"/>
        <v>1.1188747939669386</v>
      </c>
      <c r="W282" s="304">
        <f t="shared" ca="1" si="120"/>
        <v>11.783634187870629</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5.8606520434457545</v>
      </c>
      <c r="AH282" s="304">
        <f t="shared" ca="1" si="144"/>
        <v>-3.6450522988068021</v>
      </c>
    </row>
    <row r="283" spans="1:34" x14ac:dyDescent="0.2">
      <c r="A283" s="347">
        <f t="shared" ca="1" si="122"/>
        <v>0.1</v>
      </c>
      <c r="B283" s="304">
        <f t="shared" ca="1" si="123"/>
        <v>23.500000000000046</v>
      </c>
      <c r="D283" s="306">
        <f t="shared" ca="1" si="124"/>
        <v>-0.90421623993347278</v>
      </c>
      <c r="E283" s="307">
        <f t="shared" ca="1" si="125"/>
        <v>-6.21406516145277</v>
      </c>
      <c r="F283" s="304">
        <f t="shared" ca="1" si="126"/>
        <v>6.2795073723454191</v>
      </c>
      <c r="G283" s="306">
        <f t="shared" ca="1" si="127"/>
        <v>17.429180704598011</v>
      </c>
      <c r="H283" s="307">
        <f t="shared" ca="1" si="128"/>
        <v>-70.294285180113988</v>
      </c>
      <c r="I283" s="304">
        <f t="shared" ca="1" si="129"/>
        <v>72.422806276867817</v>
      </c>
      <c r="J283" s="306">
        <f t="shared" ca="1" si="130"/>
        <v>592.90081344467069</v>
      </c>
      <c r="K283" s="307">
        <f t="shared" ca="1" si="131"/>
        <v>898.55518337259514</v>
      </c>
      <c r="L283" s="304">
        <f t="shared" ca="1" si="116"/>
        <v>1076.5374086157481</v>
      </c>
      <c r="M283" s="306">
        <f t="shared" ca="1" si="132"/>
        <v>-1.3277518546078859</v>
      </c>
      <c r="N283" s="304">
        <f t="shared" ca="1" si="133"/>
        <v>-76.074577509699566</v>
      </c>
      <c r="P283" s="310">
        <f t="shared" ca="1" si="134"/>
        <v>23</v>
      </c>
      <c r="Q283" s="304">
        <f t="shared" ca="1" si="135"/>
        <v>0</v>
      </c>
      <c r="R283" s="306">
        <f t="shared" ca="1" si="136"/>
        <v>0</v>
      </c>
      <c r="S283" s="307">
        <f t="shared" ca="1" si="137"/>
        <v>3.1779999999999995</v>
      </c>
      <c r="T283" s="304">
        <f t="shared" ca="1" si="117"/>
        <v>31.176179999999995</v>
      </c>
      <c r="U283" s="311">
        <f t="shared" ca="1" si="118"/>
        <v>0</v>
      </c>
      <c r="V283" s="306">
        <f t="shared" ca="1" si="119"/>
        <v>1.119659693938345</v>
      </c>
      <c r="W283" s="304">
        <f t="shared" ca="1" si="120"/>
        <v>11.983395803710637</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5.8059543016176773</v>
      </c>
      <c r="AH283" s="304">
        <f t="shared" ca="1" si="144"/>
        <v>-3.7078773404249938</v>
      </c>
    </row>
    <row r="284" spans="1:34" x14ac:dyDescent="0.2">
      <c r="A284" s="347">
        <f t="shared" ca="1" si="122"/>
        <v>0.1</v>
      </c>
      <c r="B284" s="304">
        <f t="shared" ca="1" si="123"/>
        <v>23.600000000000048</v>
      </c>
      <c r="D284" s="306">
        <f t="shared" ca="1" si="124"/>
        <v>-0.90746030067830352</v>
      </c>
      <c r="E284" s="307">
        <f t="shared" ca="1" si="125"/>
        <v>-6.15008768130539</v>
      </c>
      <c r="F284" s="304">
        <f t="shared" ca="1" si="126"/>
        <v>6.2166761766277858</v>
      </c>
      <c r="G284" s="306">
        <f t="shared" ca="1" si="127"/>
        <v>17.338434674530181</v>
      </c>
      <c r="H284" s="307">
        <f t="shared" ca="1" si="128"/>
        <v>-70.909293948244525</v>
      </c>
      <c r="I284" s="304">
        <f t="shared" ca="1" si="129"/>
        <v>72.998282755154577</v>
      </c>
      <c r="J284" s="306">
        <f t="shared" ca="1" si="130"/>
        <v>594.63919421362709</v>
      </c>
      <c r="K284" s="307">
        <f t="shared" ca="1" si="131"/>
        <v>891.49500441617727</v>
      </c>
      <c r="L284" s="304">
        <f t="shared" ca="1" si="116"/>
        <v>1071.615189419239</v>
      </c>
      <c r="M284" s="306">
        <f t="shared" ca="1" si="132"/>
        <v>-1.330985994075955</v>
      </c>
      <c r="N284" s="304">
        <f t="shared" ca="1" si="133"/>
        <v>-76.259880051576616</v>
      </c>
      <c r="P284" s="310">
        <f t="shared" ca="1" si="134"/>
        <v>23</v>
      </c>
      <c r="Q284" s="304">
        <f t="shared" ca="1" si="135"/>
        <v>0</v>
      </c>
      <c r="R284" s="306">
        <f t="shared" ca="1" si="136"/>
        <v>0</v>
      </c>
      <c r="S284" s="307">
        <f t="shared" ca="1" si="137"/>
        <v>3.1779999999999995</v>
      </c>
      <c r="T284" s="304">
        <f t="shared" ca="1" si="117"/>
        <v>31.176179999999995</v>
      </c>
      <c r="U284" s="311">
        <f t="shared" ca="1" si="118"/>
        <v>0</v>
      </c>
      <c r="V284" s="306">
        <f t="shared" ca="1" si="119"/>
        <v>1.1204520602590704</v>
      </c>
      <c r="W284" s="304">
        <f t="shared" ca="1" si="120"/>
        <v>12.18320994654156</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5.7509471007981086</v>
      </c>
      <c r="AH284" s="304">
        <f t="shared" ca="1" si="144"/>
        <v>-3.7707349917277027</v>
      </c>
    </row>
    <row r="285" spans="1:34" x14ac:dyDescent="0.2">
      <c r="A285" s="347">
        <f t="shared" ca="1" si="122"/>
        <v>0.1</v>
      </c>
      <c r="B285" s="304">
        <f t="shared" ca="1" si="123"/>
        <v>23.700000000000049</v>
      </c>
      <c r="D285" s="306">
        <f t="shared" ca="1" si="124"/>
        <v>-0.91055268256143418</v>
      </c>
      <c r="E285" s="307">
        <f t="shared" ca="1" si="125"/>
        <v>-6.0860970620976271</v>
      </c>
      <c r="F285" s="304">
        <f t="shared" ca="1" si="126"/>
        <v>6.1538348724184333</v>
      </c>
      <c r="G285" s="306">
        <f t="shared" ca="1" si="127"/>
        <v>17.247379406274035</v>
      </c>
      <c r="H285" s="307">
        <f t="shared" ca="1" si="128"/>
        <v>-71.517903654454287</v>
      </c>
      <c r="I285" s="304">
        <f t="shared" ca="1" si="129"/>
        <v>73.568217590966356</v>
      </c>
      <c r="J285" s="306">
        <f t="shared" ca="1" si="130"/>
        <v>596.36848491766727</v>
      </c>
      <c r="K285" s="307">
        <f t="shared" ca="1" si="131"/>
        <v>884.37364453604232</v>
      </c>
      <c r="L285" s="304">
        <f t="shared" ca="1" si="116"/>
        <v>1066.6640112767263</v>
      </c>
      <c r="M285" s="306">
        <f t="shared" ca="1" si="132"/>
        <v>-1.3341532032169925</v>
      </c>
      <c r="N285" s="304">
        <f t="shared" ca="1" si="133"/>
        <v>-76.44134776819331</v>
      </c>
      <c r="P285" s="310">
        <f t="shared" ca="1" si="134"/>
        <v>23</v>
      </c>
      <c r="Q285" s="304">
        <f t="shared" ca="1" si="135"/>
        <v>0</v>
      </c>
      <c r="R285" s="306">
        <f t="shared" ca="1" si="136"/>
        <v>0</v>
      </c>
      <c r="S285" s="307">
        <f t="shared" ca="1" si="137"/>
        <v>3.1779999999999995</v>
      </c>
      <c r="T285" s="304">
        <f t="shared" ca="1" si="117"/>
        <v>31.176179999999995</v>
      </c>
      <c r="U285" s="311">
        <f t="shared" ca="1" si="118"/>
        <v>0</v>
      </c>
      <c r="V285" s="306">
        <f t="shared" ca="1" si="119"/>
        <v>1.1212518356551155</v>
      </c>
      <c r="W285" s="304">
        <f t="shared" ca="1" si="120"/>
        <v>12.383026335652884</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5.6956584686255471</v>
      </c>
      <c r="AH285" s="304">
        <f t="shared" ca="1" si="144"/>
        <v>-3.8336091713472502</v>
      </c>
    </row>
    <row r="286" spans="1:34" x14ac:dyDescent="0.2">
      <c r="A286" s="347">
        <f t="shared" ca="1" si="122"/>
        <v>0.1</v>
      </c>
      <c r="B286" s="304">
        <f t="shared" ca="1" si="123"/>
        <v>23.80000000000005</v>
      </c>
      <c r="D286" s="306">
        <f t="shared" ca="1" si="124"/>
        <v>-0.91349418398080462</v>
      </c>
      <c r="E286" s="307">
        <f t="shared" ca="1" si="125"/>
        <v>-6.0221092428060032</v>
      </c>
      <c r="F286" s="304">
        <f t="shared" ca="1" si="126"/>
        <v>6.0909992083775748</v>
      </c>
      <c r="G286" s="306">
        <f t="shared" ca="1" si="127"/>
        <v>17.156029987875954</v>
      </c>
      <c r="H286" s="307">
        <f t="shared" ca="1" si="128"/>
        <v>-72.120114578734885</v>
      </c>
      <c r="I286" s="304">
        <f t="shared" ca="1" si="129"/>
        <v>74.132585897125878</v>
      </c>
      <c r="J286" s="306">
        <f t="shared" ca="1" si="130"/>
        <v>598.08865538737473</v>
      </c>
      <c r="K286" s="307">
        <f t="shared" ca="1" si="131"/>
        <v>877.19174362438287</v>
      </c>
      <c r="L286" s="304">
        <f t="shared" ca="1" si="116"/>
        <v>1061.6851674511906</v>
      </c>
      <c r="M286" s="306">
        <f t="shared" ca="1" si="132"/>
        <v>-1.3372555721126069</v>
      </c>
      <c r="N286" s="304">
        <f t="shared" ca="1" si="133"/>
        <v>-76.619100412404691</v>
      </c>
      <c r="P286" s="310">
        <f t="shared" ca="1" si="134"/>
        <v>23</v>
      </c>
      <c r="Q286" s="304">
        <f t="shared" ca="1" si="135"/>
        <v>0</v>
      </c>
      <c r="R286" s="306">
        <f t="shared" ca="1" si="136"/>
        <v>0</v>
      </c>
      <c r="S286" s="307">
        <f t="shared" ca="1" si="137"/>
        <v>3.1779999999999995</v>
      </c>
      <c r="T286" s="304">
        <f t="shared" ca="1" si="117"/>
        <v>31.176179999999995</v>
      </c>
      <c r="U286" s="311">
        <f t="shared" ca="1" si="118"/>
        <v>0</v>
      </c>
      <c r="V286" s="306">
        <f t="shared" ca="1" si="119"/>
        <v>1.122058962801544</v>
      </c>
      <c r="W286" s="304">
        <f t="shared" ca="1" si="120"/>
        <v>12.582795530705743</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5.6401155476411535</v>
      </c>
      <c r="AH286" s="304">
        <f t="shared" ca="1" si="144"/>
        <v>-3.8964840577888249</v>
      </c>
    </row>
    <row r="287" spans="1:34" x14ac:dyDescent="0.2">
      <c r="A287" s="347">
        <f t="shared" ca="1" si="122"/>
        <v>0.1</v>
      </c>
      <c r="B287" s="304">
        <f t="shared" ca="1" si="123"/>
        <v>23.900000000000052</v>
      </c>
      <c r="D287" s="306">
        <f t="shared" ca="1" si="124"/>
        <v>-0.91628566826339863</v>
      </c>
      <c r="E287" s="307">
        <f t="shared" ca="1" si="125"/>
        <v>-5.9581399001570219</v>
      </c>
      <c r="F287" s="304">
        <f t="shared" ca="1" si="126"/>
        <v>6.0281846766425486</v>
      </c>
      <c r="G287" s="306">
        <f t="shared" ca="1" si="127"/>
        <v>17.064401421049613</v>
      </c>
      <c r="H287" s="307">
        <f t="shared" ca="1" si="128"/>
        <v>-72.715928568750584</v>
      </c>
      <c r="I287" s="304">
        <f t="shared" ca="1" si="129"/>
        <v>74.691365387669535</v>
      </c>
      <c r="J287" s="306">
        <f t="shared" ca="1" si="130"/>
        <v>599.79967695782102</v>
      </c>
      <c r="K287" s="307">
        <f t="shared" ca="1" si="131"/>
        <v>869.94994146700856</v>
      </c>
      <c r="L287" s="304">
        <f t="shared" ca="1" si="116"/>
        <v>1056.6799672261975</v>
      </c>
      <c r="M287" s="306">
        <f t="shared" ca="1" si="132"/>
        <v>-1.3402951055457502</v>
      </c>
      <c r="N287" s="304">
        <f t="shared" ca="1" si="133"/>
        <v>-76.793252849812703</v>
      </c>
      <c r="P287" s="310">
        <f t="shared" ca="1" si="134"/>
        <v>23</v>
      </c>
      <c r="Q287" s="304">
        <f t="shared" ca="1" si="135"/>
        <v>0</v>
      </c>
      <c r="R287" s="306">
        <f t="shared" ca="1" si="136"/>
        <v>0</v>
      </c>
      <c r="S287" s="307">
        <f t="shared" ca="1" si="137"/>
        <v>3.1779999999999995</v>
      </c>
      <c r="T287" s="304">
        <f t="shared" ca="1" si="117"/>
        <v>31.176179999999995</v>
      </c>
      <c r="U287" s="311">
        <f t="shared" ca="1" si="118"/>
        <v>0</v>
      </c>
      <c r="V287" s="306">
        <f t="shared" ca="1" si="119"/>
        <v>1.1228733843362371</v>
      </c>
      <c r="W287" s="304">
        <f t="shared" ca="1" si="120"/>
        <v>12.782468945205096</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5.5843446287945913</v>
      </c>
      <c r="AH287" s="304">
        <f t="shared" ca="1" si="144"/>
        <v>-3.9593440939917386</v>
      </c>
    </row>
    <row r="288" spans="1:34" x14ac:dyDescent="0.2">
      <c r="A288" s="347">
        <f t="shared" ca="1" si="122"/>
        <v>0.1</v>
      </c>
      <c r="B288" s="304">
        <f t="shared" ca="1" si="123"/>
        <v>24.000000000000053</v>
      </c>
      <c r="D288" s="306">
        <f t="shared" ca="1" si="124"/>
        <v>-0.91892806111110825</v>
      </c>
      <c r="E288" s="307">
        <f t="shared" ca="1" si="125"/>
        <v>-5.8942044439279417</v>
      </c>
      <c r="F288" s="304">
        <f t="shared" ca="1" si="126"/>
        <v>5.9654065082203171</v>
      </c>
      <c r="G288" s="306">
        <f t="shared" ca="1" si="127"/>
        <v>16.972508614938501</v>
      </c>
      <c r="H288" s="307">
        <f t="shared" ca="1" si="128"/>
        <v>-73.305349013143385</v>
      </c>
      <c r="I288" s="304">
        <f t="shared" ca="1" si="129"/>
        <v>75.24453629748092</v>
      </c>
      <c r="J288" s="306">
        <f t="shared" ca="1" si="130"/>
        <v>601.50152245962045</v>
      </c>
      <c r="K288" s="307">
        <f t="shared" ca="1" si="131"/>
        <v>862.64887758791383</v>
      </c>
      <c r="L288" s="304">
        <f t="shared" ca="1" si="116"/>
        <v>1051.6497361407594</v>
      </c>
      <c r="M288" s="306">
        <f t="shared" ca="1" si="132"/>
        <v>-1.343273727181024</v>
      </c>
      <c r="N288" s="304">
        <f t="shared" ca="1" si="133"/>
        <v>-76.963915298280241</v>
      </c>
      <c r="P288" s="310">
        <f t="shared" ca="1" si="134"/>
        <v>23</v>
      </c>
      <c r="Q288" s="304">
        <f t="shared" ca="1" si="135"/>
        <v>0</v>
      </c>
      <c r="R288" s="306">
        <f t="shared" ca="1" si="136"/>
        <v>0</v>
      </c>
      <c r="S288" s="307">
        <f t="shared" ca="1" si="137"/>
        <v>3.1779999999999995</v>
      </c>
      <c r="T288" s="304">
        <f t="shared" ca="1" si="117"/>
        <v>31.176179999999995</v>
      </c>
      <c r="U288" s="311">
        <f t="shared" ca="1" si="118"/>
        <v>0</v>
      </c>
      <c r="V288" s="306">
        <f t="shared" ca="1" si="119"/>
        <v>1.1236950428734462</v>
      </c>
      <c r="W288" s="304">
        <f t="shared" ca="1" si="120"/>
        <v>12.981998858958907</v>
      </c>
      <c r="Y288" s="314" t="str">
        <f t="shared" ca="1" si="138"/>
        <v/>
      </c>
      <c r="Z288" s="315" t="str">
        <f t="shared" ca="1" si="139"/>
        <v/>
      </c>
      <c r="AA288" s="316" t="str">
        <f t="shared" ca="1" si="140"/>
        <v/>
      </c>
      <c r="AC288" s="310">
        <f t="shared" ca="1" si="141"/>
        <v>24.000000000000053</v>
      </c>
      <c r="AD288" s="323">
        <f t="shared" ca="1" si="142"/>
        <v>601.50152245962045</v>
      </c>
      <c r="AE288" s="324" t="e">
        <f t="shared" ca="1" si="121"/>
        <v>#N/A</v>
      </c>
      <c r="AG288" s="306">
        <f t="shared" ca="1" si="143"/>
        <v>5.5283711826558344</v>
      </c>
      <c r="AH288" s="304">
        <f t="shared" ca="1" si="144"/>
        <v>-4.0221739915686276</v>
      </c>
    </row>
    <row r="289" spans="1:34" x14ac:dyDescent="0.2">
      <c r="A289" s="347">
        <f t="shared" ca="1" si="122"/>
        <v>0.1</v>
      </c>
      <c r="B289" s="304">
        <f t="shared" ca="1" si="123"/>
        <v>24.100000000000055</v>
      </c>
      <c r="D289" s="306">
        <f t="shared" ca="1" si="124"/>
        <v>-0.92142234809844559</v>
      </c>
      <c r="E289" s="307">
        <f t="shared" ca="1" si="125"/>
        <v>-5.8303180125997303</v>
      </c>
      <c r="F289" s="304">
        <f t="shared" ca="1" si="126"/>
        <v>5.9026796687284433</v>
      </c>
      <c r="G289" s="306">
        <f t="shared" ca="1" si="127"/>
        <v>16.880366380128656</v>
      </c>
      <c r="H289" s="307">
        <f t="shared" ca="1" si="128"/>
        <v>-73.888380814403362</v>
      </c>
      <c r="I289" s="304">
        <f t="shared" ca="1" si="129"/>
        <v>75.792081304722515</v>
      </c>
      <c r="J289" s="306">
        <f t="shared" ca="1" si="130"/>
        <v>603.19416620937375</v>
      </c>
      <c r="K289" s="307">
        <f t="shared" ca="1" si="131"/>
        <v>855.28919109653646</v>
      </c>
      <c r="L289" s="304">
        <f t="shared" ca="1" si="116"/>
        <v>1046.5958162326033</v>
      </c>
      <c r="M289" s="306">
        <f t="shared" ca="1" si="132"/>
        <v>-1.346193283509433</v>
      </c>
      <c r="N289" s="304">
        <f t="shared" ca="1" si="133"/>
        <v>-77.131193553948791</v>
      </c>
      <c r="P289" s="310">
        <f t="shared" ca="1" si="134"/>
        <v>23</v>
      </c>
      <c r="Q289" s="304">
        <f t="shared" ca="1" si="135"/>
        <v>0</v>
      </c>
      <c r="R289" s="306">
        <f t="shared" ca="1" si="136"/>
        <v>0</v>
      </c>
      <c r="S289" s="307">
        <f t="shared" ca="1" si="137"/>
        <v>3.1779999999999995</v>
      </c>
      <c r="T289" s="304">
        <f t="shared" ca="1" si="117"/>
        <v>31.176179999999995</v>
      </c>
      <c r="U289" s="311">
        <f t="shared" ca="1" si="118"/>
        <v>0</v>
      </c>
      <c r="V289" s="306">
        <f t="shared" ca="1" si="119"/>
        <v>1.1245238810171427</v>
      </c>
      <c r="W289" s="304">
        <f t="shared" ca="1" si="120"/>
        <v>13.181338429536037</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5.4722198885279978</v>
      </c>
      <c r="AH289" s="304">
        <f t="shared" ca="1" si="144"/>
        <v>-4.0849587347258991</v>
      </c>
    </row>
    <row r="290" spans="1:34" x14ac:dyDescent="0.2">
      <c r="A290" s="347">
        <f t="shared" ca="1" si="122"/>
        <v>0.1</v>
      </c>
      <c r="B290" s="304">
        <f t="shared" ca="1" si="123"/>
        <v>24.200000000000056</v>
      </c>
      <c r="D290" s="306">
        <f t="shared" ca="1" si="124"/>
        <v>-0.92376957222037925</v>
      </c>
      <c r="E290" s="307">
        <f t="shared" ca="1" si="125"/>
        <v>-5.7664954693561796</v>
      </c>
      <c r="F290" s="304">
        <f t="shared" ca="1" si="126"/>
        <v>5.8400188544786023</v>
      </c>
      <c r="G290" s="306">
        <f t="shared" ca="1" si="127"/>
        <v>16.78798942290662</v>
      </c>
      <c r="H290" s="307">
        <f t="shared" ca="1" si="128"/>
        <v>-74.465030361338975</v>
      </c>
      <c r="I290" s="304">
        <f t="shared" ca="1" si="129"/>
        <v>76.333985455881702</v>
      </c>
      <c r="J290" s="306">
        <f t="shared" ca="1" si="130"/>
        <v>604.87758399952554</v>
      </c>
      <c r="K290" s="307">
        <f t="shared" ca="1" si="131"/>
        <v>847.87152053774935</v>
      </c>
      <c r="L290" s="304">
        <f t="shared" ca="1" si="116"/>
        <v>1041.5195662896103</v>
      </c>
      <c r="M290" s="306">
        <f t="shared" ca="1" si="132"/>
        <v>-1.3490555475723618</v>
      </c>
      <c r="N290" s="304">
        <f t="shared" ca="1" si="133"/>
        <v>-77.295189204606586</v>
      </c>
      <c r="P290" s="310">
        <f t="shared" ca="1" si="134"/>
        <v>23</v>
      </c>
      <c r="Q290" s="304">
        <f t="shared" ca="1" si="135"/>
        <v>0</v>
      </c>
      <c r="R290" s="306">
        <f t="shared" ca="1" si="136"/>
        <v>0</v>
      </c>
      <c r="S290" s="307">
        <f t="shared" ca="1" si="137"/>
        <v>3.1779999999999995</v>
      </c>
      <c r="T290" s="304">
        <f t="shared" ca="1" si="117"/>
        <v>31.176179999999995</v>
      </c>
      <c r="U290" s="311">
        <f t="shared" ca="1" si="118"/>
        <v>0</v>
      </c>
      <c r="V290" s="306">
        <f t="shared" ca="1" si="119"/>
        <v>1.1253598413741615</v>
      </c>
      <c r="W290" s="304">
        <f t="shared" ca="1" si="120"/>
        <v>13.380441702735711</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5.4159146616395857</v>
      </c>
      <c r="AH290" s="304">
        <f t="shared" ca="1" si="144"/>
        <v>-4.1476835838691128</v>
      </c>
    </row>
    <row r="291" spans="1:34" x14ac:dyDescent="0.2">
      <c r="A291" s="347">
        <f t="shared" ca="1" si="122"/>
        <v>0.1</v>
      </c>
      <c r="B291" s="304">
        <f t="shared" ca="1" si="123"/>
        <v>24.300000000000058</v>
      </c>
      <c r="D291" s="306">
        <f t="shared" ca="1" si="124"/>
        <v>-0.92597083148873305</v>
      </c>
      <c r="E291" s="307">
        <f t="shared" ca="1" si="125"/>
        <v>-5.7027513984229925</v>
      </c>
      <c r="F291" s="304">
        <f t="shared" ca="1" si="126"/>
        <v>5.7774384888965571</v>
      </c>
      <c r="G291" s="306">
        <f t="shared" ca="1" si="127"/>
        <v>16.695392339757746</v>
      </c>
      <c r="H291" s="307">
        <f t="shared" ca="1" si="128"/>
        <v>-75.03530550118127</v>
      </c>
      <c r="I291" s="304">
        <f t="shared" ca="1" si="129"/>
        <v>76.870236093263344</v>
      </c>
      <c r="J291" s="306">
        <f t="shared" ca="1" si="130"/>
        <v>606.55175308765877</v>
      </c>
      <c r="K291" s="307">
        <f t="shared" ca="1" si="131"/>
        <v>840.39650374462337</v>
      </c>
      <c r="L291" s="304">
        <f t="shared" ca="1" si="116"/>
        <v>1036.4223621091446</v>
      </c>
      <c r="M291" s="306">
        <f t="shared" ca="1" si="132"/>
        <v>-1.3518622224785384</v>
      </c>
      <c r="N291" s="304">
        <f t="shared" ca="1" si="133"/>
        <v>-77.455999831195783</v>
      </c>
      <c r="P291" s="310">
        <f t="shared" ca="1" si="134"/>
        <v>23</v>
      </c>
      <c r="Q291" s="304">
        <f t="shared" ca="1" si="135"/>
        <v>0</v>
      </c>
      <c r="R291" s="306">
        <f t="shared" ca="1" si="136"/>
        <v>0</v>
      </c>
      <c r="S291" s="307">
        <f t="shared" ca="1" si="137"/>
        <v>3.1779999999999995</v>
      </c>
      <c r="T291" s="304">
        <f t="shared" ca="1" si="117"/>
        <v>31.176179999999995</v>
      </c>
      <c r="U291" s="311">
        <f t="shared" ca="1" si="118"/>
        <v>0</v>
      </c>
      <c r="V291" s="306">
        <f t="shared" ca="1" si="119"/>
        <v>1.1262028665671322</v>
      </c>
      <c r="W291" s="304">
        <f t="shared" ca="1" si="120"/>
        <v>13.579263622082312</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5.3594786785793413</v>
      </c>
      <c r="AH291" s="304">
        <f t="shared" ca="1" si="144"/>
        <v>-4.2103340788973291</v>
      </c>
    </row>
    <row r="292" spans="1:34" x14ac:dyDescent="0.2">
      <c r="A292" s="347">
        <f t="shared" ca="1" si="122"/>
        <v>0.1</v>
      </c>
      <c r="B292" s="304">
        <f t="shared" ca="1" si="123"/>
        <v>24.400000000000059</v>
      </c>
      <c r="D292" s="306">
        <f t="shared" ca="1" si="124"/>
        <v>-0.92802727657584239</v>
      </c>
      <c r="E292" s="307">
        <f t="shared" ca="1" si="125"/>
        <v>-5.6391001017405262</v>
      </c>
      <c r="F292" s="304">
        <f t="shared" ca="1" si="126"/>
        <v>5.7149527192723815</v>
      </c>
      <c r="G292" s="306">
        <f t="shared" ca="1" si="127"/>
        <v>16.602589612100161</v>
      </c>
      <c r="H292" s="307">
        <f t="shared" ca="1" si="128"/>
        <v>-75.599215511355325</v>
      </c>
      <c r="I292" s="304">
        <f t="shared" ca="1" si="129"/>
        <v>77.40082278477513</v>
      </c>
      <c r="J292" s="306">
        <f t="shared" ca="1" si="130"/>
        <v>608.21665218525163</v>
      </c>
      <c r="K292" s="307">
        <f t="shared" ca="1" si="131"/>
        <v>832.86477769399653</v>
      </c>
      <c r="L292" s="304">
        <f t="shared" ca="1" si="116"/>
        <v>1031.3055967649479</v>
      </c>
      <c r="M292" s="306">
        <f t="shared" ca="1" si="132"/>
        <v>-1.3546149447268296</v>
      </c>
      <c r="N292" s="304">
        <f t="shared" ca="1" si="133"/>
        <v>-77.61371919819463</v>
      </c>
      <c r="P292" s="310">
        <f t="shared" ca="1" si="134"/>
        <v>23</v>
      </c>
      <c r="Q292" s="304">
        <f t="shared" ca="1" si="135"/>
        <v>0</v>
      </c>
      <c r="R292" s="306">
        <f t="shared" ca="1" si="136"/>
        <v>0</v>
      </c>
      <c r="S292" s="307">
        <f t="shared" ca="1" si="137"/>
        <v>3.1779999999999995</v>
      </c>
      <c r="T292" s="304">
        <f t="shared" ca="1" si="117"/>
        <v>31.176179999999995</v>
      </c>
      <c r="U292" s="311">
        <f t="shared" ca="1" si="118"/>
        <v>0</v>
      </c>
      <c r="V292" s="306">
        <f t="shared" ca="1" si="119"/>
        <v>1.1270528992471982</v>
      </c>
      <c r="W292" s="304">
        <f t="shared" ca="1" si="120"/>
        <v>13.777760037360432</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5.3029344011229886</v>
      </c>
      <c r="AH292" s="304">
        <f t="shared" ca="1" si="144"/>
        <v>-4.2728960421907844</v>
      </c>
    </row>
    <row r="293" spans="1:34" x14ac:dyDescent="0.2">
      <c r="A293" s="347">
        <f t="shared" ca="1" si="122"/>
        <v>0.1</v>
      </c>
      <c r="B293" s="304">
        <f t="shared" ca="1" si="123"/>
        <v>24.50000000000006</v>
      </c>
      <c r="D293" s="306">
        <f t="shared" ca="1" si="124"/>
        <v>-0.92994010850428332</v>
      </c>
      <c r="E293" s="307">
        <f t="shared" ca="1" si="125"/>
        <v>-5.5755555959637189</v>
      </c>
      <c r="F293" s="304">
        <f t="shared" ca="1" si="126"/>
        <v>5.6525754138345912</v>
      </c>
      <c r="G293" s="306">
        <f t="shared" ca="1" si="127"/>
        <v>16.509595601249732</v>
      </c>
      <c r="H293" s="307">
        <f t="shared" ca="1" si="128"/>
        <v>-76.156771070951692</v>
      </c>
      <c r="I293" s="304">
        <f t="shared" ca="1" si="129"/>
        <v>77.925737255865272</v>
      </c>
      <c r="J293" s="306">
        <f t="shared" ca="1" si="130"/>
        <v>609.87226144591909</v>
      </c>
      <c r="K293" s="307">
        <f t="shared" ca="1" si="131"/>
        <v>825.27697836488119</v>
      </c>
      <c r="L293" s="304">
        <f t="shared" ca="1" si="116"/>
        <v>1026.1706808812207</v>
      </c>
      <c r="M293" s="306">
        <f t="shared" ca="1" si="132"/>
        <v>-1.3573152873468435</v>
      </c>
      <c r="N293" s="304">
        <f t="shared" ca="1" si="133"/>
        <v>-77.76843743356072</v>
      </c>
      <c r="P293" s="310">
        <f t="shared" ca="1" si="134"/>
        <v>23</v>
      </c>
      <c r="Q293" s="304">
        <f t="shared" ca="1" si="135"/>
        <v>0</v>
      </c>
      <c r="R293" s="306">
        <f t="shared" ca="1" si="136"/>
        <v>0</v>
      </c>
      <c r="S293" s="307">
        <f t="shared" ca="1" si="137"/>
        <v>3.1779999999999995</v>
      </c>
      <c r="T293" s="304">
        <f t="shared" ca="1" si="117"/>
        <v>31.176179999999995</v>
      </c>
      <c r="U293" s="311">
        <f t="shared" ca="1" si="118"/>
        <v>0</v>
      </c>
      <c r="V293" s="306">
        <f t="shared" ca="1" si="119"/>
        <v>1.1279098821065137</v>
      </c>
      <c r="W293" s="304">
        <f t="shared" ca="1" si="120"/>
        <v>13.975887712205905</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5.2463035985884909</v>
      </c>
      <c r="AH293" s="304">
        <f t="shared" ca="1" si="144"/>
        <v>-4.3353555812965494</v>
      </c>
    </row>
    <row r="294" spans="1:34" x14ac:dyDescent="0.2">
      <c r="A294" s="347">
        <f t="shared" ca="1" si="122"/>
        <v>0.1</v>
      </c>
      <c r="B294" s="304">
        <f t="shared" ca="1" si="123"/>
        <v>24.600000000000062</v>
      </c>
      <c r="D294" s="306">
        <f t="shared" ca="1" si="124"/>
        <v>-0.93171057638168042</v>
      </c>
      <c r="E294" s="307">
        <f t="shared" ca="1" si="125"/>
        <v>-5.5121316097825641</v>
      </c>
      <c r="F294" s="304">
        <f t="shared" ca="1" si="126"/>
        <v>5.5903201591416574</v>
      </c>
      <c r="G294" s="306">
        <f t="shared" ca="1" si="127"/>
        <v>16.416424543611562</v>
      </c>
      <c r="H294" s="307">
        <f t="shared" ca="1" si="128"/>
        <v>-76.707984231929942</v>
      </c>
      <c r="I294" s="304">
        <f t="shared" ca="1" si="129"/>
        <v>78.444973323483921</v>
      </c>
      <c r="J294" s="306">
        <f t="shared" ca="1" si="130"/>
        <v>611.51856245316219</v>
      </c>
      <c r="K294" s="307">
        <f t="shared" ca="1" si="131"/>
        <v>817.63374059973705</v>
      </c>
      <c r="L294" s="304">
        <f t="shared" ca="1" si="116"/>
        <v>1021.0190429134514</v>
      </c>
      <c r="M294" s="306">
        <f t="shared" ca="1" si="132"/>
        <v>-1.3599647628685116</v>
      </c>
      <c r="N294" s="304">
        <f t="shared" ca="1" si="133"/>
        <v>-77.92024119887553</v>
      </c>
      <c r="P294" s="310">
        <f t="shared" ca="1" si="134"/>
        <v>23</v>
      </c>
      <c r="Q294" s="304">
        <f t="shared" ca="1" si="135"/>
        <v>0</v>
      </c>
      <c r="R294" s="306">
        <f t="shared" ca="1" si="136"/>
        <v>0</v>
      </c>
      <c r="S294" s="307">
        <f t="shared" ca="1" si="137"/>
        <v>3.1779999999999995</v>
      </c>
      <c r="T294" s="304">
        <f t="shared" ca="1" si="117"/>
        <v>31.176179999999995</v>
      </c>
      <c r="U294" s="311">
        <f t="shared" ca="1" si="118"/>
        <v>0</v>
      </c>
      <c r="V294" s="306">
        <f t="shared" ca="1" si="119"/>
        <v>1.1287737578905237</v>
      </c>
      <c r="W294" s="304">
        <f t="shared" ca="1" si="120"/>
        <v>14.173604330769507</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5.1896073688447499</v>
      </c>
      <c r="AH294" s="304">
        <f t="shared" ca="1" si="144"/>
        <v>-4.3976990913171514</v>
      </c>
    </row>
    <row r="295" spans="1:34" x14ac:dyDescent="0.2">
      <c r="A295" s="347">
        <f t="shared" ca="1" si="122"/>
        <v>0.1</v>
      </c>
      <c r="B295" s="304">
        <f t="shared" ca="1" si="123"/>
        <v>24.700000000000063</v>
      </c>
      <c r="D295" s="306">
        <f t="shared" ca="1" si="124"/>
        <v>-0.93333997517972656</v>
      </c>
      <c r="E295" s="307">
        <f t="shared" ca="1" si="125"/>
        <v>-5.4488415815563593</v>
      </c>
      <c r="F295" s="304">
        <f t="shared" ca="1" si="126"/>
        <v>5.528200257784273</v>
      </c>
      <c r="G295" s="306">
        <f t="shared" ca="1" si="127"/>
        <v>16.323090546093589</v>
      </c>
      <c r="H295" s="307">
        <f t="shared" ca="1" si="128"/>
        <v>-77.252868390085581</v>
      </c>
      <c r="I295" s="304">
        <f t="shared" ca="1" si="129"/>
        <v>78.958526831950536</v>
      </c>
      <c r="J295" s="306">
        <f t="shared" ca="1" si="130"/>
        <v>613.1555382076474</v>
      </c>
      <c r="K295" s="307">
        <f t="shared" ca="1" si="131"/>
        <v>809.9356979686363</v>
      </c>
      <c r="L295" s="304">
        <f t="shared" ca="1" si="116"/>
        <v>1015.8521294355058</v>
      </c>
      <c r="M295" s="306">
        <f t="shared" ca="1" si="132"/>
        <v>-1.3625648261310832</v>
      </c>
      <c r="N295" s="304">
        <f t="shared" ca="1" si="133"/>
        <v>-78.069213850287895</v>
      </c>
      <c r="P295" s="310">
        <f t="shared" ca="1" si="134"/>
        <v>23</v>
      </c>
      <c r="Q295" s="304">
        <f t="shared" ca="1" si="135"/>
        <v>0</v>
      </c>
      <c r="R295" s="306">
        <f t="shared" ca="1" si="136"/>
        <v>0</v>
      </c>
      <c r="S295" s="307">
        <f t="shared" ca="1" si="137"/>
        <v>3.1779999999999995</v>
      </c>
      <c r="T295" s="304">
        <f t="shared" ca="1" si="117"/>
        <v>31.176179999999995</v>
      </c>
      <c r="U295" s="311">
        <f t="shared" ca="1" si="118"/>
        <v>0</v>
      </c>
      <c r="V295" s="306">
        <f t="shared" ca="1" si="119"/>
        <v>1.1296444694100205</v>
      </c>
      <c r="W295" s="304">
        <f t="shared" ca="1" si="120"/>
        <v>14.370868503470728</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5.1328661580881088</v>
      </c>
      <c r="AH295" s="304">
        <f t="shared" ca="1" si="144"/>
        <v>-4.4599132570073978</v>
      </c>
    </row>
    <row r="296" spans="1:34" x14ac:dyDescent="0.2">
      <c r="A296" s="347">
        <f t="shared" ca="1" si="122"/>
        <v>0.1</v>
      </c>
      <c r="B296" s="304">
        <f t="shared" ca="1" si="123"/>
        <v>24.800000000000065</v>
      </c>
      <c r="D296" s="306">
        <f t="shared" ca="1" si="124"/>
        <v>-0.93482964355665499</v>
      </c>
      <c r="E296" s="307">
        <f t="shared" ca="1" si="125"/>
        <v>-5.3856986572548315</v>
      </c>
      <c r="F296" s="304">
        <f t="shared" ca="1" si="126"/>
        <v>5.4662287263916021</v>
      </c>
      <c r="G296" s="306">
        <f t="shared" ca="1" si="127"/>
        <v>16.229607581737923</v>
      </c>
      <c r="H296" s="307">
        <f t="shared" ca="1" si="128"/>
        <v>-77.791438255811059</v>
      </c>
      <c r="I296" s="304">
        <f t="shared" ca="1" si="129"/>
        <v>79.46639559061974</v>
      </c>
      <c r="J296" s="306">
        <f t="shared" ca="1" si="130"/>
        <v>614.78317311403896</v>
      </c>
      <c r="K296" s="307">
        <f t="shared" ca="1" si="131"/>
        <v>802.18348263634152</v>
      </c>
      <c r="L296" s="304">
        <f t="shared" ca="1" si="116"/>
        <v>1010.6714054324166</v>
      </c>
      <c r="M296" s="306">
        <f t="shared" ca="1" si="132"/>
        <v>-1.3651168769412665</v>
      </c>
      <c r="N296" s="304">
        <f t="shared" ca="1" si="133"/>
        <v>-78.215435590814337</v>
      </c>
      <c r="P296" s="310">
        <f t="shared" ca="1" si="134"/>
        <v>23</v>
      </c>
      <c r="Q296" s="304">
        <f t="shared" ca="1" si="135"/>
        <v>0</v>
      </c>
      <c r="R296" s="306">
        <f t="shared" ca="1" si="136"/>
        <v>0</v>
      </c>
      <c r="S296" s="307">
        <f t="shared" ca="1" si="137"/>
        <v>3.1779999999999995</v>
      </c>
      <c r="T296" s="304">
        <f t="shared" ca="1" si="117"/>
        <v>31.176179999999995</v>
      </c>
      <c r="U296" s="311">
        <f t="shared" ca="1" si="118"/>
        <v>0</v>
      </c>
      <c r="V296" s="306">
        <f t="shared" ca="1" si="119"/>
        <v>1.130521959552971</v>
      </c>
      <c r="W296" s="304">
        <f t="shared" ca="1" si="120"/>
        <v>14.56763977185979</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5.0760997794912779</v>
      </c>
      <c r="AH296" s="304">
        <f t="shared" ca="1" si="144"/>
        <v>-4.5219850545848743</v>
      </c>
    </row>
    <row r="297" spans="1:34" x14ac:dyDescent="0.2">
      <c r="A297" s="347">
        <f t="shared" ca="1" si="122"/>
        <v>0.1</v>
      </c>
      <c r="B297" s="304">
        <f t="shared" ca="1" si="123"/>
        <v>24.900000000000066</v>
      </c>
      <c r="D297" s="306">
        <f t="shared" ca="1" si="124"/>
        <v>-0.93618096172250898</v>
      </c>
      <c r="E297" s="307">
        <f t="shared" ca="1" si="125"/>
        <v>-5.3227156886991205</v>
      </c>
      <c r="F297" s="304">
        <f t="shared" ca="1" si="126"/>
        <v>5.4044182939346426</v>
      </c>
      <c r="G297" s="306">
        <f t="shared" ca="1" si="127"/>
        <v>16.135989485565673</v>
      </c>
      <c r="H297" s="307">
        <f t="shared" ca="1" si="128"/>
        <v>-78.323709824680975</v>
      </c>
      <c r="I297" s="304">
        <f t="shared" ca="1" si="129"/>
        <v>79.968579313247233</v>
      </c>
      <c r="J297" s="306">
        <f t="shared" ca="1" si="130"/>
        <v>616.40145296740411</v>
      </c>
      <c r="K297" s="307">
        <f t="shared" ca="1" si="131"/>
        <v>794.37772523231695</v>
      </c>
      <c r="L297" s="304">
        <f t="shared" ca="1" si="116"/>
        <v>1005.4783545982467</v>
      </c>
      <c r="M297" s="306">
        <f t="shared" ca="1" si="132"/>
        <v>-1.3676222625896046</v>
      </c>
      <c r="N297" s="304">
        <f t="shared" ca="1" si="133"/>
        <v>-78.35898361451676</v>
      </c>
      <c r="P297" s="310">
        <f t="shared" ca="1" si="134"/>
        <v>23</v>
      </c>
      <c r="Q297" s="304">
        <f t="shared" ca="1" si="135"/>
        <v>0</v>
      </c>
      <c r="R297" s="306">
        <f t="shared" ca="1" si="136"/>
        <v>0</v>
      </c>
      <c r="S297" s="307">
        <f t="shared" ca="1" si="137"/>
        <v>3.1779999999999995</v>
      </c>
      <c r="T297" s="304">
        <f t="shared" ca="1" si="117"/>
        <v>31.176179999999995</v>
      </c>
      <c r="U297" s="311">
        <f t="shared" ca="1" si="118"/>
        <v>0</v>
      </c>
      <c r="V297" s="306">
        <f t="shared" ca="1" si="119"/>
        <v>1.1314061712961201</v>
      </c>
      <c r="W297" s="304">
        <f t="shared" ca="1" si="120"/>
        <v>14.763878612606913</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5.0193274308204145</v>
      </c>
      <c r="AH297" s="304">
        <f t="shared" ca="1" si="144"/>
        <v>-4.5839017532598465</v>
      </c>
    </row>
    <row r="298" spans="1:34" x14ac:dyDescent="0.2">
      <c r="A298" s="347">
        <f t="shared" ca="1" si="122"/>
        <v>0.1</v>
      </c>
      <c r="B298" s="304">
        <f t="shared" ca="1" si="123"/>
        <v>25.000000000000068</v>
      </c>
      <c r="D298" s="306">
        <f t="shared" ca="1" si="124"/>
        <v>-0.93739534934668867</v>
      </c>
      <c r="E298" s="307">
        <f t="shared" ca="1" si="125"/>
        <v>-5.2599052320954325</v>
      </c>
      <c r="F298" s="304">
        <f t="shared" ca="1" si="126"/>
        <v>5.3427814003196596</v>
      </c>
      <c r="G298" s="306">
        <f t="shared" ca="1" si="127"/>
        <v>16.042249950631003</v>
      </c>
      <c r="H298" s="307">
        <f t="shared" ca="1" si="128"/>
        <v>-78.849700347890519</v>
      </c>
      <c r="I298" s="304">
        <f t="shared" ca="1" si="129"/>
        <v>80.465079558965485</v>
      </c>
      <c r="J298" s="306">
        <f t="shared" ca="1" si="130"/>
        <v>618.0103649392139</v>
      </c>
      <c r="K298" s="307">
        <f t="shared" ca="1" si="131"/>
        <v>786.51905472368833</v>
      </c>
      <c r="L298" s="304">
        <f t="shared" ca="1" si="116"/>
        <v>1000.2744796383364</v>
      </c>
      <c r="M298" s="306">
        <f t="shared" ca="1" si="132"/>
        <v>-1.3700822802335859</v>
      </c>
      <c r="N298" s="304">
        <f t="shared" ca="1" si="133"/>
        <v>-78.499932243044611</v>
      </c>
      <c r="P298" s="310">
        <f t="shared" ca="1" si="134"/>
        <v>23</v>
      </c>
      <c r="Q298" s="304">
        <f t="shared" ca="1" si="135"/>
        <v>0</v>
      </c>
      <c r="R298" s="306">
        <f t="shared" ca="1" si="136"/>
        <v>0</v>
      </c>
      <c r="S298" s="307">
        <f t="shared" ca="1" si="137"/>
        <v>3.1779999999999995</v>
      </c>
      <c r="T298" s="304">
        <f t="shared" ca="1" si="117"/>
        <v>31.176179999999995</v>
      </c>
      <c r="U298" s="311">
        <f t="shared" ca="1" si="118"/>
        <v>0</v>
      </c>
      <c r="V298" s="306">
        <f t="shared" ca="1" si="119"/>
        <v>1.1322970477163594</v>
      </c>
      <c r="W298" s="304">
        <f t="shared" ca="1" si="120"/>
        <v>14.959546440638187</v>
      </c>
      <c r="Y298" s="314" t="str">
        <f t="shared" ca="1" si="138"/>
        <v/>
      </c>
      <c r="Z298" s="315" t="str">
        <f t="shared" ca="1" si="139"/>
        <v/>
      </c>
      <c r="AA298" s="316" t="str">
        <f t="shared" ca="1" si="140"/>
        <v/>
      </c>
      <c r="AC298" s="310">
        <f t="shared" ca="1" si="141"/>
        <v>25.000000000000068</v>
      </c>
      <c r="AD298" s="323">
        <f t="shared" ca="1" si="142"/>
        <v>618.0103649392139</v>
      </c>
      <c r="AE298" s="324" t="e">
        <f t="shared" ca="1" si="121"/>
        <v>#N/A</v>
      </c>
      <c r="AG298" s="306">
        <f t="shared" ca="1" si="143"/>
        <v>4.9625677111078446</v>
      </c>
      <c r="AH298" s="304">
        <f t="shared" ca="1" si="144"/>
        <v>-4.6456509164905331</v>
      </c>
    </row>
    <row r="299" spans="1:34" x14ac:dyDescent="0.2">
      <c r="A299" s="347">
        <f t="shared" ca="1" si="122"/>
        <v>0.1</v>
      </c>
      <c r="B299" s="304">
        <f t="shared" ca="1" si="123"/>
        <v>25.100000000000069</v>
      </c>
      <c r="D299" s="306">
        <f t="shared" ca="1" si="124"/>
        <v>-0.9384742635072495</v>
      </c>
      <c r="E299" s="307">
        <f t="shared" ca="1" si="125"/>
        <v>-5.1972795468541371</v>
      </c>
      <c r="F299" s="304">
        <f t="shared" ca="1" si="126"/>
        <v>5.2813301952646192</v>
      </c>
      <c r="G299" s="306">
        <f t="shared" ca="1" si="127"/>
        <v>15.948402524280278</v>
      </c>
      <c r="H299" s="307">
        <f t="shared" ca="1" si="128"/>
        <v>-79.369428302575926</v>
      </c>
      <c r="I299" s="304">
        <f t="shared" ca="1" si="129"/>
        <v>80.955899674787204</v>
      </c>
      <c r="J299" s="306">
        <f t="shared" ca="1" si="130"/>
        <v>619.60989756295942</v>
      </c>
      <c r="K299" s="307">
        <f t="shared" ca="1" si="131"/>
        <v>778.60809829116499</v>
      </c>
      <c r="L299" s="304">
        <f t="shared" ca="1" si="116"/>
        <v>995.06130257515565</v>
      </c>
      <c r="M299" s="306">
        <f t="shared" ca="1" si="132"/>
        <v>-1.3724981791554181</v>
      </c>
      <c r="N299" s="304">
        <f t="shared" ca="1" si="133"/>
        <v>-78.63835305499579</v>
      </c>
      <c r="P299" s="310">
        <f t="shared" ca="1" si="134"/>
        <v>23</v>
      </c>
      <c r="Q299" s="304">
        <f t="shared" ca="1" si="135"/>
        <v>0</v>
      </c>
      <c r="R299" s="306">
        <f t="shared" ca="1" si="136"/>
        <v>0</v>
      </c>
      <c r="S299" s="307">
        <f t="shared" ca="1" si="137"/>
        <v>3.1779999999999995</v>
      </c>
      <c r="T299" s="304">
        <f t="shared" ca="1" si="117"/>
        <v>31.176179999999995</v>
      </c>
      <c r="U299" s="311">
        <f t="shared" ca="1" si="118"/>
        <v>0</v>
      </c>
      <c r="V299" s="306">
        <f t="shared" ca="1" si="119"/>
        <v>1.1331945320018699</v>
      </c>
      <c r="W299" s="304">
        <f t="shared" ca="1" si="120"/>
        <v>15.154605611438368</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4.9058386364606283</v>
      </c>
      <c r="AH299" s="304">
        <f t="shared" ca="1" si="144"/>
        <v>-4.7072204029698517</v>
      </c>
    </row>
    <row r="300" spans="1:34" x14ac:dyDescent="0.2">
      <c r="A300" s="347">
        <f t="shared" ca="1" si="122"/>
        <v>0.1</v>
      </c>
      <c r="B300" s="304">
        <f t="shared" ca="1" si="123"/>
        <v>25.20000000000007</v>
      </c>
      <c r="D300" s="306">
        <f t="shared" ca="1" si="124"/>
        <v>-0.9394191966815888</v>
      </c>
      <c r="E300" s="307">
        <f t="shared" ca="1" si="125"/>
        <v>-5.1348505946869025</v>
      </c>
      <c r="F300" s="304">
        <f t="shared" ca="1" si="126"/>
        <v>5.2200765374513729</v>
      </c>
      <c r="G300" s="306">
        <f t="shared" ca="1" si="127"/>
        <v>15.854460604612118</v>
      </c>
      <c r="H300" s="307">
        <f t="shared" ca="1" si="128"/>
        <v>-79.882913362044619</v>
      </c>
      <c r="I300" s="304">
        <f t="shared" ca="1" si="129"/>
        <v>81.441044739560681</v>
      </c>
      <c r="J300" s="306">
        <f t="shared" ca="1" si="130"/>
        <v>621.200040719404</v>
      </c>
      <c r="K300" s="307">
        <f t="shared" ca="1" si="131"/>
        <v>770.64548120793393</v>
      </c>
      <c r="L300" s="304">
        <f t="shared" ca="1" si="116"/>
        <v>989.84036505691017</v>
      </c>
      <c r="M300" s="306">
        <f t="shared" ca="1" si="132"/>
        <v>-1.3748711629018864</v>
      </c>
      <c r="N300" s="304">
        <f t="shared" ca="1" si="133"/>
        <v>-78.774315008521569</v>
      </c>
      <c r="P300" s="310">
        <f t="shared" ca="1" si="134"/>
        <v>23</v>
      </c>
      <c r="Q300" s="304">
        <f t="shared" ca="1" si="135"/>
        <v>0</v>
      </c>
      <c r="R300" s="306">
        <f t="shared" ca="1" si="136"/>
        <v>0</v>
      </c>
      <c r="S300" s="307">
        <f t="shared" ca="1" si="137"/>
        <v>3.1779999999999995</v>
      </c>
      <c r="T300" s="304">
        <f t="shared" ca="1" si="117"/>
        <v>31.176179999999995</v>
      </c>
      <c r="U300" s="311">
        <f t="shared" ca="1" si="118"/>
        <v>0</v>
      </c>
      <c r="V300" s="306">
        <f t="shared" ca="1" si="119"/>
        <v>1.1340985674630253</v>
      </c>
      <c r="W300" s="304">
        <f t="shared" ca="1" si="120"/>
        <v>15.349019422540964</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4.8491576550780797</v>
      </c>
      <c r="AH300" s="304">
        <f t="shared" ca="1" si="144"/>
        <v>-4.7685983673500223</v>
      </c>
    </row>
    <row r="301" spans="1:34" x14ac:dyDescent="0.2">
      <c r="A301" s="347">
        <f t="shared" ca="1" si="122"/>
        <v>0.1</v>
      </c>
      <c r="B301" s="304">
        <f t="shared" ca="1" si="123"/>
        <v>25.300000000000072</v>
      </c>
      <c r="D301" s="306">
        <f t="shared" ca="1" si="124"/>
        <v>-0.94023167477814074</v>
      </c>
      <c r="E301" s="307">
        <f t="shared" ca="1" si="125"/>
        <v>-5.0726300389744594</v>
      </c>
      <c r="F301" s="304">
        <f t="shared" ca="1" si="126"/>
        <v>5.1590319939463578</v>
      </c>
      <c r="G301" s="306">
        <f t="shared" ca="1" si="127"/>
        <v>15.760437437134303</v>
      </c>
      <c r="H301" s="307">
        <f t="shared" ca="1" si="128"/>
        <v>-80.390176365942068</v>
      </c>
      <c r="I301" s="304">
        <f t="shared" ca="1" si="129"/>
        <v>81.920521509308614</v>
      </c>
      <c r="J301" s="306">
        <f t="shared" ca="1" si="130"/>
        <v>622.7807856214913</v>
      </c>
      <c r="K301" s="307">
        <f t="shared" ca="1" si="131"/>
        <v>762.63182672153459</v>
      </c>
      <c r="L301" s="304">
        <f t="shared" ca="1" si="116"/>
        <v>984.61322866796115</v>
      </c>
      <c r="M301" s="306">
        <f t="shared" ca="1" si="132"/>
        <v>-1.3772023913132352</v>
      </c>
      <c r="N301" s="304">
        <f t="shared" ca="1" si="133"/>
        <v>-78.907884557572842</v>
      </c>
      <c r="P301" s="310">
        <f t="shared" ca="1" si="134"/>
        <v>23</v>
      </c>
      <c r="Q301" s="304">
        <f t="shared" ca="1" si="135"/>
        <v>0</v>
      </c>
      <c r="R301" s="306">
        <f t="shared" ca="1" si="136"/>
        <v>0</v>
      </c>
      <c r="S301" s="307">
        <f t="shared" ca="1" si="137"/>
        <v>3.1779999999999995</v>
      </c>
      <c r="T301" s="304">
        <f t="shared" ca="1" si="117"/>
        <v>31.176179999999995</v>
      </c>
      <c r="U301" s="311">
        <f t="shared" ca="1" si="118"/>
        <v>0</v>
      </c>
      <c r="V301" s="306">
        <f t="shared" ca="1" si="119"/>
        <v>1.1350090975430647</v>
      </c>
      <c r="W301" s="304">
        <f t="shared" ca="1" si="120"/>
        <v>15.54275211422695</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4.7925416615453482</v>
      </c>
      <c r="AH301" s="304">
        <f t="shared" ca="1" si="144"/>
        <v>-4.829773260711443</v>
      </c>
    </row>
    <row r="302" spans="1:34" x14ac:dyDescent="0.2">
      <c r="A302" s="347">
        <f t="shared" ca="1" si="122"/>
        <v>0.1</v>
      </c>
      <c r="B302" s="304">
        <f t="shared" ca="1" si="123"/>
        <v>25.400000000000073</v>
      </c>
      <c r="D302" s="306">
        <f t="shared" ca="1" si="124"/>
        <v>-0.94091325520878166</v>
      </c>
      <c r="E302" s="307">
        <f t="shared" ca="1" si="125"/>
        <v>-5.0106292443974079</v>
      </c>
      <c r="F302" s="304">
        <f t="shared" ca="1" si="126"/>
        <v>5.0982078398823765</v>
      </c>
      <c r="G302" s="306">
        <f t="shared" ca="1" si="127"/>
        <v>15.666346111613425</v>
      </c>
      <c r="H302" s="307">
        <f t="shared" ca="1" si="128"/>
        <v>-80.891239290381804</v>
      </c>
      <c r="I302" s="304">
        <f t="shared" ca="1" si="129"/>
        <v>82.394338363886831</v>
      </c>
      <c r="J302" s="306">
        <f t="shared" ca="1" si="130"/>
        <v>624.35212479892868</v>
      </c>
      <c r="K302" s="307">
        <f t="shared" ca="1" si="131"/>
        <v>754.56775593871839</v>
      </c>
      <c r="L302" s="304">
        <f t="shared" ca="1" si="116"/>
        <v>979.38147524002636</v>
      </c>
      <c r="M302" s="306">
        <f t="shared" ca="1" si="132"/>
        <v>-1.3794929824475533</v>
      </c>
      <c r="N302" s="304">
        <f t="shared" ca="1" si="133"/>
        <v>-79.039125762159358</v>
      </c>
      <c r="P302" s="310">
        <f t="shared" ca="1" si="134"/>
        <v>23</v>
      </c>
      <c r="Q302" s="304">
        <f t="shared" ca="1" si="135"/>
        <v>0</v>
      </c>
      <c r="R302" s="306">
        <f t="shared" ca="1" si="136"/>
        <v>0</v>
      </c>
      <c r="S302" s="307">
        <f t="shared" ca="1" si="137"/>
        <v>3.1779999999999995</v>
      </c>
      <c r="T302" s="304">
        <f t="shared" ca="1" si="117"/>
        <v>31.176179999999995</v>
      </c>
      <c r="U302" s="311">
        <f t="shared" ca="1" si="118"/>
        <v>0</v>
      </c>
      <c r="V302" s="306">
        <f t="shared" ca="1" si="119"/>
        <v>1.1359260658285273</v>
      </c>
      <c r="W302" s="304">
        <f t="shared" ca="1" si="120"/>
        <v>15.735768869453455</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4.7360070104641689</v>
      </c>
      <c r="AH302" s="304">
        <f t="shared" ca="1" si="144"/>
        <v>-4.890733830782553</v>
      </c>
    </row>
    <row r="303" spans="1:34" x14ac:dyDescent="0.2">
      <c r="A303" s="347">
        <f t="shared" ca="1" si="122"/>
        <v>0.1</v>
      </c>
      <c r="B303" s="304">
        <f t="shared" ca="1" si="123"/>
        <v>25.500000000000075</v>
      </c>
      <c r="D303" s="306">
        <f t="shared" ca="1" si="124"/>
        <v>-0.94146552500169955</v>
      </c>
      <c r="E303" s="307">
        <f t="shared" ca="1" si="125"/>
        <v>-4.9488592768225059</v>
      </c>
      <c r="F303" s="304">
        <f t="shared" ca="1" si="126"/>
        <v>5.0376150583940911</v>
      </c>
      <c r="G303" s="306">
        <f t="shared" ca="1" si="127"/>
        <v>15.572199559113255</v>
      </c>
      <c r="H303" s="307">
        <f t="shared" ca="1" si="128"/>
        <v>-81.386125218064052</v>
      </c>
      <c r="I303" s="304">
        <f t="shared" ca="1" si="129"/>
        <v>82.862505254905543</v>
      </c>
      <c r="J303" s="306">
        <f t="shared" ca="1" si="130"/>
        <v>625.91405208246499</v>
      </c>
      <c r="K303" s="307">
        <f t="shared" ca="1" si="131"/>
        <v>746.45388771329613</v>
      </c>
      <c r="L303" s="304">
        <f t="shared" ca="1" si="116"/>
        <v>974.14670716303544</v>
      </c>
      <c r="M303" s="306">
        <f t="shared" ca="1" si="132"/>
        <v>-1.381744014406743</v>
      </c>
      <c r="N303" s="304">
        <f t="shared" ca="1" si="133"/>
        <v>-79.16810039296999</v>
      </c>
      <c r="P303" s="310">
        <f t="shared" ca="1" si="134"/>
        <v>23</v>
      </c>
      <c r="Q303" s="304">
        <f t="shared" ca="1" si="135"/>
        <v>0</v>
      </c>
      <c r="R303" s="306">
        <f t="shared" ca="1" si="136"/>
        <v>0</v>
      </c>
      <c r="S303" s="307">
        <f t="shared" ca="1" si="137"/>
        <v>3.1779999999999995</v>
      </c>
      <c r="T303" s="304">
        <f t="shared" ca="1" si="117"/>
        <v>31.176179999999995</v>
      </c>
      <c r="U303" s="311">
        <f t="shared" ca="1" si="118"/>
        <v>0</v>
      </c>
      <c r="V303" s="306">
        <f t="shared" ca="1" si="119"/>
        <v>1.1368494160594524</v>
      </c>
      <c r="W303" s="304">
        <f t="shared" ca="1" si="120"/>
        <v>15.928035813034443</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4.6795695294768045</v>
      </c>
      <c r="AH303" s="304">
        <f t="shared" ca="1" si="144"/>
        <v>-4.9514691219173876</v>
      </c>
    </row>
    <row r="304" spans="1:34" x14ac:dyDescent="0.2">
      <c r="A304" s="347">
        <f t="shared" ca="1" si="122"/>
        <v>0.1</v>
      </c>
      <c r="B304" s="304">
        <f t="shared" ca="1" si="123"/>
        <v>25.600000000000076</v>
      </c>
      <c r="D304" s="306">
        <f t="shared" ca="1" si="124"/>
        <v>-0.94189009895447062</v>
      </c>
      <c r="E304" s="307">
        <f t="shared" ca="1" si="125"/>
        <v>-4.8873309034367125</v>
      </c>
      <c r="F304" s="304">
        <f t="shared" ca="1" si="126"/>
        <v>4.9772643407996702</v>
      </c>
      <c r="G304" s="306">
        <f t="shared" ca="1" si="127"/>
        <v>15.478010549217808</v>
      </c>
      <c r="H304" s="307">
        <f t="shared" ca="1" si="128"/>
        <v>-81.874858308407724</v>
      </c>
      <c r="I304" s="304">
        <f t="shared" ca="1" si="129"/>
        <v>83.325033654859922</v>
      </c>
      <c r="J304" s="306">
        <f t="shared" ca="1" si="130"/>
        <v>627.46656258788153</v>
      </c>
      <c r="K304" s="307">
        <f t="shared" ca="1" si="131"/>
        <v>738.2908385369725</v>
      </c>
      <c r="L304" s="304">
        <f t="shared" ca="1" si="116"/>
        <v>968.91054769440802</v>
      </c>
      <c r="M304" s="306">
        <f t="shared" ca="1" si="132"/>
        <v>-1.3839565270697483</v>
      </c>
      <c r="N304" s="304">
        <f t="shared" ca="1" si="133"/>
        <v>-79.294868030679439</v>
      </c>
      <c r="P304" s="310">
        <f t="shared" ca="1" si="134"/>
        <v>23</v>
      </c>
      <c r="Q304" s="304">
        <f t="shared" ca="1" si="135"/>
        <v>0</v>
      </c>
      <c r="R304" s="306">
        <f t="shared" ca="1" si="136"/>
        <v>0</v>
      </c>
      <c r="S304" s="307">
        <f t="shared" ca="1" si="137"/>
        <v>3.1779999999999995</v>
      </c>
      <c r="T304" s="304">
        <f t="shared" ca="1" si="117"/>
        <v>31.176179999999995</v>
      </c>
      <c r="U304" s="311">
        <f t="shared" ca="1" si="118"/>
        <v>0</v>
      </c>
      <c r="V304" s="306">
        <f t="shared" ca="1" si="119"/>
        <v>1.1377790921393409</v>
      </c>
      <c r="W304" s="304">
        <f t="shared" ca="1" si="120"/>
        <v>16.119520010095407</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4.6232445317342474</v>
      </c>
      <c r="AH304" s="304">
        <f t="shared" ca="1" si="144"/>
        <v>-5.011968474837774</v>
      </c>
    </row>
    <row r="305" spans="1:34" x14ac:dyDescent="0.2">
      <c r="A305" s="347">
        <f t="shared" ca="1" si="122"/>
        <v>0.1</v>
      </c>
      <c r="B305" s="304">
        <f t="shared" ca="1" si="123"/>
        <v>25.700000000000077</v>
      </c>
      <c r="D305" s="306">
        <f t="shared" ca="1" si="124"/>
        <v>-0.94218861782716057</v>
      </c>
      <c r="E305" s="307">
        <f t="shared" ca="1" si="125"/>
        <v>-4.8260545931213574</v>
      </c>
      <c r="F305" s="304">
        <f t="shared" ca="1" si="126"/>
        <v>4.9171660870211422</v>
      </c>
      <c r="G305" s="306">
        <f t="shared" ca="1" si="127"/>
        <v>15.383791687435092</v>
      </c>
      <c r="H305" s="307">
        <f t="shared" ca="1" si="128"/>
        <v>-82.357463767719864</v>
      </c>
      <c r="I305" s="304">
        <f t="shared" ca="1" si="129"/>
        <v>83.781936507421975</v>
      </c>
      <c r="J305" s="306">
        <f t="shared" ca="1" si="130"/>
        <v>629.00965269971414</v>
      </c>
      <c r="K305" s="307">
        <f t="shared" ca="1" si="131"/>
        <v>730.07922243316614</v>
      </c>
      <c r="L305" s="304">
        <f t="shared" ca="1" si="116"/>
        <v>963.67464126541768</v>
      </c>
      <c r="M305" s="306">
        <f t="shared" ca="1" si="132"/>
        <v>-1.3861315237383662</v>
      </c>
      <c r="N305" s="304">
        <f t="shared" ca="1" si="133"/>
        <v>-79.419486160246265</v>
      </c>
      <c r="P305" s="310">
        <f t="shared" ca="1" si="134"/>
        <v>23</v>
      </c>
      <c r="Q305" s="304">
        <f t="shared" ca="1" si="135"/>
        <v>0</v>
      </c>
      <c r="R305" s="306">
        <f t="shared" ca="1" si="136"/>
        <v>0</v>
      </c>
      <c r="S305" s="307">
        <f t="shared" ca="1" si="137"/>
        <v>3.1779999999999995</v>
      </c>
      <c r="T305" s="304">
        <f t="shared" ca="1" si="117"/>
        <v>31.176179999999995</v>
      </c>
      <c r="U305" s="311">
        <f t="shared" ca="1" si="118"/>
        <v>0</v>
      </c>
      <c r="V305" s="306">
        <f t="shared" ca="1" si="119"/>
        <v>1.1387150381448803</v>
      </c>
      <c r="W305" s="304">
        <f t="shared" ca="1" si="120"/>
        <v>16.310189463824752</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4.567046827855366</v>
      </c>
      <c r="AH305" s="304">
        <f t="shared" ca="1" si="144"/>
        <v>-5.0722215261470769</v>
      </c>
    </row>
    <row r="306" spans="1:34" x14ac:dyDescent="0.2">
      <c r="A306" s="347">
        <f t="shared" ca="1" si="122"/>
        <v>0.1</v>
      </c>
      <c r="B306" s="304">
        <f t="shared" ca="1" si="123"/>
        <v>25.800000000000079</v>
      </c>
      <c r="D306" s="306">
        <f t="shared" ca="1" si="124"/>
        <v>-0.94236274657525965</v>
      </c>
      <c r="E306" s="307">
        <f t="shared" ca="1" si="125"/>
        <v>-4.765040517058587</v>
      </c>
      <c r="F306" s="304">
        <f t="shared" ca="1" si="126"/>
        <v>4.8573304062357989</v>
      </c>
      <c r="G306" s="306">
        <f t="shared" ca="1" si="127"/>
        <v>15.289555412777567</v>
      </c>
      <c r="H306" s="307">
        <f t="shared" ca="1" si="128"/>
        <v>-82.833967819425723</v>
      </c>
      <c r="I306" s="304">
        <f t="shared" ca="1" si="129"/>
        <v>84.23322817884906</v>
      </c>
      <c r="J306" s="306">
        <f t="shared" ca="1" si="130"/>
        <v>630.54332005472475</v>
      </c>
      <c r="K306" s="307">
        <f t="shared" ca="1" si="131"/>
        <v>721.81965085380887</v>
      </c>
      <c r="L306" s="304">
        <f t="shared" ca="1" si="116"/>
        <v>958.44065378319044</v>
      </c>
      <c r="M306" s="306">
        <f t="shared" ca="1" si="132"/>
        <v>-1.3882699727006258</v>
      </c>
      <c r="N306" s="304">
        <f t="shared" ca="1" si="133"/>
        <v>-79.542010260487871</v>
      </c>
      <c r="P306" s="310">
        <f t="shared" ca="1" si="134"/>
        <v>23</v>
      </c>
      <c r="Q306" s="304">
        <f t="shared" ca="1" si="135"/>
        <v>0</v>
      </c>
      <c r="R306" s="306">
        <f t="shared" ca="1" si="136"/>
        <v>0</v>
      </c>
      <c r="S306" s="307">
        <f t="shared" ca="1" si="137"/>
        <v>3.1779999999999995</v>
      </c>
      <c r="T306" s="304">
        <f t="shared" ca="1" si="117"/>
        <v>31.176179999999995</v>
      </c>
      <c r="U306" s="311">
        <f t="shared" ca="1" si="118"/>
        <v>0</v>
      </c>
      <c r="V306" s="306">
        <f t="shared" ca="1" si="119"/>
        <v>1.1396571983354287</v>
      </c>
      <c r="W306" s="304">
        <f t="shared" ca="1" si="120"/>
        <v>16.500013112544327</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4.5109907374195908</v>
      </c>
      <c r="AH306" s="304">
        <f t="shared" ca="1" si="144"/>
        <v>-5.1322182076226417</v>
      </c>
    </row>
    <row r="307" spans="1:34" x14ac:dyDescent="0.2">
      <c r="A307" s="347">
        <f t="shared" ca="1" si="122"/>
        <v>0.1</v>
      </c>
      <c r="B307" s="304">
        <f t="shared" ca="1" si="123"/>
        <v>25.90000000000008</v>
      </c>
      <c r="D307" s="306">
        <f t="shared" ca="1" si="124"/>
        <v>-0.942414172622277</v>
      </c>
      <c r="E307" s="307">
        <f t="shared" ca="1" si="125"/>
        <v>-4.7042985495624023</v>
      </c>
      <c r="F307" s="304">
        <f t="shared" ca="1" si="126"/>
        <v>4.7977671177511576</v>
      </c>
      <c r="G307" s="306">
        <f t="shared" ca="1" si="127"/>
        <v>15.195313995515338</v>
      </c>
      <c r="H307" s="307">
        <f t="shared" ca="1" si="128"/>
        <v>-83.30439767438196</v>
      </c>
      <c r="I307" s="304">
        <f t="shared" ca="1" si="129"/>
        <v>84.678924410468738</v>
      </c>
      <c r="J307" s="306">
        <f t="shared" ca="1" si="130"/>
        <v>632.06756352513935</v>
      </c>
      <c r="K307" s="307">
        <f t="shared" ca="1" si="131"/>
        <v>713.51273257911851</v>
      </c>
      <c r="L307" s="304">
        <f t="shared" ca="1" si="116"/>
        <v>953.21027292676968</v>
      </c>
      <c r="M307" s="306">
        <f t="shared" ca="1" si="132"/>
        <v>-1.3903728087164042</v>
      </c>
      <c r="N307" s="304">
        <f t="shared" ca="1" si="133"/>
        <v>-79.662493889200078</v>
      </c>
      <c r="P307" s="310">
        <f t="shared" ca="1" si="134"/>
        <v>23</v>
      </c>
      <c r="Q307" s="304">
        <f t="shared" ca="1" si="135"/>
        <v>0</v>
      </c>
      <c r="R307" s="306">
        <f t="shared" ca="1" si="136"/>
        <v>0</v>
      </c>
      <c r="S307" s="307">
        <f t="shared" ca="1" si="137"/>
        <v>3.1779999999999995</v>
      </c>
      <c r="T307" s="304">
        <f t="shared" ca="1" si="117"/>
        <v>31.176179999999995</v>
      </c>
      <c r="U307" s="311">
        <f t="shared" ca="1" si="118"/>
        <v>0</v>
      </c>
      <c r="V307" s="306">
        <f t="shared" ca="1" si="119"/>
        <v>1.1406055171622658</v>
      </c>
      <c r="W307" s="304">
        <f t="shared" ca="1" si="120"/>
        <v>16.688960826122138</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4.4550901000320096</v>
      </c>
      <c r="AH307" s="304">
        <f t="shared" ca="1" si="144"/>
        <v>-5.191948745293999</v>
      </c>
    </row>
    <row r="308" spans="1:34" x14ac:dyDescent="0.2">
      <c r="A308" s="347">
        <f t="shared" ca="1" si="122"/>
        <v>0.1</v>
      </c>
      <c r="B308" s="304">
        <f t="shared" ca="1" si="123"/>
        <v>26.000000000000082</v>
      </c>
      <c r="D308" s="306">
        <f t="shared" ca="1" si="124"/>
        <v>-0.94234460417184041</v>
      </c>
      <c r="E308" s="307">
        <f t="shared" ca="1" si="125"/>
        <v>-4.6438382691264213</v>
      </c>
      <c r="F308" s="304">
        <f t="shared" ca="1" si="126"/>
        <v>4.7384857520957961</v>
      </c>
      <c r="G308" s="306">
        <f t="shared" ca="1" si="127"/>
        <v>15.101079535098155</v>
      </c>
      <c r="H308" s="307">
        <f t="shared" ca="1" si="128"/>
        <v>-83.768781501294598</v>
      </c>
      <c r="I308" s="304">
        <f t="shared" ca="1" si="129"/>
        <v>85.119042272202506</v>
      </c>
      <c r="J308" s="306">
        <f t="shared" ca="1" si="130"/>
        <v>633.58238320167004</v>
      </c>
      <c r="K308" s="307">
        <f t="shared" ca="1" si="131"/>
        <v>705.15907362033465</v>
      </c>
      <c r="L308" s="304">
        <f t="shared" ca="1" si="116"/>
        <v>947.98520843555173</v>
      </c>
      <c r="M308" s="306">
        <f t="shared" ca="1" si="132"/>
        <v>-1.3924409344296591</v>
      </c>
      <c r="N308" s="304">
        <f t="shared" ca="1" si="133"/>
        <v>-79.780988764072063</v>
      </c>
      <c r="P308" s="310">
        <f t="shared" ca="1" si="134"/>
        <v>23</v>
      </c>
      <c r="Q308" s="304">
        <f t="shared" ca="1" si="135"/>
        <v>0</v>
      </c>
      <c r="R308" s="306">
        <f t="shared" ca="1" si="136"/>
        <v>0</v>
      </c>
      <c r="S308" s="307">
        <f t="shared" ca="1" si="137"/>
        <v>3.1779999999999995</v>
      </c>
      <c r="T308" s="304">
        <f t="shared" ca="1" si="117"/>
        <v>31.176179999999995</v>
      </c>
      <c r="U308" s="311">
        <f t="shared" ca="1" si="118"/>
        <v>0</v>
      </c>
      <c r="V308" s="306">
        <f t="shared" ca="1" si="119"/>
        <v>1.1415599392776006</v>
      </c>
      <c r="W308" s="304">
        <f t="shared" ca="1" si="120"/>
        <v>16.877003401750123</v>
      </c>
      <c r="Y308" s="314" t="str">
        <f t="shared" ca="1" si="138"/>
        <v/>
      </c>
      <c r="Z308" s="315" t="str">
        <f t="shared" ca="1" si="139"/>
        <v/>
      </c>
      <c r="AA308" s="316" t="str">
        <f t="shared" ca="1" si="140"/>
        <v/>
      </c>
      <c r="AC308" s="310">
        <f t="shared" ca="1" si="141"/>
        <v>26.000000000000082</v>
      </c>
      <c r="AD308" s="323">
        <f t="shared" ca="1" si="142"/>
        <v>633.58238320167004</v>
      </c>
      <c r="AE308" s="324" t="e">
        <f t="shared" ca="1" si="121"/>
        <v>#N/A</v>
      </c>
      <c r="AG308" s="306">
        <f t="shared" ca="1" si="143"/>
        <v>4.3993582859963025</v>
      </c>
      <c r="AH308" s="304">
        <f t="shared" ca="1" si="144"/>
        <v>-5.2514036583140777</v>
      </c>
    </row>
    <row r="309" spans="1:34" x14ac:dyDescent="0.2">
      <c r="A309" s="347">
        <f t="shared" ca="1" si="122"/>
        <v>0.1</v>
      </c>
      <c r="B309" s="304">
        <f t="shared" ca="1" si="123"/>
        <v>26.100000000000083</v>
      </c>
      <c r="D309" s="306">
        <f t="shared" ca="1" si="124"/>
        <v>-0.94215576855914318</v>
      </c>
      <c r="E309" s="307">
        <f t="shared" ca="1" si="125"/>
        <v>-4.5836689596806268</v>
      </c>
      <c r="F309" s="304">
        <f t="shared" ca="1" si="126"/>
        <v>4.6794955523185351</v>
      </c>
      <c r="G309" s="306">
        <f t="shared" ca="1" si="127"/>
        <v>15.00686395824224</v>
      </c>
      <c r="H309" s="307">
        <f t="shared" ca="1" si="128"/>
        <v>-84.227148397262667</v>
      </c>
      <c r="I309" s="304">
        <f t="shared" ca="1" si="129"/>
        <v>85.553600117094405</v>
      </c>
      <c r="J309" s="306">
        <f t="shared" ca="1" si="130"/>
        <v>635.08778037633704</v>
      </c>
      <c r="K309" s="307">
        <f t="shared" ca="1" si="131"/>
        <v>696.75927712540681</v>
      </c>
      <c r="L309" s="304">
        <f t="shared" ca="1" si="116"/>
        <v>942.76719238827036</v>
      </c>
      <c r="M309" s="306">
        <f t="shared" ca="1" si="132"/>
        <v>-1.3944752217113809</v>
      </c>
      <c r="N309" s="304">
        <f t="shared" ca="1" si="133"/>
        <v>-79.897544839631877</v>
      </c>
      <c r="P309" s="310">
        <f t="shared" ca="1" si="134"/>
        <v>23</v>
      </c>
      <c r="Q309" s="304">
        <f t="shared" ca="1" si="135"/>
        <v>0</v>
      </c>
      <c r="R309" s="306">
        <f t="shared" ca="1" si="136"/>
        <v>0</v>
      </c>
      <c r="S309" s="307">
        <f t="shared" ca="1" si="137"/>
        <v>3.1779999999999995</v>
      </c>
      <c r="T309" s="304">
        <f t="shared" ca="1" si="117"/>
        <v>31.176179999999995</v>
      </c>
      <c r="U309" s="311">
        <f t="shared" ca="1" si="118"/>
        <v>0</v>
      </c>
      <c r="V309" s="306">
        <f t="shared" ca="1" si="119"/>
        <v>1.1425204095433468</v>
      </c>
      <c r="W309" s="304">
        <f t="shared" ca="1" si="120"/>
        <v>17.064112559110086</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4.3438082066277737</v>
      </c>
      <c r="AH309" s="304">
        <f t="shared" ca="1" si="144"/>
        <v>-5.3105737576306247</v>
      </c>
    </row>
    <row r="310" spans="1:34" x14ac:dyDescent="0.2">
      <c r="A310" s="347">
        <f t="shared" ca="1" si="122"/>
        <v>0.1</v>
      </c>
      <c r="B310" s="304">
        <f t="shared" ca="1" si="123"/>
        <v>26.200000000000085</v>
      </c>
      <c r="D310" s="306">
        <f t="shared" ca="1" si="124"/>
        <v>-0.94184941064159311</v>
      </c>
      <c r="E310" s="307">
        <f t="shared" ca="1" si="125"/>
        <v>-4.5237996120492783</v>
      </c>
      <c r="F310" s="304">
        <f t="shared" ca="1" si="126"/>
        <v>4.6208054754883499</v>
      </c>
      <c r="G310" s="306">
        <f t="shared" ca="1" si="127"/>
        <v>14.912679017178082</v>
      </c>
      <c r="H310" s="307">
        <f t="shared" ca="1" si="128"/>
        <v>-84.679528358467593</v>
      </c>
      <c r="I310" s="304">
        <f t="shared" ca="1" si="129"/>
        <v>85.982617536813223</v>
      </c>
      <c r="J310" s="306">
        <f t="shared" ca="1" si="130"/>
        <v>636.58375752510801</v>
      </c>
      <c r="K310" s="307">
        <f t="shared" ca="1" si="131"/>
        <v>688.3139432876203</v>
      </c>
      <c r="L310" s="304">
        <f t="shared" ca="1" si="116"/>
        <v>937.55797947057056</v>
      </c>
      <c r="M310" s="306">
        <f t="shared" ca="1" si="132"/>
        <v>-1.3964765129371188</v>
      </c>
      <c r="N310" s="304">
        <f t="shared" ca="1" si="133"/>
        <v>-80.012210380443221</v>
      </c>
      <c r="P310" s="310">
        <f t="shared" ca="1" si="134"/>
        <v>23</v>
      </c>
      <c r="Q310" s="304">
        <f t="shared" ca="1" si="135"/>
        <v>0</v>
      </c>
      <c r="R310" s="306">
        <f t="shared" ca="1" si="136"/>
        <v>0</v>
      </c>
      <c r="S310" s="307">
        <f t="shared" ca="1" si="137"/>
        <v>3.1779999999999995</v>
      </c>
      <c r="T310" s="304">
        <f t="shared" ca="1" si="117"/>
        <v>31.176179999999995</v>
      </c>
      <c r="U310" s="311">
        <f t="shared" ca="1" si="118"/>
        <v>0</v>
      </c>
      <c r="V310" s="306">
        <f t="shared" ca="1" si="119"/>
        <v>1.1434868730396557</v>
      </c>
      <c r="W310" s="304">
        <f t="shared" ca="1" si="120"/>
        <v>17.250260934950905</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4.2884523242359283</v>
      </c>
      <c r="AH310" s="304">
        <f t="shared" ca="1" si="144"/>
        <v>-5.3694501444650999</v>
      </c>
    </row>
    <row r="311" spans="1:34" x14ac:dyDescent="0.2">
      <c r="A311" s="347">
        <f t="shared" ca="1" si="122"/>
        <v>0.1</v>
      </c>
      <c r="B311" s="304">
        <f t="shared" ca="1" si="123"/>
        <v>26.300000000000086</v>
      </c>
      <c r="D311" s="306">
        <f t="shared" ca="1" si="124"/>
        <v>-0.941427291228501</v>
      </c>
      <c r="E311" s="307">
        <f t="shared" ca="1" si="125"/>
        <v>-4.4642389256022197</v>
      </c>
      <c r="F311" s="304">
        <f t="shared" ca="1" si="126"/>
        <v>4.5624241943874413</v>
      </c>
      <c r="G311" s="306">
        <f t="shared" ca="1" si="127"/>
        <v>14.818536288055231</v>
      </c>
      <c r="H311" s="307">
        <f t="shared" ca="1" si="128"/>
        <v>-85.125952251027812</v>
      </c>
      <c r="I311" s="304">
        <f t="shared" ca="1" si="129"/>
        <v>86.40611531809931</v>
      </c>
      <c r="J311" s="306">
        <f t="shared" ca="1" si="130"/>
        <v>638.07031829036964</v>
      </c>
      <c r="K311" s="307">
        <f t="shared" ca="1" si="131"/>
        <v>679.82366925714553</v>
      </c>
      <c r="L311" s="304">
        <f t="shared" ca="1" si="116"/>
        <v>932.35934722907257</v>
      </c>
      <c r="M311" s="306">
        <f t="shared" ca="1" si="132"/>
        <v>-1.3984456222026935</v>
      </c>
      <c r="N311" s="304">
        <f t="shared" ca="1" si="133"/>
        <v>-80.12503203076075</v>
      </c>
      <c r="P311" s="310">
        <f t="shared" ca="1" si="134"/>
        <v>23</v>
      </c>
      <c r="Q311" s="304">
        <f t="shared" ca="1" si="135"/>
        <v>0</v>
      </c>
      <c r="R311" s="306">
        <f t="shared" ca="1" si="136"/>
        <v>0</v>
      </c>
      <c r="S311" s="307">
        <f t="shared" ca="1" si="137"/>
        <v>3.1779999999999995</v>
      </c>
      <c r="T311" s="304">
        <f t="shared" ca="1" si="117"/>
        <v>31.176179999999995</v>
      </c>
      <c r="U311" s="311">
        <f t="shared" ca="1" si="118"/>
        <v>0</v>
      </c>
      <c r="V311" s="306">
        <f t="shared" ca="1" si="119"/>
        <v>1.1444592750732177</v>
      </c>
      <c r="W311" s="304">
        <f t="shared" ca="1" si="120"/>
        <v>17.435422077100121</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4.2333026618032932</v>
      </c>
      <c r="AH311" s="304">
        <f t="shared" ca="1" si="144"/>
        <v>-5.4280242086063275</v>
      </c>
    </row>
    <row r="312" spans="1:34" x14ac:dyDescent="0.2">
      <c r="A312" s="347">
        <f t="shared" ca="1" si="122"/>
        <v>0.1</v>
      </c>
      <c r="B312" s="304">
        <f t="shared" ca="1" si="123"/>
        <v>26.400000000000087</v>
      </c>
      <c r="D312" s="306">
        <f t="shared" ca="1" si="124"/>
        <v>-0.94089118554964968</v>
      </c>
      <c r="E312" s="307">
        <f t="shared" ca="1" si="125"/>
        <v>-4.4049953100918611</v>
      </c>
      <c r="F312" s="304">
        <f t="shared" ca="1" si="126"/>
        <v>4.5043600993899586</v>
      </c>
      <c r="G312" s="306">
        <f t="shared" ca="1" si="127"/>
        <v>14.724447169500266</v>
      </c>
      <c r="H312" s="307">
        <f t="shared" ca="1" si="128"/>
        <v>-85.566451782036992</v>
      </c>
      <c r="I312" s="304">
        <f t="shared" ca="1" si="129"/>
        <v>86.824115400129855</v>
      </c>
      <c r="J312" s="306">
        <f t="shared" ca="1" si="130"/>
        <v>639.54746746324747</v>
      </c>
      <c r="K312" s="307">
        <f t="shared" ca="1" si="131"/>
        <v>671.28904905549234</v>
      </c>
      <c r="L312" s="304">
        <f t="shared" ca="1" si="116"/>
        <v>927.17309630968089</v>
      </c>
      <c r="M312" s="306">
        <f t="shared" ca="1" si="132"/>
        <v>-1.4003833364814882</v>
      </c>
      <c r="N312" s="304">
        <f t="shared" ca="1" si="133"/>
        <v>-80.236054880837912</v>
      </c>
      <c r="P312" s="310">
        <f t="shared" ca="1" si="134"/>
        <v>23</v>
      </c>
      <c r="Q312" s="304">
        <f t="shared" ca="1" si="135"/>
        <v>0</v>
      </c>
      <c r="R312" s="306">
        <f t="shared" ca="1" si="136"/>
        <v>0</v>
      </c>
      <c r="S312" s="307">
        <f t="shared" ca="1" si="137"/>
        <v>3.1779999999999995</v>
      </c>
      <c r="T312" s="304">
        <f t="shared" ca="1" si="117"/>
        <v>31.176179999999995</v>
      </c>
      <c r="U312" s="311">
        <f t="shared" ca="1" si="118"/>
        <v>0</v>
      </c>
      <c r="V312" s="306">
        <f t="shared" ca="1" si="119"/>
        <v>1.1454375611853242</v>
      </c>
      <c r="W312" s="304">
        <f t="shared" ca="1" si="120"/>
        <v>17.619570437933017</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4.1783708123848129</v>
      </c>
      <c r="AH312" s="304">
        <f t="shared" ca="1" si="144"/>
        <v>-5.4862876265261562</v>
      </c>
    </row>
    <row r="313" spans="1:34" x14ac:dyDescent="0.2">
      <c r="A313" s="347">
        <f t="shared" ca="1" si="122"/>
        <v>0.1</v>
      </c>
      <c r="B313" s="304">
        <f t="shared" ca="1" si="123"/>
        <v>26.500000000000089</v>
      </c>
      <c r="D313" s="306">
        <f t="shared" ca="1" si="124"/>
        <v>-0.94024288176259618</v>
      </c>
      <c r="E313" s="307">
        <f t="shared" ca="1" si="125"/>
        <v>-4.3460768876680884</v>
      </c>
      <c r="F313" s="304">
        <f t="shared" ca="1" si="126"/>
        <v>4.446621300518852</v>
      </c>
      <c r="G313" s="306">
        <f t="shared" ca="1" si="127"/>
        <v>14.630422881324007</v>
      </c>
      <c r="H313" s="307">
        <f t="shared" ca="1" si="128"/>
        <v>-86.001059470803796</v>
      </c>
      <c r="I313" s="304">
        <f t="shared" ca="1" si="129"/>
        <v>87.236640832777951</v>
      </c>
      <c r="J313" s="306">
        <f t="shared" ca="1" si="130"/>
        <v>641.0152109657887</v>
      </c>
      <c r="K313" s="307">
        <f t="shared" ca="1" si="131"/>
        <v>662.71067349285033</v>
      </c>
      <c r="L313" s="304">
        <f t="shared" ca="1" si="116"/>
        <v>922.00105067774291</v>
      </c>
      <c r="M313" s="306">
        <f t="shared" ca="1" si="132"/>
        <v>-1.402290416726508</v>
      </c>
      <c r="N313" s="304">
        <f t="shared" ca="1" si="133"/>
        <v>-80.345322530070334</v>
      </c>
      <c r="P313" s="310">
        <f t="shared" ca="1" si="134"/>
        <v>23</v>
      </c>
      <c r="Q313" s="304">
        <f t="shared" ca="1" si="135"/>
        <v>0</v>
      </c>
      <c r="R313" s="306">
        <f t="shared" ca="1" si="136"/>
        <v>0</v>
      </c>
      <c r="S313" s="307">
        <f t="shared" ca="1" si="137"/>
        <v>3.1779999999999995</v>
      </c>
      <c r="T313" s="304">
        <f t="shared" ca="1" si="117"/>
        <v>31.176179999999995</v>
      </c>
      <c r="U313" s="311">
        <f t="shared" ca="1" si="118"/>
        <v>0</v>
      </c>
      <c r="V313" s="306">
        <f t="shared" ca="1" si="119"/>
        <v>1.1464216771596978</v>
      </c>
      <c r="W313" s="304">
        <f t="shared" ca="1" si="120"/>
        <v>17.802681367322162</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4.1236679482498877</v>
      </c>
      <c r="AH313" s="304">
        <f t="shared" ca="1" si="144"/>
        <v>-5.5442323593244245</v>
      </c>
    </row>
    <row r="314" spans="1:34" x14ac:dyDescent="0.2">
      <c r="A314" s="347">
        <f t="shared" ca="1" si="122"/>
        <v>0.1</v>
      </c>
      <c r="B314" s="304">
        <f t="shared" ca="1" si="123"/>
        <v>26.60000000000009</v>
      </c>
      <c r="D314" s="306">
        <f t="shared" ca="1" si="124"/>
        <v>-0.93948417949849905</v>
      </c>
      <c r="E314" s="307">
        <f t="shared" ca="1" si="125"/>
        <v>-4.2874914950634784</v>
      </c>
      <c r="F314" s="304">
        <f t="shared" ca="1" si="126"/>
        <v>4.3892156296734424</v>
      </c>
      <c r="G314" s="306">
        <f t="shared" ca="1" si="127"/>
        <v>14.536474463374157</v>
      </c>
      <c r="H314" s="307">
        <f t="shared" ca="1" si="128"/>
        <v>-86.429808620310141</v>
      </c>
      <c r="I314" s="304">
        <f t="shared" ca="1" si="129"/>
        <v>87.643715735743228</v>
      </c>
      <c r="J314" s="306">
        <f t="shared" ca="1" si="130"/>
        <v>642.47355583302362</v>
      </c>
      <c r="K314" s="307">
        <f t="shared" ca="1" si="131"/>
        <v>654.08913008829461</v>
      </c>
      <c r="L314" s="304">
        <f t="shared" ca="1" si="116"/>
        <v>916.84505781750897</v>
      </c>
      <c r="M314" s="306">
        <f t="shared" ca="1" si="132"/>
        <v>-1.4041675989201969</v>
      </c>
      <c r="N314" s="304">
        <f t="shared" ca="1" si="133"/>
        <v>-80.452877147145813</v>
      </c>
      <c r="P314" s="310">
        <f t="shared" ca="1" si="134"/>
        <v>23</v>
      </c>
      <c r="Q314" s="304">
        <f t="shared" ca="1" si="135"/>
        <v>0</v>
      </c>
      <c r="R314" s="306">
        <f t="shared" ca="1" si="136"/>
        <v>0</v>
      </c>
      <c r="S314" s="307">
        <f t="shared" ca="1" si="137"/>
        <v>3.1779999999999995</v>
      </c>
      <c r="T314" s="304">
        <f t="shared" ca="1" si="117"/>
        <v>31.176179999999995</v>
      </c>
      <c r="U314" s="311">
        <f t="shared" ca="1" si="118"/>
        <v>0</v>
      </c>
      <c r="V314" s="306">
        <f t="shared" ca="1" si="119"/>
        <v>1.1474115690300855</v>
      </c>
      <c r="W314" s="304">
        <f t="shared" ca="1" si="120"/>
        <v>17.984731105090333</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4.069204829787104</v>
      </c>
      <c r="AH314" s="304">
        <f t="shared" ca="1" si="144"/>
        <v>-5.6018506505104355</v>
      </c>
    </row>
    <row r="315" spans="1:34" x14ac:dyDescent="0.2">
      <c r="A315" s="347">
        <f t="shared" ca="1" si="122"/>
        <v>0.1</v>
      </c>
      <c r="B315" s="304">
        <f t="shared" ca="1" si="123"/>
        <v>26.700000000000092</v>
      </c>
      <c r="D315" s="306">
        <f t="shared" ca="1" si="124"/>
        <v>-0.93861688844632152</v>
      </c>
      <c r="E315" s="307">
        <f t="shared" ca="1" si="125"/>
        <v>-4.2292466859411899</v>
      </c>
      <c r="F315" s="304">
        <f t="shared" ca="1" si="126"/>
        <v>4.3321506430202987</v>
      </c>
      <c r="G315" s="306">
        <f t="shared" ca="1" si="127"/>
        <v>14.442612774529525</v>
      </c>
      <c r="H315" s="307">
        <f t="shared" ca="1" si="128"/>
        <v>-86.852733288904261</v>
      </c>
      <c r="I315" s="304">
        <f t="shared" ca="1" si="129"/>
        <v>88.045365258533295</v>
      </c>
      <c r="J315" s="306">
        <f t="shared" ca="1" si="130"/>
        <v>643.9225101949188</v>
      </c>
      <c r="K315" s="307">
        <f t="shared" ca="1" si="131"/>
        <v>645.42500299283392</v>
      </c>
      <c r="L315" s="304">
        <f t="shared" ca="1" si="116"/>
        <v>911.70698890818255</v>
      </c>
      <c r="M315" s="306">
        <f t="shared" ca="1" si="132"/>
        <v>-1.4060155950748283</v>
      </c>
      <c r="N315" s="304">
        <f t="shared" ca="1" si="133"/>
        <v>-80.558759527362596</v>
      </c>
      <c r="P315" s="310">
        <f t="shared" ca="1" si="134"/>
        <v>23</v>
      </c>
      <c r="Q315" s="304">
        <f t="shared" ca="1" si="135"/>
        <v>0</v>
      </c>
      <c r="R315" s="306">
        <f t="shared" ca="1" si="136"/>
        <v>0</v>
      </c>
      <c r="S315" s="307">
        <f t="shared" ca="1" si="137"/>
        <v>3.1779999999999995</v>
      </c>
      <c r="T315" s="304">
        <f t="shared" ca="1" si="117"/>
        <v>31.176179999999995</v>
      </c>
      <c r="U315" s="311">
        <f t="shared" ca="1" si="118"/>
        <v>0</v>
      </c>
      <c r="V315" s="306">
        <f t="shared" ca="1" si="119"/>
        <v>1.148407183087623</v>
      </c>
      <c r="W315" s="304">
        <f t="shared" ca="1" si="120"/>
        <v>18.165696772989666</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4.014991814189794</v>
      </c>
      <c r="AH315" s="304">
        <f t="shared" ca="1" si="144"/>
        <v>-5.6591350236281732</v>
      </c>
    </row>
    <row r="316" spans="1:34" x14ac:dyDescent="0.2">
      <c r="A316" s="347">
        <f t="shared" ca="1" si="122"/>
        <v>0.1</v>
      </c>
      <c r="B316" s="304">
        <f t="shared" ca="1" si="123"/>
        <v>26.800000000000093</v>
      </c>
      <c r="D316" s="306">
        <f t="shared" ca="1" si="124"/>
        <v>-0.93764282697519052</v>
      </c>
      <c r="E316" s="307">
        <f t="shared" ca="1" si="125"/>
        <v>-4.1713497333979959</v>
      </c>
      <c r="F316" s="304">
        <f t="shared" ca="1" si="126"/>
        <v>4.2754336235401382</v>
      </c>
      <c r="G316" s="306">
        <f t="shared" ca="1" si="127"/>
        <v>14.348848491832007</v>
      </c>
      <c r="H316" s="307">
        <f t="shared" ca="1" si="128"/>
        <v>-87.26986826224406</v>
      </c>
      <c r="I316" s="304">
        <f t="shared" ca="1" si="129"/>
        <v>88.441615541276633</v>
      </c>
      <c r="J316" s="306">
        <f t="shared" ca="1" si="130"/>
        <v>645.36208325823691</v>
      </c>
      <c r="K316" s="307">
        <f t="shared" ca="1" si="131"/>
        <v>636.71887291527651</v>
      </c>
      <c r="L316" s="304">
        <f t="shared" ca="1" si="116"/>
        <v>906.58873897369335</v>
      </c>
      <c r="M316" s="306">
        <f t="shared" ca="1" si="132"/>
        <v>-1.407835094186114</v>
      </c>
      <c r="N316" s="304">
        <f t="shared" ca="1" si="133"/>
        <v>-80.663009147267076</v>
      </c>
      <c r="P316" s="310">
        <f t="shared" ca="1" si="134"/>
        <v>23</v>
      </c>
      <c r="Q316" s="304">
        <f t="shared" ca="1" si="135"/>
        <v>0</v>
      </c>
      <c r="R316" s="306">
        <f t="shared" ca="1" si="136"/>
        <v>0</v>
      </c>
      <c r="S316" s="307">
        <f t="shared" ca="1" si="137"/>
        <v>3.1779999999999995</v>
      </c>
      <c r="T316" s="304">
        <f t="shared" ca="1" si="117"/>
        <v>31.176179999999995</v>
      </c>
      <c r="U316" s="311">
        <f t="shared" ca="1" si="118"/>
        <v>0</v>
      </c>
      <c r="V316" s="306">
        <f t="shared" ca="1" si="119"/>
        <v>1.1494084658879662</v>
      </c>
      <c r="W316" s="304">
        <f t="shared" ca="1" si="120"/>
        <v>18.345556366229484</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3.9610388639388301</v>
      </c>
      <c r="AH316" s="304">
        <f t="shared" ca="1" si="144"/>
        <v>-5.7160782797324323</v>
      </c>
    </row>
    <row r="317" spans="1:34" x14ac:dyDescent="0.2">
      <c r="A317" s="347">
        <f t="shared" ca="1" si="122"/>
        <v>0.1</v>
      </c>
      <c r="B317" s="304">
        <f t="shared" ca="1" si="123"/>
        <v>26.900000000000095</v>
      </c>
      <c r="D317" s="306">
        <f t="shared" ca="1" si="124"/>
        <v>-0.93656382079469835</v>
      </c>
      <c r="E317" s="307">
        <f t="shared" ca="1" si="125"/>
        <v>-4.1138076326149999</v>
      </c>
      <c r="F317" s="304">
        <f t="shared" ca="1" si="126"/>
        <v>4.2190715837234851</v>
      </c>
      <c r="G317" s="306">
        <f t="shared" ca="1" si="127"/>
        <v>14.255192109752537</v>
      </c>
      <c r="H317" s="307">
        <f t="shared" ca="1" si="128"/>
        <v>-87.681249025505565</v>
      </c>
      <c r="I317" s="304">
        <f t="shared" ca="1" si="129"/>
        <v>88.832493676349486</v>
      </c>
      <c r="J317" s="306">
        <f t="shared" ca="1" si="130"/>
        <v>646.79228528831618</v>
      </c>
      <c r="K317" s="307">
        <f t="shared" ca="1" si="131"/>
        <v>627.97131705088907</v>
      </c>
      <c r="L317" s="304">
        <f t="shared" ca="1" si="116"/>
        <v>901.49222700315659</v>
      </c>
      <c r="M317" s="306">
        <f t="shared" ca="1" si="132"/>
        <v>-1.4096267631425177</v>
      </c>
      <c r="N317" s="304">
        <f t="shared" ca="1" si="133"/>
        <v>-80.765664216753606</v>
      </c>
      <c r="P317" s="310">
        <f t="shared" ca="1" si="134"/>
        <v>23</v>
      </c>
      <c r="Q317" s="304">
        <f t="shared" ca="1" si="135"/>
        <v>0</v>
      </c>
      <c r="R317" s="306">
        <f t="shared" ca="1" si="136"/>
        <v>0</v>
      </c>
      <c r="S317" s="307">
        <f t="shared" ca="1" si="137"/>
        <v>3.1779999999999995</v>
      </c>
      <c r="T317" s="304">
        <f t="shared" ca="1" si="117"/>
        <v>31.176179999999995</v>
      </c>
      <c r="U317" s="311">
        <f t="shared" ca="1" si="118"/>
        <v>0</v>
      </c>
      <c r="V317" s="306">
        <f t="shared" ca="1" si="119"/>
        <v>1.1504153642581936</v>
      </c>
      <c r="W317" s="304">
        <f t="shared" ca="1" si="120"/>
        <v>18.524288744575379</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3.9073555550975678</v>
      </c>
      <c r="AH317" s="304">
        <f t="shared" ca="1" si="144"/>
        <v>-5.7726734947229348</v>
      </c>
    </row>
    <row r="318" spans="1:34" x14ac:dyDescent="0.2">
      <c r="A318" s="347">
        <f t="shared" ca="1" si="122"/>
        <v>0.1</v>
      </c>
      <c r="B318" s="304">
        <f t="shared" ca="1" si="123"/>
        <v>27.000000000000096</v>
      </c>
      <c r="D318" s="306">
        <f t="shared" ca="1" si="124"/>
        <v>-0.9353817016529361</v>
      </c>
      <c r="E318" s="307">
        <f t="shared" ca="1" si="125"/>
        <v>-4.0566271036486219</v>
      </c>
      <c r="F318" s="304">
        <f t="shared" ca="1" si="126"/>
        <v>4.1630712684079461</v>
      </c>
      <c r="G318" s="306">
        <f t="shared" ca="1" si="127"/>
        <v>14.161653939587243</v>
      </c>
      <c r="H318" s="307">
        <f t="shared" ca="1" si="128"/>
        <v>-88.08691173587043</v>
      </c>
      <c r="I318" s="304">
        <f t="shared" ca="1" si="129"/>
        <v>89.218027670800112</v>
      </c>
      <c r="J318" s="306">
        <f t="shared" ca="1" si="130"/>
        <v>648.21312759078319</v>
      </c>
      <c r="K318" s="307">
        <f t="shared" ca="1" si="131"/>
        <v>619.18290901282023</v>
      </c>
      <c r="L318" s="304">
        <f t="shared" ca="1" si="116"/>
        <v>896.41939603882031</v>
      </c>
      <c r="M318" s="306">
        <f t="shared" ca="1" si="132"/>
        <v>-1.4113912475926149</v>
      </c>
      <c r="N318" s="304">
        <f t="shared" ca="1" si="133"/>
        <v>-80.86676172876065</v>
      </c>
      <c r="P318" s="310">
        <f t="shared" ca="1" si="134"/>
        <v>23</v>
      </c>
      <c r="Q318" s="304">
        <f t="shared" ca="1" si="135"/>
        <v>0</v>
      </c>
      <c r="R318" s="306">
        <f t="shared" ca="1" si="136"/>
        <v>0</v>
      </c>
      <c r="S318" s="307">
        <f t="shared" ca="1" si="137"/>
        <v>3.1779999999999995</v>
      </c>
      <c r="T318" s="304">
        <f t="shared" ca="1" si="117"/>
        <v>31.176179999999995</v>
      </c>
      <c r="U318" s="311">
        <f t="shared" ca="1" si="118"/>
        <v>0</v>
      </c>
      <c r="V318" s="306">
        <f t="shared" ca="1" si="119"/>
        <v>1.1514278253034793</v>
      </c>
      <c r="W318" s="304">
        <f t="shared" ca="1" si="120"/>
        <v>18.701873623041603</v>
      </c>
      <c r="Y318" s="314" t="str">
        <f t="shared" ca="1" si="138"/>
        <v/>
      </c>
      <c r="Z318" s="315" t="str">
        <f t="shared" ca="1" si="139"/>
        <v/>
      </c>
      <c r="AA318" s="316" t="str">
        <f t="shared" ca="1" si="140"/>
        <v/>
      </c>
      <c r="AC318" s="310">
        <f t="shared" ca="1" si="141"/>
        <v>27.000000000000096</v>
      </c>
      <c r="AD318" s="323">
        <f t="shared" ca="1" si="142"/>
        <v>648.21312759078319</v>
      </c>
      <c r="AE318" s="324" t="e">
        <f t="shared" ca="1" si="121"/>
        <v>#N/A</v>
      </c>
      <c r="AG318" s="306">
        <f t="shared" ca="1" si="143"/>
        <v>3.8539510854322474</v>
      </c>
      <c r="AH318" s="304">
        <f t="shared" ca="1" si="144"/>
        <v>-5.8289140165435436</v>
      </c>
    </row>
    <row r="319" spans="1:34" x14ac:dyDescent="0.2">
      <c r="A319" s="347">
        <f t="shared" ca="1" si="122"/>
        <v>0.1</v>
      </c>
      <c r="B319" s="304">
        <f t="shared" ca="1" si="123"/>
        <v>27.100000000000097</v>
      </c>
      <c r="D319" s="306">
        <f t="shared" ca="1" si="124"/>
        <v>-0.93409830607200262</v>
      </c>
      <c r="E319" s="307">
        <f t="shared" ca="1" si="125"/>
        <v>-3.9998145943545937</v>
      </c>
      <c r="F319" s="304">
        <f t="shared" ca="1" si="126"/>
        <v>4.1074391577500675</v>
      </c>
      <c r="G319" s="306">
        <f t="shared" ca="1" si="127"/>
        <v>14.068244108980043</v>
      </c>
      <c r="H319" s="307">
        <f t="shared" ca="1" si="128"/>
        <v>-88.486893195305896</v>
      </c>
      <c r="I319" s="304">
        <f t="shared" ca="1" si="129"/>
        <v>89.598246409554932</v>
      </c>
      <c r="J319" s="306">
        <f t="shared" ca="1" si="130"/>
        <v>649.62462249321152</v>
      </c>
      <c r="K319" s="307">
        <f t="shared" ca="1" si="131"/>
        <v>610.3542187662614</v>
      </c>
      <c r="L319" s="304">
        <f t="shared" ca="1" si="116"/>
        <v>891.37221322813332</v>
      </c>
      <c r="M319" s="306">
        <f t="shared" ca="1" si="132"/>
        <v>-1.4131291727727022</v>
      </c>
      <c r="N319" s="304">
        <f t="shared" ca="1" si="133"/>
        <v>-80.966337506689158</v>
      </c>
      <c r="P319" s="310">
        <f t="shared" ca="1" si="134"/>
        <v>23</v>
      </c>
      <c r="Q319" s="304">
        <f t="shared" ca="1" si="135"/>
        <v>0</v>
      </c>
      <c r="R319" s="306">
        <f t="shared" ca="1" si="136"/>
        <v>0</v>
      </c>
      <c r="S319" s="307">
        <f t="shared" ca="1" si="137"/>
        <v>3.1779999999999995</v>
      </c>
      <c r="T319" s="304">
        <f t="shared" ca="1" si="117"/>
        <v>31.176179999999995</v>
      </c>
      <c r="U319" s="311">
        <f t="shared" ca="1" si="118"/>
        <v>0</v>
      </c>
      <c r="V319" s="306">
        <f t="shared" ca="1" si="119"/>
        <v>1.1524457964135442</v>
      </c>
      <c r="W319" s="304">
        <f t="shared" ca="1" si="120"/>
        <v>18.878291562198758</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3.8008342823700083</v>
      </c>
      <c r="AH319" s="304">
        <f t="shared" ca="1" si="144"/>
        <v>-5.8847934622534943</v>
      </c>
    </row>
    <row r="320" spans="1:34" x14ac:dyDescent="0.2">
      <c r="A320" s="347">
        <f t="shared" ca="1" si="122"/>
        <v>0.1</v>
      </c>
      <c r="B320" s="304">
        <f t="shared" ca="1" si="123"/>
        <v>27.200000000000099</v>
      </c>
      <c r="D320" s="306">
        <f t="shared" ca="1" si="124"/>
        <v>-0.93271547412072775</v>
      </c>
      <c r="E320" s="307">
        <f t="shared" ca="1" si="125"/>
        <v>-3.9433762834377148</v>
      </c>
      <c r="F320" s="304">
        <f t="shared" ca="1" si="126"/>
        <v>4.0521814703247561</v>
      </c>
      <c r="G320" s="306">
        <f t="shared" ca="1" si="127"/>
        <v>13.97497256156797</v>
      </c>
      <c r="H320" s="307">
        <f t="shared" ca="1" si="128"/>
        <v>-88.881230823649673</v>
      </c>
      <c r="I320" s="304">
        <f t="shared" ca="1" si="129"/>
        <v>89.973179619392525</v>
      </c>
      <c r="J320" s="306">
        <f t="shared" ca="1" si="130"/>
        <v>651.02678332673895</v>
      </c>
      <c r="K320" s="307">
        <f t="shared" ca="1" si="131"/>
        <v>601.48581256531361</v>
      </c>
      <c r="L320" s="304">
        <f t="shared" ca="1" si="116"/>
        <v>886.35266983640111</v>
      </c>
      <c r="M320" s="306">
        <f t="shared" ca="1" si="132"/>
        <v>-1.4148411442967277</v>
      </c>
      <c r="N320" s="304">
        <f t="shared" ca="1" si="133"/>
        <v>-81.064426249662404</v>
      </c>
      <c r="P320" s="310">
        <f t="shared" ca="1" si="134"/>
        <v>23</v>
      </c>
      <c r="Q320" s="304">
        <f t="shared" ca="1" si="135"/>
        <v>0</v>
      </c>
      <c r="R320" s="306">
        <f t="shared" ca="1" si="136"/>
        <v>0</v>
      </c>
      <c r="S320" s="307">
        <f t="shared" ca="1" si="137"/>
        <v>3.1779999999999995</v>
      </c>
      <c r="T320" s="304">
        <f t="shared" ca="1" si="117"/>
        <v>31.176179999999995</v>
      </c>
      <c r="U320" s="311">
        <f t="shared" ca="1" si="118"/>
        <v>0</v>
      </c>
      <c r="V320" s="306">
        <f t="shared" ca="1" si="119"/>
        <v>1.1534692252688781</v>
      </c>
      <c r="W320" s="304">
        <f t="shared" ca="1" si="120"/>
        <v>19.053523958118351</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3.7480136108053337</v>
      </c>
      <c r="AH320" s="304">
        <f t="shared" ca="1" si="144"/>
        <v>-5.9403057149775833</v>
      </c>
    </row>
    <row r="321" spans="1:34" x14ac:dyDescent="0.2">
      <c r="A321" s="347">
        <f t="shared" ca="1" si="122"/>
        <v>0.1</v>
      </c>
      <c r="B321" s="304">
        <f t="shared" ca="1" si="123"/>
        <v>27.3000000000001</v>
      </c>
      <c r="D321" s="306">
        <f t="shared" ca="1" si="124"/>
        <v>-0.93123504822434611</v>
      </c>
      <c r="E321" s="307">
        <f t="shared" ca="1" si="125"/>
        <v>-3.8873180836203352</v>
      </c>
      <c r="F321" s="304">
        <f t="shared" ca="1" si="126"/>
        <v>3.997304166345498</v>
      </c>
      <c r="G321" s="306">
        <f t="shared" ca="1" si="127"/>
        <v>13.881849056745535</v>
      </c>
      <c r="H321" s="307">
        <f t="shared" ca="1" si="128"/>
        <v>-89.269962632011712</v>
      </c>
      <c r="I321" s="304">
        <f t="shared" ca="1" si="129"/>
        <v>90.3428578336718</v>
      </c>
      <c r="J321" s="306">
        <f t="shared" ca="1" si="130"/>
        <v>652.41962440765462</v>
      </c>
      <c r="K321" s="307">
        <f t="shared" ca="1" si="131"/>
        <v>592.57825289253049</v>
      </c>
      <c r="L321" s="304">
        <f t="shared" ca="1" si="116"/>
        <v>881.36278121633256</v>
      </c>
      <c r="M321" s="306">
        <f t="shared" ca="1" si="132"/>
        <v>-1.4165277489104995</v>
      </c>
      <c r="N321" s="304">
        <f t="shared" ca="1" si="133"/>
        <v>-81.161061575738813</v>
      </c>
      <c r="P321" s="310">
        <f t="shared" ca="1" si="134"/>
        <v>23</v>
      </c>
      <c r="Q321" s="304">
        <f t="shared" ca="1" si="135"/>
        <v>0</v>
      </c>
      <c r="R321" s="306">
        <f t="shared" ca="1" si="136"/>
        <v>0</v>
      </c>
      <c r="S321" s="307">
        <f t="shared" ca="1" si="137"/>
        <v>3.1779999999999995</v>
      </c>
      <c r="T321" s="304">
        <f t="shared" ca="1" si="117"/>
        <v>31.176179999999995</v>
      </c>
      <c r="U321" s="311">
        <f t="shared" ca="1" si="118"/>
        <v>0</v>
      </c>
      <c r="V321" s="306">
        <f t="shared" ca="1" si="119"/>
        <v>1.1544980598467427</v>
      </c>
      <c r="W321" s="304">
        <f t="shared" ca="1" si="120"/>
        <v>19.227553031975678</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3.6954971807646988</v>
      </c>
      <c r="AH321" s="304">
        <f t="shared" ca="1" si="144"/>
        <v>-5.9954449207420879</v>
      </c>
    </row>
    <row r="322" spans="1:34" x14ac:dyDescent="0.2">
      <c r="A322" s="347">
        <f t="shared" ca="1" si="122"/>
        <v>0.1</v>
      </c>
      <c r="B322" s="304">
        <f t="shared" ca="1" si="123"/>
        <v>27.400000000000102</v>
      </c>
      <c r="D322" s="306">
        <f t="shared" ca="1" si="124"/>
        <v>-0.92965887201081077</v>
      </c>
      <c r="E322" s="307">
        <f t="shared" ca="1" si="125"/>
        <v>-3.8316456449224985</v>
      </c>
      <c r="F322" s="304">
        <f t="shared" ca="1" si="126"/>
        <v>3.9428129509985586</v>
      </c>
      <c r="G322" s="306">
        <f t="shared" ca="1" si="127"/>
        <v>13.788883169544453</v>
      </c>
      <c r="H322" s="307">
        <f t="shared" ca="1" si="128"/>
        <v>-89.653127196503959</v>
      </c>
      <c r="I322" s="304">
        <f t="shared" ca="1" si="129"/>
        <v>90.707312357802024</v>
      </c>
      <c r="J322" s="306">
        <f t="shared" ca="1" si="130"/>
        <v>653.80316101896915</v>
      </c>
      <c r="K322" s="307">
        <f t="shared" ca="1" si="131"/>
        <v>583.63209840110471</v>
      </c>
      <c r="L322" s="304">
        <f t="shared" ca="1" si="116"/>
        <v>876.40458673062233</v>
      </c>
      <c r="M322" s="306">
        <f t="shared" ca="1" si="132"/>
        <v>-1.4181895552120094</v>
      </c>
      <c r="N322" s="304">
        <f t="shared" ca="1" si="133"/>
        <v>-81.256276063183577</v>
      </c>
      <c r="P322" s="310">
        <f t="shared" ca="1" si="134"/>
        <v>23</v>
      </c>
      <c r="Q322" s="304">
        <f t="shared" ca="1" si="135"/>
        <v>0</v>
      </c>
      <c r="R322" s="306">
        <f t="shared" ca="1" si="136"/>
        <v>0</v>
      </c>
      <c r="S322" s="307">
        <f t="shared" ca="1" si="137"/>
        <v>3.1779999999999995</v>
      </c>
      <c r="T322" s="304">
        <f t="shared" ca="1" si="117"/>
        <v>31.176179999999995</v>
      </c>
      <c r="U322" s="311">
        <f t="shared" ca="1" si="118"/>
        <v>0</v>
      </c>
      <c r="V322" s="306">
        <f t="shared" ca="1" si="119"/>
        <v>1.1555322484269541</v>
      </c>
      <c r="W322" s="304">
        <f t="shared" ca="1" si="120"/>
        <v>19.400361819331955</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3.6432927549381464</v>
      </c>
      <c r="AH322" s="304">
        <f t="shared" ca="1" si="144"/>
        <v>-6.0502054852031719</v>
      </c>
    </row>
    <row r="323" spans="1:34" x14ac:dyDescent="0.2">
      <c r="A323" s="347">
        <f t="shared" ca="1" si="122"/>
        <v>0.1</v>
      </c>
      <c r="B323" s="304">
        <f t="shared" ca="1" si="123"/>
        <v>27.500000000000103</v>
      </c>
      <c r="D323" s="306">
        <f t="shared" ca="1" si="124"/>
        <v>-0.92798878919345373</v>
      </c>
      <c r="E323" s="307">
        <f t="shared" ca="1" si="125"/>
        <v>-3.7763643580469148</v>
      </c>
      <c r="F323" s="304">
        <f t="shared" ca="1" si="126"/>
        <v>3.8887132778845781</v>
      </c>
      <c r="G323" s="306">
        <f t="shared" ca="1" si="127"/>
        <v>13.696084290625109</v>
      </c>
      <c r="H323" s="307">
        <f t="shared" ca="1" si="128"/>
        <v>-90.030763632308648</v>
      </c>
      <c r="I323" s="304">
        <f t="shared" ca="1" si="129"/>
        <v>91.066575235442656</v>
      </c>
      <c r="J323" s="306">
        <f t="shared" ca="1" si="130"/>
        <v>655.17740939197768</v>
      </c>
      <c r="K323" s="307">
        <f t="shared" ca="1" si="131"/>
        <v>574.6479038596641</v>
      </c>
      <c r="L323" s="304">
        <f t="shared" ca="1" si="116"/>
        <v>871.48014962355217</v>
      </c>
      <c r="M323" s="306">
        <f t="shared" ca="1" si="132"/>
        <v>-1.419827114339608</v>
      </c>
      <c r="N323" s="304">
        <f t="shared" ca="1" si="133"/>
        <v>-81.350101289898106</v>
      </c>
      <c r="P323" s="310">
        <f t="shared" ca="1" si="134"/>
        <v>23</v>
      </c>
      <c r="Q323" s="304">
        <f t="shared" ca="1" si="135"/>
        <v>0</v>
      </c>
      <c r="R323" s="306">
        <f t="shared" ca="1" si="136"/>
        <v>0</v>
      </c>
      <c r="S323" s="307">
        <f t="shared" ca="1" si="137"/>
        <v>3.1779999999999995</v>
      </c>
      <c r="T323" s="304">
        <f t="shared" ca="1" si="117"/>
        <v>31.176179999999995</v>
      </c>
      <c r="U323" s="311">
        <f t="shared" ca="1" si="118"/>
        <v>0</v>
      </c>
      <c r="V323" s="306">
        <f t="shared" ca="1" si="119"/>
        <v>1.156571739597446</v>
      </c>
      <c r="W323" s="304">
        <f t="shared" ca="1" si="120"/>
        <v>19.571934159116424</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3.5914077560855908</v>
      </c>
      <c r="AH323" s="304">
        <f t="shared" ca="1" si="144"/>
        <v>-6.1045820702743736</v>
      </c>
    </row>
    <row r="324" spans="1:34" x14ac:dyDescent="0.2">
      <c r="A324" s="347">
        <f t="shared" ca="1" si="122"/>
        <v>0.1</v>
      </c>
      <c r="B324" s="304">
        <f t="shared" ca="1" si="123"/>
        <v>27.600000000000104</v>
      </c>
      <c r="D324" s="306">
        <f t="shared" ca="1" si="124"/>
        <v>-0.92622664248965314</v>
      </c>
      <c r="E324" s="307">
        <f t="shared" ca="1" si="125"/>
        <v>-3.7214793578620151</v>
      </c>
      <c r="F324" s="304">
        <f t="shared" ca="1" si="126"/>
        <v>3.8350103525610897</v>
      </c>
      <c r="G324" s="306">
        <f t="shared" ca="1" si="127"/>
        <v>13.603461626376143</v>
      </c>
      <c r="H324" s="307">
        <f t="shared" ca="1" si="128"/>
        <v>-90.402911568094851</v>
      </c>
      <c r="I324" s="304">
        <f t="shared" ca="1" si="129"/>
        <v>91.420679215421856</v>
      </c>
      <c r="J324" s="306">
        <f t="shared" ca="1" si="130"/>
        <v>656.54238668782773</v>
      </c>
      <c r="K324" s="307">
        <f t="shared" ca="1" si="131"/>
        <v>565.62622009964389</v>
      </c>
      <c r="L324" s="304">
        <f t="shared" ref="L324:L387" ca="1" si="145">SQRT(pos_x^2+pos_z^2)</f>
        <v>866.59155683745269</v>
      </c>
      <c r="M324" s="306">
        <f t="shared" ca="1" si="132"/>
        <v>-1.421440960629669</v>
      </c>
      <c r="N324" s="304">
        <f t="shared" ca="1" si="133"/>
        <v>-81.442567871101446</v>
      </c>
      <c r="P324" s="310">
        <f t="shared" ca="1" si="134"/>
        <v>23</v>
      </c>
      <c r="Q324" s="304">
        <f t="shared" ca="1" si="135"/>
        <v>0</v>
      </c>
      <c r="R324" s="306">
        <f t="shared" ca="1" si="136"/>
        <v>0</v>
      </c>
      <c r="S324" s="307">
        <f t="shared" ca="1" si="137"/>
        <v>3.1779999999999995</v>
      </c>
      <c r="T324" s="304">
        <f t="shared" ref="T324:T387" ca="1" si="146">m*g</f>
        <v>31.176179999999995</v>
      </c>
      <c r="U324" s="311">
        <f t="shared" ref="U324:U387" ca="1" si="147">IF(pos_xz&lt;L_rampe,Poids*COS(Beta),0)</f>
        <v>0</v>
      </c>
      <c r="V324" s="306">
        <f t="shared" ref="V324:V387" ca="1" si="148">Rho_moyen*(20000-Alt_rampe-pos_z)/(20000+Alt_rampe+pos_z)</f>
        <v>1.1576164822596193</v>
      </c>
      <c r="W324" s="304">
        <f t="shared" ref="W324:W387" ca="1" si="149">1/2*Rho*Sref*Cx*vit_xz^2</f>
        <v>19.742254682328706</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3.5398492743248369</v>
      </c>
      <c r="AH324" s="304">
        <f t="shared" ca="1" si="144"/>
        <v>-6.1585695906596687</v>
      </c>
    </row>
    <row r="325" spans="1:34" x14ac:dyDescent="0.2">
      <c r="A325" s="347">
        <f t="shared" ref="A325:A388" ca="1" si="151">IF(B324+0.01&lt;=T_ini+ROUNDUP(Temps_fin_propu,0), 0.01, IF(K324&gt;0, 0.1, 0.0001))</f>
        <v>0.1</v>
      </c>
      <c r="B325" s="304">
        <f t="shared" ref="B325:B388" ca="1" si="152">B324+pas</f>
        <v>27.700000000000106</v>
      </c>
      <c r="D325" s="306">
        <f t="shared" ref="D325:D388" ca="1" si="153">IF(AND(L324&lt;L_rampe,Poussee&lt;Poids*SIN(M324)),0,(-W324+Poussee)/m*COS(M324)-U324/m*SIN(M324))</f>
        <v>-0.9243742725751487</v>
      </c>
      <c r="E325" s="307">
        <f t="shared" ref="E325:E388" ca="1" si="154">IF(AND(L324&lt;L_rampe,Poussee&lt;Poids*SIN(M324)),0,(-W324+Poussee)/m*SIN(M324)+U324/m*COS(M324)-Poids/m)</f>
        <v>-3.6669955269764269</v>
      </c>
      <c r="F325" s="304">
        <f t="shared" ref="F325:F388" ca="1" si="155">SQRT(acc_x^2+acc_z^2)</f>
        <v>3.7817091361795607</v>
      </c>
      <c r="G325" s="306">
        <f t="shared" ref="G325:G388" ca="1" si="156">G324+acc_x*pas</f>
        <v>13.511024199118628</v>
      </c>
      <c r="H325" s="307">
        <f t="shared" ref="H325:H388" ca="1" si="157">H324+acc_z*pas</f>
        <v>-90.76961112079249</v>
      </c>
      <c r="I325" s="304">
        <f t="shared" ref="I325:I388" ca="1" si="158">SQRT(vit_x^2+vit_z^2)</f>
        <v>91.769657719363138</v>
      </c>
      <c r="J325" s="306">
        <f t="shared" ref="J325:J388" ca="1" si="159">J324+0.5*(vit_x+G324)*pas*(K324&gt;=0)</f>
        <v>657.89811097910251</v>
      </c>
      <c r="K325" s="307">
        <f t="shared" ref="K325:K388" ca="1" si="160">K324+0.5*(vit_z+H324)*pas</f>
        <v>556.56759396519953</v>
      </c>
      <c r="L325" s="304">
        <f t="shared" ca="1" si="145"/>
        <v>861.74091876972091</v>
      </c>
      <c r="M325" s="306">
        <f t="shared" ref="M325:M388" ca="1" si="161">IF(AND(L324&gt;L_rampe,G325&gt;0),ATAN2(G325,H325),$M$4)</f>
        <v>-1.42303161224528</v>
      </c>
      <c r="N325" s="304">
        <f t="shared" ref="N325:N388" ca="1" si="162">DEGREES(Beta)</f>
        <v>-81.533705495351626</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3.1779999999999995</v>
      </c>
      <c r="T325" s="304">
        <f t="shared" ca="1" si="146"/>
        <v>31.176179999999995</v>
      </c>
      <c r="U325" s="311">
        <f t="shared" ca="1" si="147"/>
        <v>0</v>
      </c>
      <c r="V325" s="306">
        <f t="shared" ca="1" si="148"/>
        <v>1.1586664256334775</v>
      </c>
      <c r="W325" s="304">
        <f t="shared" ca="1" si="149"/>
        <v>19.911308800481404</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3.4886240743075003</v>
      </c>
      <c r="AH325" s="304">
        <f t="shared" ref="AH325:AH388" ca="1" si="173">IF(AND(L324&lt;L_rampe,Poussee&lt;Poids*SIN(M324)), g*SIN(M324), (-W324+Poussee)/m)</f>
        <v>-6.2121632102985238</v>
      </c>
    </row>
    <row r="326" spans="1:34" x14ac:dyDescent="0.2">
      <c r="A326" s="347">
        <f t="shared" ca="1" si="151"/>
        <v>0.1</v>
      </c>
      <c r="B326" s="304">
        <f t="shared" ca="1" si="152"/>
        <v>27.800000000000107</v>
      </c>
      <c r="D326" s="306">
        <f t="shared" ca="1" si="153"/>
        <v>-0.92243351707367982</v>
      </c>
      <c r="E326" s="307">
        <f t="shared" ca="1" si="154"/>
        <v>-3.6129174993983959</v>
      </c>
      <c r="F326" s="304">
        <f t="shared" ca="1" si="155"/>
        <v>3.7288143492107619</v>
      </c>
      <c r="G326" s="306">
        <f t="shared" ca="1" si="156"/>
        <v>13.418780847411259</v>
      </c>
      <c r="H326" s="307">
        <f t="shared" ca="1" si="157"/>
        <v>-91.130902870732328</v>
      </c>
      <c r="I326" s="304">
        <f t="shared" ca="1" si="158"/>
        <v>92.113544810009898</v>
      </c>
      <c r="J326" s="306">
        <f t="shared" ca="1" si="159"/>
        <v>659.24460123142899</v>
      </c>
      <c r="K326" s="307">
        <f t="shared" ca="1" si="160"/>
        <v>547.47256826562329</v>
      </c>
      <c r="L326" s="304">
        <f t="shared" ca="1" si="145"/>
        <v>856.93036896596413</v>
      </c>
      <c r="M326" s="306">
        <f t="shared" ca="1" si="161"/>
        <v>-1.4245995717774216</v>
      </c>
      <c r="N326" s="304">
        <f t="shared" ca="1" si="162"/>
        <v>-81.62354295899064</v>
      </c>
      <c r="P326" s="310">
        <f t="shared" ca="1" si="163"/>
        <v>23</v>
      </c>
      <c r="Q326" s="304">
        <f t="shared" ca="1" si="164"/>
        <v>0</v>
      </c>
      <c r="R326" s="306">
        <f t="shared" ca="1" si="165"/>
        <v>0</v>
      </c>
      <c r="S326" s="307">
        <f t="shared" ca="1" si="166"/>
        <v>3.1779999999999995</v>
      </c>
      <c r="T326" s="304">
        <f t="shared" ca="1" si="146"/>
        <v>31.176179999999995</v>
      </c>
      <c r="U326" s="311">
        <f t="shared" ca="1" si="147"/>
        <v>0</v>
      </c>
      <c r="V326" s="306">
        <f t="shared" ca="1" si="148"/>
        <v>1.1597215192625514</v>
      </c>
      <c r="W326" s="304">
        <f t="shared" ca="1" si="149"/>
        <v>20.079082693802423</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3.4377386022882854</v>
      </c>
      <c r="AH326" s="304">
        <f t="shared" ca="1" si="173"/>
        <v>-6.2653583387292029</v>
      </c>
    </row>
    <row r="327" spans="1:34" x14ac:dyDescent="0.2">
      <c r="A327" s="347">
        <f t="shared" ca="1" si="151"/>
        <v>0.1</v>
      </c>
      <c r="B327" s="304">
        <f t="shared" ca="1" si="152"/>
        <v>27.900000000000109</v>
      </c>
      <c r="D327" s="306">
        <f t="shared" ca="1" si="153"/>
        <v>-0.92040620958152186</v>
      </c>
      <c r="E327" s="307">
        <f t="shared" ca="1" si="154"/>
        <v>-3.5592496642737776</v>
      </c>
      <c r="F327" s="304">
        <f t="shared" ca="1" si="155"/>
        <v>3.6763304752523571</v>
      </c>
      <c r="G327" s="306">
        <f t="shared" ca="1" si="156"/>
        <v>13.326740226453108</v>
      </c>
      <c r="H327" s="307">
        <f t="shared" ca="1" si="157"/>
        <v>-91.486827837159709</v>
      </c>
      <c r="I327" s="304">
        <f t="shared" ca="1" si="158"/>
        <v>92.45237516023839</v>
      </c>
      <c r="J327" s="306">
        <f t="shared" ca="1" si="159"/>
        <v>660.58187728512223</v>
      </c>
      <c r="K327" s="307">
        <f t="shared" ca="1" si="160"/>
        <v>538.34168173022874</v>
      </c>
      <c r="L327" s="304">
        <f t="shared" ca="1" si="145"/>
        <v>852.16206374472404</v>
      </c>
      <c r="M327" s="306">
        <f t="shared" ca="1" si="161"/>
        <v>-1.4261453268200051</v>
      </c>
      <c r="N327" s="304">
        <f t="shared" ca="1" si="162"/>
        <v>-81.712108199091745</v>
      </c>
      <c r="P327" s="310">
        <f t="shared" ca="1" si="163"/>
        <v>23</v>
      </c>
      <c r="Q327" s="304">
        <f t="shared" ca="1" si="164"/>
        <v>0</v>
      </c>
      <c r="R327" s="306">
        <f t="shared" ca="1" si="165"/>
        <v>0</v>
      </c>
      <c r="S327" s="307">
        <f t="shared" ca="1" si="166"/>
        <v>3.1779999999999995</v>
      </c>
      <c r="T327" s="304">
        <f t="shared" ca="1" si="146"/>
        <v>31.176179999999995</v>
      </c>
      <c r="U327" s="311">
        <f t="shared" ca="1" si="147"/>
        <v>0</v>
      </c>
      <c r="V327" s="306">
        <f t="shared" ca="1" si="148"/>
        <v>1.1607817130186169</v>
      </c>
      <c r="W327" s="304">
        <f t="shared" ca="1" si="149"/>
        <v>20.245563299216212</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3.3871989930925324</v>
      </c>
      <c r="AH327" s="304">
        <f t="shared" ca="1" si="173"/>
        <v>-6.3181506273764718</v>
      </c>
    </row>
    <row r="328" spans="1:34" x14ac:dyDescent="0.2">
      <c r="A328" s="347">
        <f t="shared" ca="1" si="151"/>
        <v>0.1</v>
      </c>
      <c r="B328" s="304">
        <f t="shared" ca="1" si="152"/>
        <v>28.00000000000011</v>
      </c>
      <c r="D328" s="306">
        <f t="shared" ca="1" si="153"/>
        <v>-0.91829417872654862</v>
      </c>
      <c r="E328" s="307">
        <f t="shared" ca="1" si="154"/>
        <v>-3.5059961696963855</v>
      </c>
      <c r="F328" s="304">
        <f t="shared" ca="1" si="155"/>
        <v>3.6242617649127928</v>
      </c>
      <c r="G328" s="306">
        <f t="shared" ca="1" si="156"/>
        <v>13.234910808580453</v>
      </c>
      <c r="H328" s="307">
        <f t="shared" ca="1" si="157"/>
        <v>-91.83742745412934</v>
      </c>
      <c r="I328" s="304">
        <f t="shared" ca="1" si="158"/>
        <v>92.78618402274958</v>
      </c>
      <c r="J328" s="306">
        <f t="shared" ca="1" si="159"/>
        <v>661.9099598368739</v>
      </c>
      <c r="K328" s="307">
        <f t="shared" ca="1" si="160"/>
        <v>529.17546896566432</v>
      </c>
      <c r="L328" s="304">
        <f t="shared" ca="1" si="145"/>
        <v>847.43818174913667</v>
      </c>
      <c r="M328" s="306">
        <f t="shared" ca="1" si="161"/>
        <v>-1.4276693505200659</v>
      </c>
      <c r="N328" s="304">
        <f t="shared" ca="1" si="162"/>
        <v>-81.79942832498314</v>
      </c>
      <c r="P328" s="310">
        <f t="shared" ca="1" si="163"/>
        <v>23</v>
      </c>
      <c r="Q328" s="304">
        <f t="shared" ca="1" si="164"/>
        <v>0</v>
      </c>
      <c r="R328" s="306">
        <f t="shared" ca="1" si="165"/>
        <v>0</v>
      </c>
      <c r="S328" s="307">
        <f t="shared" ca="1" si="166"/>
        <v>3.1779999999999995</v>
      </c>
      <c r="T328" s="304">
        <f t="shared" ca="1" si="146"/>
        <v>31.176179999999995</v>
      </c>
      <c r="U328" s="311">
        <f t="shared" ca="1" si="147"/>
        <v>0</v>
      </c>
      <c r="V328" s="306">
        <f t="shared" ca="1" si="148"/>
        <v>1.1618469571062031</v>
      </c>
      <c r="W328" s="304">
        <f t="shared" ca="1" si="149"/>
        <v>20.410738298122517</v>
      </c>
      <c r="Y328" s="314" t="str">
        <f t="shared" ca="1" si="167"/>
        <v/>
      </c>
      <c r="Z328" s="315" t="str">
        <f t="shared" ca="1" si="168"/>
        <v/>
      </c>
      <c r="AA328" s="316" t="str">
        <f t="shared" ca="1" si="169"/>
        <v/>
      </c>
      <c r="AC328" s="310">
        <f t="shared" ca="1" si="170"/>
        <v>28.00000000000011</v>
      </c>
      <c r="AD328" s="323">
        <f t="shared" ca="1" si="171"/>
        <v>661.9099598368739</v>
      </c>
      <c r="AE328" s="324" t="e">
        <f t="shared" ca="1" si="150"/>
        <v>#N/A</v>
      </c>
      <c r="AG328" s="306">
        <f t="shared" ca="1" si="172"/>
        <v>3.3370110769862249</v>
      </c>
      <c r="AH328" s="304">
        <f t="shared" ca="1" si="173"/>
        <v>-6.3705359657697338</v>
      </c>
    </row>
    <row r="329" spans="1:34" x14ac:dyDescent="0.2">
      <c r="A329" s="347">
        <f t="shared" ca="1" si="151"/>
        <v>0.1</v>
      </c>
      <c r="B329" s="304">
        <f t="shared" ca="1" si="152"/>
        <v>28.100000000000112</v>
      </c>
      <c r="D329" s="306">
        <f t="shared" ca="1" si="153"/>
        <v>-0.91609924726140735</v>
      </c>
      <c r="E329" s="307">
        <f t="shared" ca="1" si="154"/>
        <v>-3.4531609265846042</v>
      </c>
      <c r="F329" s="304">
        <f t="shared" ca="1" si="155"/>
        <v>3.5726122397656814</v>
      </c>
      <c r="G329" s="306">
        <f t="shared" ca="1" si="156"/>
        <v>13.143300883854312</v>
      </c>
      <c r="H329" s="307">
        <f t="shared" ca="1" si="157"/>
        <v>-92.182743546787805</v>
      </c>
      <c r="I329" s="304">
        <f t="shared" ca="1" si="158"/>
        <v>93.115007200431307</v>
      </c>
      <c r="J329" s="306">
        <f t="shared" ca="1" si="159"/>
        <v>663.22887042149569</v>
      </c>
      <c r="K329" s="307">
        <f t="shared" ca="1" si="160"/>
        <v>519.97446041561841</v>
      </c>
      <c r="L329" s="304">
        <f t="shared" ca="1" si="145"/>
        <v>842.76092342080426</v>
      </c>
      <c r="M329" s="306">
        <f t="shared" ca="1" si="161"/>
        <v>-1.4291721021043402</v>
      </c>
      <c r="N329" s="304">
        <f t="shared" ca="1" si="162"/>
        <v>-81.885529648418654</v>
      </c>
      <c r="P329" s="310">
        <f t="shared" ca="1" si="163"/>
        <v>23</v>
      </c>
      <c r="Q329" s="304">
        <f t="shared" ca="1" si="164"/>
        <v>0</v>
      </c>
      <c r="R329" s="306">
        <f t="shared" ca="1" si="165"/>
        <v>0</v>
      </c>
      <c r="S329" s="307">
        <f t="shared" ca="1" si="166"/>
        <v>3.1779999999999995</v>
      </c>
      <c r="T329" s="304">
        <f t="shared" ca="1" si="146"/>
        <v>31.176179999999995</v>
      </c>
      <c r="U329" s="311">
        <f t="shared" ca="1" si="147"/>
        <v>0</v>
      </c>
      <c r="V329" s="306">
        <f t="shared" ca="1" si="148"/>
        <v>1.1629172020669045</v>
      </c>
      <c r="W329" s="304">
        <f t="shared" ca="1" si="149"/>
        <v>20.574596103991109</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3.2871803864522899</v>
      </c>
      <c r="AH329" s="304">
        <f t="shared" ca="1" si="173"/>
        <v>-6.4225104776974575</v>
      </c>
    </row>
    <row r="330" spans="1:34" x14ac:dyDescent="0.2">
      <c r="A330" s="347">
        <f t="shared" ca="1" si="151"/>
        <v>0.1</v>
      </c>
      <c r="B330" s="304">
        <f t="shared" ca="1" si="152"/>
        <v>28.200000000000113</v>
      </c>
      <c r="D330" s="306">
        <f t="shared" ca="1" si="153"/>
        <v>-0.91382323119036935</v>
      </c>
      <c r="E330" s="307">
        <f t="shared" ca="1" si="154"/>
        <v>-3.4007476126183329</v>
      </c>
      <c r="F330" s="304">
        <f t="shared" ca="1" si="155"/>
        <v>3.5213856963690442</v>
      </c>
      <c r="G330" s="306">
        <f t="shared" ca="1" si="156"/>
        <v>13.051918560735276</v>
      </c>
      <c r="H330" s="307">
        <f t="shared" ca="1" si="157"/>
        <v>-92.522818308049636</v>
      </c>
      <c r="I330" s="304">
        <f t="shared" ca="1" si="158"/>
        <v>93.438881017381789</v>
      </c>
      <c r="J330" s="306">
        <f t="shared" ca="1" si="159"/>
        <v>664.53863139372515</v>
      </c>
      <c r="K330" s="307">
        <f t="shared" ca="1" si="160"/>
        <v>510.73918232287656</v>
      </c>
      <c r="L330" s="304">
        <f t="shared" ca="1" si="145"/>
        <v>838.13251039109912</v>
      </c>
      <c r="M330" s="306">
        <f t="shared" ca="1" si="161"/>
        <v>-1.4306540273833801</v>
      </c>
      <c r="N330" s="304">
        <f t="shared" ca="1" si="162"/>
        <v>-81.97043771246139</v>
      </c>
      <c r="P330" s="310">
        <f t="shared" ca="1" si="163"/>
        <v>23</v>
      </c>
      <c r="Q330" s="304">
        <f t="shared" ca="1" si="164"/>
        <v>0</v>
      </c>
      <c r="R330" s="306">
        <f t="shared" ca="1" si="165"/>
        <v>0</v>
      </c>
      <c r="S330" s="307">
        <f t="shared" ca="1" si="166"/>
        <v>3.1779999999999995</v>
      </c>
      <c r="T330" s="304">
        <f t="shared" ca="1" si="146"/>
        <v>31.176179999999995</v>
      </c>
      <c r="U330" s="311">
        <f t="shared" ca="1" si="147"/>
        <v>0</v>
      </c>
      <c r="V330" s="306">
        <f t="shared" ca="1" si="148"/>
        <v>1.1639923987834879</v>
      </c>
      <c r="W330" s="304">
        <f t="shared" ca="1" si="149"/>
        <v>20.737125849790143</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3.2377121628763543</v>
      </c>
      <c r="AH330" s="304">
        <f t="shared" ca="1" si="173"/>
        <v>-6.4740705173036854</v>
      </c>
    </row>
    <row r="331" spans="1:34" x14ac:dyDescent="0.2">
      <c r="A331" s="347">
        <f t="shared" ca="1" si="151"/>
        <v>0.1</v>
      </c>
      <c r="B331" s="304">
        <f t="shared" ca="1" si="152"/>
        <v>28.300000000000114</v>
      </c>
      <c r="D331" s="306">
        <f t="shared" ca="1" si="153"/>
        <v>-0.91146793892941635</v>
      </c>
      <c r="E331" s="307">
        <f t="shared" ca="1" si="154"/>
        <v>-3.348759676230463</v>
      </c>
      <c r="F331" s="304">
        <f t="shared" ca="1" si="155"/>
        <v>3.4705857103439173</v>
      </c>
      <c r="G331" s="306">
        <f t="shared" ca="1" si="156"/>
        <v>12.960771766842335</v>
      </c>
      <c r="H331" s="307">
        <f t="shared" ca="1" si="157"/>
        <v>-92.857694275672685</v>
      </c>
      <c r="I331" s="304">
        <f t="shared" ca="1" si="158"/>
        <v>93.75784229058641</v>
      </c>
      <c r="J331" s="306">
        <f t="shared" ca="1" si="159"/>
        <v>665.83926591010402</v>
      </c>
      <c r="K331" s="307">
        <f t="shared" ca="1" si="160"/>
        <v>501.47015669369046</v>
      </c>
      <c r="L331" s="304">
        <f t="shared" ca="1" si="145"/>
        <v>833.55518478508714</v>
      </c>
      <c r="M331" s="306">
        <f t="shared" ca="1" si="161"/>
        <v>-1.4321155592343042</v>
      </c>
      <c r="N331" s="304">
        <f t="shared" ca="1" si="162"/>
        <v>-82.054177319143278</v>
      </c>
      <c r="P331" s="310">
        <f t="shared" ca="1" si="163"/>
        <v>23</v>
      </c>
      <c r="Q331" s="304">
        <f t="shared" ca="1" si="164"/>
        <v>0</v>
      </c>
      <c r="R331" s="306">
        <f t="shared" ca="1" si="165"/>
        <v>0</v>
      </c>
      <c r="S331" s="307">
        <f t="shared" ca="1" si="166"/>
        <v>3.1779999999999995</v>
      </c>
      <c r="T331" s="304">
        <f t="shared" ca="1" si="146"/>
        <v>31.176179999999995</v>
      </c>
      <c r="U331" s="311">
        <f t="shared" ca="1" si="147"/>
        <v>0</v>
      </c>
      <c r="V331" s="306">
        <f t="shared" ca="1" si="148"/>
        <v>1.1650724984838026</v>
      </c>
      <c r="W331" s="304">
        <f t="shared" ca="1" si="149"/>
        <v>20.898317375265595</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3.188611363144882</v>
      </c>
      <c r="AH331" s="304">
        <f t="shared" ca="1" si="173"/>
        <v>-6.5252126651322042</v>
      </c>
    </row>
    <row r="332" spans="1:34" x14ac:dyDescent="0.2">
      <c r="A332" s="347">
        <f t="shared" ca="1" si="151"/>
        <v>0.1</v>
      </c>
      <c r="B332" s="304">
        <f t="shared" ca="1" si="152"/>
        <v>28.400000000000116</v>
      </c>
      <c r="D332" s="306">
        <f t="shared" ca="1" si="153"/>
        <v>-0.90903517049909754</v>
      </c>
      <c r="E332" s="307">
        <f t="shared" ca="1" si="154"/>
        <v>-3.2972003406472687</v>
      </c>
      <c r="F332" s="304">
        <f t="shared" ca="1" si="155"/>
        <v>3.4202156405070121</v>
      </c>
      <c r="G332" s="306">
        <f t="shared" ca="1" si="156"/>
        <v>12.869868249792425</v>
      </c>
      <c r="H332" s="307">
        <f t="shared" ca="1" si="157"/>
        <v>-93.187414309737406</v>
      </c>
      <c r="I332" s="304">
        <f t="shared" ca="1" si="158"/>
        <v>94.071928302239385</v>
      </c>
      <c r="J332" s="306">
        <f t="shared" ca="1" si="159"/>
        <v>667.13079791093571</v>
      </c>
      <c r="K332" s="307">
        <f t="shared" ca="1" si="160"/>
        <v>492.16790126441992</v>
      </c>
      <c r="L332" s="304">
        <f t="shared" ca="1" si="145"/>
        <v>829.03120843325644</v>
      </c>
      <c r="M332" s="306">
        <f t="shared" ca="1" si="161"/>
        <v>-1.4335571180632138</v>
      </c>
      <c r="N332" s="304">
        <f t="shared" ca="1" si="162"/>
        <v>-82.136772555959624</v>
      </c>
      <c r="P332" s="310">
        <f t="shared" ca="1" si="163"/>
        <v>23</v>
      </c>
      <c r="Q332" s="304">
        <f t="shared" ca="1" si="164"/>
        <v>0</v>
      </c>
      <c r="R332" s="306">
        <f t="shared" ca="1" si="165"/>
        <v>0</v>
      </c>
      <c r="S332" s="307">
        <f t="shared" ca="1" si="166"/>
        <v>3.1779999999999995</v>
      </c>
      <c r="T332" s="304">
        <f t="shared" ca="1" si="146"/>
        <v>31.176179999999995</v>
      </c>
      <c r="U332" s="311">
        <f t="shared" ca="1" si="147"/>
        <v>0</v>
      </c>
      <c r="V332" s="306">
        <f t="shared" ca="1" si="148"/>
        <v>1.1661574527444982</v>
      </c>
      <c r="W332" s="304">
        <f t="shared" ca="1" si="149"/>
        <v>21.058161214088706</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3.139882666158095</v>
      </c>
      <c r="AH332" s="304">
        <f t="shared" ca="1" si="173"/>
        <v>-6.5759337241238507</v>
      </c>
    </row>
    <row r="333" spans="1:34" x14ac:dyDescent="0.2">
      <c r="A333" s="347">
        <f t="shared" ca="1" si="151"/>
        <v>0.1</v>
      </c>
      <c r="B333" s="304">
        <f t="shared" ca="1" si="152"/>
        <v>28.500000000000117</v>
      </c>
      <c r="D333" s="306">
        <f t="shared" ca="1" si="153"/>
        <v>-0.90652671674970864</v>
      </c>
      <c r="E333" s="307">
        <f t="shared" ca="1" si="154"/>
        <v>-3.2460726079722262</v>
      </c>
      <c r="F333" s="304">
        <f t="shared" ca="1" si="155"/>
        <v>3.3702786330522612</v>
      </c>
      <c r="G333" s="306">
        <f t="shared" ca="1" si="156"/>
        <v>12.779215578117455</v>
      </c>
      <c r="H333" s="307">
        <f t="shared" ca="1" si="157"/>
        <v>-93.512021570534628</v>
      </c>
      <c r="I333" s="304">
        <f t="shared" ca="1" si="158"/>
        <v>94.381176772702588</v>
      </c>
      <c r="J333" s="306">
        <f t="shared" ca="1" si="159"/>
        <v>668.41325210233117</v>
      </c>
      <c r="K333" s="307">
        <f t="shared" ca="1" si="160"/>
        <v>482.83292947040633</v>
      </c>
      <c r="L333" s="304">
        <f t="shared" ca="1" si="145"/>
        <v>824.56286198627015</v>
      </c>
      <c r="M333" s="306">
        <f t="shared" ca="1" si="161"/>
        <v>-1.4349791122482594</v>
      </c>
      <c r="N333" s="304">
        <f t="shared" ca="1" si="162"/>
        <v>-82.21824682125488</v>
      </c>
      <c r="P333" s="310">
        <f t="shared" ca="1" si="163"/>
        <v>23</v>
      </c>
      <c r="Q333" s="304">
        <f t="shared" ca="1" si="164"/>
        <v>0</v>
      </c>
      <c r="R333" s="306">
        <f t="shared" ca="1" si="165"/>
        <v>0</v>
      </c>
      <c r="S333" s="307">
        <f t="shared" ca="1" si="166"/>
        <v>3.1779999999999995</v>
      </c>
      <c r="T333" s="304">
        <f t="shared" ca="1" si="146"/>
        <v>31.176179999999995</v>
      </c>
      <c r="U333" s="311">
        <f t="shared" ca="1" si="147"/>
        <v>0</v>
      </c>
      <c r="V333" s="306">
        <f t="shared" ca="1" si="148"/>
        <v>1.1672472134945506</v>
      </c>
      <c r="W333" s="304">
        <f t="shared" ca="1" si="149"/>
        <v>21.216648580887924</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3.0915304792597604</v>
      </c>
      <c r="AH333" s="304">
        <f t="shared" ca="1" si="173"/>
        <v>-6.626230715572281</v>
      </c>
    </row>
    <row r="334" spans="1:34" x14ac:dyDescent="0.2">
      <c r="A334" s="347">
        <f t="shared" ca="1" si="151"/>
        <v>0.1</v>
      </c>
      <c r="B334" s="304">
        <f t="shared" ca="1" si="152"/>
        <v>28.600000000000119</v>
      </c>
      <c r="D334" s="306">
        <f t="shared" ca="1" si="153"/>
        <v>-0.90394435861826938</v>
      </c>
      <c r="E334" s="307">
        <f t="shared" ca="1" si="154"/>
        <v>-3.1953792633078759</v>
      </c>
      <c r="F334" s="304">
        <f t="shared" ca="1" si="155"/>
        <v>3.3207776257761945</v>
      </c>
      <c r="G334" s="306">
        <f t="shared" ca="1" si="156"/>
        <v>12.688821142255629</v>
      </c>
      <c r="H334" s="307">
        <f t="shared" ca="1" si="157"/>
        <v>-93.83155949686541</v>
      </c>
      <c r="I334" s="304">
        <f t="shared" ca="1" si="158"/>
        <v>94.685625834093457</v>
      </c>
      <c r="J334" s="306">
        <f t="shared" ca="1" si="159"/>
        <v>669.68665393834988</v>
      </c>
      <c r="K334" s="307">
        <f t="shared" ca="1" si="160"/>
        <v>473.4657504170363</v>
      </c>
      <c r="L334" s="304">
        <f t="shared" ca="1" si="145"/>
        <v>820.15244392802401</v>
      </c>
      <c r="M334" s="306">
        <f t="shared" ca="1" si="161"/>
        <v>-1.4363819385642749</v>
      </c>
      <c r="N334" s="304">
        <f t="shared" ca="1" si="162"/>
        <v>-82.298622848552455</v>
      </c>
      <c r="P334" s="310">
        <f t="shared" ca="1" si="163"/>
        <v>23</v>
      </c>
      <c r="Q334" s="304">
        <f t="shared" ca="1" si="164"/>
        <v>0</v>
      </c>
      <c r="R334" s="306">
        <f t="shared" ca="1" si="165"/>
        <v>0</v>
      </c>
      <c r="S334" s="307">
        <f t="shared" ca="1" si="166"/>
        <v>3.1779999999999995</v>
      </c>
      <c r="T334" s="304">
        <f t="shared" ca="1" si="146"/>
        <v>31.176179999999995</v>
      </c>
      <c r="U334" s="311">
        <f t="shared" ca="1" si="147"/>
        <v>0</v>
      </c>
      <c r="V334" s="306">
        <f t="shared" ca="1" si="148"/>
        <v>1.1683417330185972</v>
      </c>
      <c r="W334" s="304">
        <f t="shared" ca="1" si="149"/>
        <v>21.373771358181145</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3.0435589445856577</v>
      </c>
      <c r="AH334" s="304">
        <f t="shared" ca="1" si="173"/>
        <v>-6.6761008750434003</v>
      </c>
    </row>
    <row r="335" spans="1:34" x14ac:dyDescent="0.2">
      <c r="A335" s="347">
        <f t="shared" ca="1" si="151"/>
        <v>0.1</v>
      </c>
      <c r="B335" s="304">
        <f t="shared" ca="1" si="152"/>
        <v>28.70000000000012</v>
      </c>
      <c r="D335" s="306">
        <f t="shared" ca="1" si="153"/>
        <v>-0.9012898664168475</v>
      </c>
      <c r="E335" s="307">
        <f t="shared" ca="1" si="154"/>
        <v>-3.1451228789106604</v>
      </c>
      <c r="F335" s="304">
        <f t="shared" ca="1" si="155"/>
        <v>3.2717153523424041</v>
      </c>
      <c r="G335" s="306">
        <f t="shared" ca="1" si="156"/>
        <v>12.598692155613945</v>
      </c>
      <c r="H335" s="307">
        <f t="shared" ca="1" si="157"/>
        <v>-94.146071784756472</v>
      </c>
      <c r="I335" s="304">
        <f t="shared" ca="1" si="158"/>
        <v>94.98531400449464</v>
      </c>
      <c r="J335" s="306">
        <f t="shared" ca="1" si="159"/>
        <v>670.95102960324334</v>
      </c>
      <c r="K335" s="307">
        <f t="shared" ca="1" si="160"/>
        <v>464.06686885295522</v>
      </c>
      <c r="L335" s="304">
        <f t="shared" ca="1" si="145"/>
        <v>815.80226948240238</v>
      </c>
      <c r="M335" s="306">
        <f t="shared" ca="1" si="161"/>
        <v>-1.4377659825898659</v>
      </c>
      <c r="N335" s="304">
        <f t="shared" ca="1" si="162"/>
        <v>-82.377922729879117</v>
      </c>
      <c r="P335" s="310">
        <f t="shared" ca="1" si="163"/>
        <v>23</v>
      </c>
      <c r="Q335" s="304">
        <f t="shared" ca="1" si="164"/>
        <v>0</v>
      </c>
      <c r="R335" s="306">
        <f t="shared" ca="1" si="165"/>
        <v>0</v>
      </c>
      <c r="S335" s="307">
        <f t="shared" ca="1" si="166"/>
        <v>3.1779999999999995</v>
      </c>
      <c r="T335" s="304">
        <f t="shared" ca="1" si="146"/>
        <v>31.176179999999995</v>
      </c>
      <c r="U335" s="311">
        <f t="shared" ca="1" si="147"/>
        <v>0</v>
      </c>
      <c r="V335" s="306">
        <f t="shared" ca="1" si="148"/>
        <v>1.1694409639600896</v>
      </c>
      <c r="W335" s="304">
        <f t="shared" ca="1" si="149"/>
        <v>21.529522083224048</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2.9959719453322151</v>
      </c>
      <c r="AH335" s="304">
        <f t="shared" ca="1" si="173"/>
        <v>-6.7255416482634196</v>
      </c>
    </row>
    <row r="336" spans="1:34" x14ac:dyDescent="0.2">
      <c r="A336" s="347">
        <f t="shared" ca="1" si="151"/>
        <v>0.1</v>
      </c>
      <c r="B336" s="304">
        <f t="shared" ca="1" si="152"/>
        <v>28.800000000000122</v>
      </c>
      <c r="D336" s="306">
        <f t="shared" ca="1" si="153"/>
        <v>-0.89856499915167587</v>
      </c>
      <c r="E336" s="307">
        <f t="shared" ca="1" si="154"/>
        <v>-3.0953058183735873</v>
      </c>
      <c r="F336" s="304">
        <f t="shared" ca="1" si="155"/>
        <v>3.2230943465802913</v>
      </c>
      <c r="G336" s="306">
        <f t="shared" ca="1" si="156"/>
        <v>12.508835655698777</v>
      </c>
      <c r="H336" s="307">
        <f t="shared" ca="1" si="157"/>
        <v>-94.455602366593837</v>
      </c>
      <c r="I336" s="304">
        <f t="shared" ca="1" si="158"/>
        <v>95.280280162777487</v>
      </c>
      <c r="J336" s="306">
        <f t="shared" ca="1" si="159"/>
        <v>672.20640599380897</v>
      </c>
      <c r="K336" s="307">
        <f t="shared" ca="1" si="160"/>
        <v>454.63678514538771</v>
      </c>
      <c r="L336" s="304">
        <f t="shared" ca="1" si="145"/>
        <v>811.51466940927628</v>
      </c>
      <c r="M336" s="306">
        <f t="shared" ca="1" si="161"/>
        <v>-1.4391316190977703</v>
      </c>
      <c r="N336" s="304">
        <f t="shared" ca="1" si="162"/>
        <v>-82.456167938131017</v>
      </c>
      <c r="P336" s="310">
        <f t="shared" ca="1" si="163"/>
        <v>23</v>
      </c>
      <c r="Q336" s="304">
        <f t="shared" ca="1" si="164"/>
        <v>0</v>
      </c>
      <c r="R336" s="306">
        <f t="shared" ca="1" si="165"/>
        <v>0</v>
      </c>
      <c r="S336" s="307">
        <f t="shared" ca="1" si="166"/>
        <v>3.1779999999999995</v>
      </c>
      <c r="T336" s="304">
        <f t="shared" ca="1" si="146"/>
        <v>31.176179999999995</v>
      </c>
      <c r="U336" s="311">
        <f t="shared" ca="1" si="147"/>
        <v>0</v>
      </c>
      <c r="V336" s="306">
        <f t="shared" ca="1" si="148"/>
        <v>1.1705448593242631</v>
      </c>
      <c r="W336" s="304">
        <f t="shared" ca="1" si="149"/>
        <v>21.683893934789268</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2.9487731119465375</v>
      </c>
      <c r="AH336" s="304">
        <f t="shared" ca="1" si="173"/>
        <v>-6.7745506869805068</v>
      </c>
    </row>
    <row r="337" spans="1:34" x14ac:dyDescent="0.2">
      <c r="A337" s="347">
        <f t="shared" ca="1" si="151"/>
        <v>0.1</v>
      </c>
      <c r="B337" s="304">
        <f t="shared" ca="1" si="152"/>
        <v>28.900000000000123</v>
      </c>
      <c r="D337" s="306">
        <f t="shared" ca="1" si="153"/>
        <v>-0.89577150387258742</v>
      </c>
      <c r="E337" s="307">
        <f t="shared" ca="1" si="154"/>
        <v>-3.0459302408319733</v>
      </c>
      <c r="F337" s="304">
        <f t="shared" ca="1" si="155"/>
        <v>3.1749169468137084</v>
      </c>
      <c r="G337" s="306">
        <f t="shared" ca="1" si="156"/>
        <v>12.419258505311518</v>
      </c>
      <c r="H337" s="307">
        <f t="shared" ca="1" si="157"/>
        <v>-94.76019539067704</v>
      </c>
      <c r="I337" s="304">
        <f t="shared" ca="1" si="158"/>
        <v>95.570563524032039</v>
      </c>
      <c r="J337" s="306">
        <f t="shared" ca="1" si="159"/>
        <v>673.45281070185945</v>
      </c>
      <c r="K337" s="307">
        <f t="shared" ca="1" si="160"/>
        <v>445.17599525752416</v>
      </c>
      <c r="L337" s="304">
        <f t="shared" ca="1" si="145"/>
        <v>807.29198868548281</v>
      </c>
      <c r="M337" s="306">
        <f t="shared" ca="1" si="161"/>
        <v>-1.4404792124292862</v>
      </c>
      <c r="N337" s="304">
        <f t="shared" ca="1" si="162"/>
        <v>-82.53337934852685</v>
      </c>
      <c r="P337" s="310">
        <f t="shared" ca="1" si="163"/>
        <v>23</v>
      </c>
      <c r="Q337" s="304">
        <f t="shared" ca="1" si="164"/>
        <v>0</v>
      </c>
      <c r="R337" s="306">
        <f t="shared" ca="1" si="165"/>
        <v>0</v>
      </c>
      <c r="S337" s="307">
        <f t="shared" ca="1" si="166"/>
        <v>3.1779999999999995</v>
      </c>
      <c r="T337" s="304">
        <f t="shared" ca="1" si="146"/>
        <v>31.176179999999995</v>
      </c>
      <c r="U337" s="311">
        <f t="shared" ca="1" si="147"/>
        <v>0</v>
      </c>
      <c r="V337" s="306">
        <f t="shared" ca="1" si="148"/>
        <v>1.1716533724809253</v>
      </c>
      <c r="W337" s="304">
        <f t="shared" ca="1" si="149"/>
        <v>21.836880719891059</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2.9019658282388887</v>
      </c>
      <c r="AH337" s="304">
        <f t="shared" ca="1" si="173"/>
        <v>-6.8231258448046797</v>
      </c>
    </row>
    <row r="338" spans="1:34" x14ac:dyDescent="0.2">
      <c r="A338" s="347">
        <f t="shared" ca="1" si="151"/>
        <v>0.1</v>
      </c>
      <c r="B338" s="304">
        <f t="shared" ca="1" si="152"/>
        <v>29.000000000000124</v>
      </c>
      <c r="D338" s="306">
        <f t="shared" ca="1" si="153"/>
        <v>-0.89291111505219833</v>
      </c>
      <c r="E338" s="307">
        <f t="shared" ca="1" si="154"/>
        <v>-2.9969981051875028</v>
      </c>
      <c r="F338" s="304">
        <f t="shared" ca="1" si="155"/>
        <v>3.127185300215074</v>
      </c>
      <c r="G338" s="306">
        <f t="shared" ca="1" si="156"/>
        <v>12.329967393806298</v>
      </c>
      <c r="H338" s="307">
        <f t="shared" ca="1" si="157"/>
        <v>-95.059895201195786</v>
      </c>
      <c r="I338" s="304">
        <f t="shared" ca="1" si="158"/>
        <v>95.856203615596272</v>
      </c>
      <c r="J338" s="306">
        <f t="shared" ca="1" si="159"/>
        <v>674.69027199681534</v>
      </c>
      <c r="K338" s="307">
        <f t="shared" ca="1" si="160"/>
        <v>435.68499072793054</v>
      </c>
      <c r="L338" s="304">
        <f t="shared" ca="1" si="145"/>
        <v>803.1365850667828</v>
      </c>
      <c r="M338" s="306">
        <f t="shared" ca="1" si="161"/>
        <v>-1.441809116853505</v>
      </c>
      <c r="N338" s="304">
        <f t="shared" ca="1" si="162"/>
        <v>-82.609577259190374</v>
      </c>
      <c r="P338" s="310">
        <f t="shared" ca="1" si="163"/>
        <v>23</v>
      </c>
      <c r="Q338" s="304">
        <f t="shared" ca="1" si="164"/>
        <v>0</v>
      </c>
      <c r="R338" s="306">
        <f t="shared" ca="1" si="165"/>
        <v>0</v>
      </c>
      <c r="S338" s="307">
        <f t="shared" ca="1" si="166"/>
        <v>3.1779999999999995</v>
      </c>
      <c r="T338" s="304">
        <f t="shared" ca="1" si="146"/>
        <v>31.176179999999995</v>
      </c>
      <c r="U338" s="311">
        <f t="shared" ca="1" si="147"/>
        <v>0</v>
      </c>
      <c r="V338" s="306">
        <f t="shared" ca="1" si="148"/>
        <v>1.1727664571670711</v>
      </c>
      <c r="W338" s="304">
        <f t="shared" ca="1" si="149"/>
        <v>21.988476860469603</v>
      </c>
      <c r="Y338" s="314" t="str">
        <f t="shared" ca="1" si="167"/>
        <v/>
      </c>
      <c r="Z338" s="315" t="str">
        <f t="shared" ca="1" si="168"/>
        <v/>
      </c>
      <c r="AA338" s="316" t="str">
        <f t="shared" ca="1" si="169"/>
        <v/>
      </c>
      <c r="AC338" s="310">
        <f t="shared" ca="1" si="170"/>
        <v>29.000000000000124</v>
      </c>
      <c r="AD338" s="323">
        <f t="shared" ca="1" si="171"/>
        <v>674.69027199681534</v>
      </c>
      <c r="AE338" s="324" t="e">
        <f t="shared" ca="1" si="150"/>
        <v>#N/A</v>
      </c>
      <c r="AG338" s="306">
        <f t="shared" ca="1" si="172"/>
        <v>2.8555532374184711</v>
      </c>
      <c r="AH338" s="304">
        <f t="shared" ca="1" si="173"/>
        <v>-6.8712651730305421</v>
      </c>
    </row>
    <row r="339" spans="1:34" x14ac:dyDescent="0.2">
      <c r="A339" s="347">
        <f t="shared" ca="1" si="151"/>
        <v>0.1</v>
      </c>
      <c r="B339" s="304">
        <f t="shared" ca="1" si="152"/>
        <v>29.100000000000126</v>
      </c>
      <c r="D339" s="306">
        <f t="shared" ca="1" si="153"/>
        <v>-0.88998555399433277</v>
      </c>
      <c r="E339" s="307">
        <f t="shared" ca="1" si="154"/>
        <v>-2.9485111743460486</v>
      </c>
      <c r="F339" s="304">
        <f t="shared" ca="1" si="155"/>
        <v>3.0799013671807924</v>
      </c>
      <c r="G339" s="306">
        <f t="shared" ca="1" si="156"/>
        <v>12.240968838406864</v>
      </c>
      <c r="H339" s="307">
        <f t="shared" ca="1" si="157"/>
        <v>-95.35474631863039</v>
      </c>
      <c r="I339" s="304">
        <f t="shared" ca="1" si="158"/>
        <v>96.13724025367695</v>
      </c>
      <c r="J339" s="306">
        <f t="shared" ca="1" si="159"/>
        <v>675.91881880842595</v>
      </c>
      <c r="K339" s="307">
        <f t="shared" ca="1" si="160"/>
        <v>426.16425865193924</v>
      </c>
      <c r="L339" s="304">
        <f t="shared" ca="1" si="145"/>
        <v>799.05082752709461</v>
      </c>
      <c r="M339" s="306">
        <f t="shared" ca="1" si="161"/>
        <v>-1.4431216769120574</v>
      </c>
      <c r="N339" s="304">
        <f t="shared" ca="1" si="162"/>
        <v>-82.684781410902872</v>
      </c>
      <c r="P339" s="310">
        <f t="shared" ca="1" si="163"/>
        <v>23</v>
      </c>
      <c r="Q339" s="304">
        <f t="shared" ca="1" si="164"/>
        <v>0</v>
      </c>
      <c r="R339" s="306">
        <f t="shared" ca="1" si="165"/>
        <v>0</v>
      </c>
      <c r="S339" s="307">
        <f t="shared" ca="1" si="166"/>
        <v>3.1779999999999995</v>
      </c>
      <c r="T339" s="304">
        <f t="shared" ca="1" si="146"/>
        <v>31.176179999999995</v>
      </c>
      <c r="U339" s="311">
        <f t="shared" ca="1" si="147"/>
        <v>0</v>
      </c>
      <c r="V339" s="306">
        <f t="shared" ca="1" si="148"/>
        <v>1.1738840674893236</v>
      </c>
      <c r="W339" s="304">
        <f t="shared" ca="1" si="149"/>
        <v>22.138677380048382</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2.8095382480530766</v>
      </c>
      <c r="AH339" s="304">
        <f t="shared" ca="1" si="173"/>
        <v>-6.918966916447328</v>
      </c>
    </row>
    <row r="340" spans="1:34" x14ac:dyDescent="0.2">
      <c r="A340" s="347">
        <f t="shared" ca="1" si="151"/>
        <v>0.1</v>
      </c>
      <c r="B340" s="304">
        <f t="shared" ca="1" si="152"/>
        <v>29.200000000000127</v>
      </c>
      <c r="D340" s="306">
        <f t="shared" ca="1" si="153"/>
        <v>-0.88699652827112685</v>
      </c>
      <c r="E340" s="307">
        <f t="shared" ca="1" si="154"/>
        <v>-2.9004710194649084</v>
      </c>
      <c r="F340" s="304">
        <f t="shared" ca="1" si="155"/>
        <v>3.0330669257239999</v>
      </c>
      <c r="G340" s="306">
        <f t="shared" ca="1" si="156"/>
        <v>12.152269185579751</v>
      </c>
      <c r="H340" s="307">
        <f t="shared" ca="1" si="157"/>
        <v>-95.644793420576875</v>
      </c>
      <c r="I340" s="304">
        <f t="shared" ca="1" si="158"/>
        <v>96.413713520554822</v>
      </c>
      <c r="J340" s="306">
        <f t="shared" ca="1" si="159"/>
        <v>677.13848070962524</v>
      </c>
      <c r="K340" s="307">
        <f t="shared" ca="1" si="160"/>
        <v>416.61428166497888</v>
      </c>
      <c r="L340" s="304">
        <f t="shared" ca="1" si="145"/>
        <v>795.03709457167213</v>
      </c>
      <c r="M340" s="306">
        <f t="shared" ca="1" si="161"/>
        <v>-1.4444172277500409</v>
      </c>
      <c r="N340" s="304">
        <f t="shared" ca="1" si="162"/>
        <v>-82.759011006063957</v>
      </c>
      <c r="P340" s="310">
        <f t="shared" ca="1" si="163"/>
        <v>23</v>
      </c>
      <c r="Q340" s="304">
        <f t="shared" ca="1" si="164"/>
        <v>0</v>
      </c>
      <c r="R340" s="306">
        <f t="shared" ca="1" si="165"/>
        <v>0</v>
      </c>
      <c r="S340" s="307">
        <f t="shared" ca="1" si="166"/>
        <v>3.1779999999999995</v>
      </c>
      <c r="T340" s="304">
        <f t="shared" ca="1" si="146"/>
        <v>31.176179999999995</v>
      </c>
      <c r="U340" s="311">
        <f t="shared" ca="1" si="147"/>
        <v>0</v>
      </c>
      <c r="V340" s="306">
        <f t="shared" ca="1" si="148"/>
        <v>1.1750061579262028</v>
      </c>
      <c r="W340" s="304">
        <f t="shared" ca="1" si="149"/>
        <v>22.287477890377705</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2.7639235399531943</v>
      </c>
      <c r="AH340" s="304">
        <f t="shared" ca="1" si="173"/>
        <v>-6.9662295091404607</v>
      </c>
    </row>
    <row r="341" spans="1:34" x14ac:dyDescent="0.2">
      <c r="A341" s="347">
        <f t="shared" ca="1" si="151"/>
        <v>0.1</v>
      </c>
      <c r="B341" s="304">
        <f t="shared" ca="1" si="152"/>
        <v>29.300000000000129</v>
      </c>
      <c r="D341" s="306">
        <f t="shared" ca="1" si="153"/>
        <v>-0.88394573118825648</v>
      </c>
      <c r="E341" s="307">
        <f t="shared" ca="1" si="154"/>
        <v>-2.8528790242052118</v>
      </c>
      <c r="F341" s="304">
        <f t="shared" ca="1" si="155"/>
        <v>2.9866835758807833</v>
      </c>
      <c r="G341" s="306">
        <f t="shared" ca="1" si="156"/>
        <v>12.063874612460925</v>
      </c>
      <c r="H341" s="307">
        <f t="shared" ca="1" si="157"/>
        <v>-95.930081322997395</v>
      </c>
      <c r="I341" s="304">
        <f t="shared" ca="1" si="158"/>
        <v>96.685663742367069</v>
      </c>
      <c r="J341" s="306">
        <f t="shared" ca="1" si="159"/>
        <v>678.34928789952733</v>
      </c>
      <c r="K341" s="307">
        <f t="shared" ca="1" si="160"/>
        <v>407.03553792780014</v>
      </c>
      <c r="L341" s="304">
        <f t="shared" ca="1" si="145"/>
        <v>791.09777242131668</v>
      </c>
      <c r="M341" s="306">
        <f t="shared" ca="1" si="161"/>
        <v>-1.4456960954337612</v>
      </c>
      <c r="N341" s="304">
        <f t="shared" ca="1" si="162"/>
        <v>-82.832284726896802</v>
      </c>
      <c r="P341" s="310">
        <f t="shared" ca="1" si="163"/>
        <v>23</v>
      </c>
      <c r="Q341" s="304">
        <f t="shared" ca="1" si="164"/>
        <v>0</v>
      </c>
      <c r="R341" s="306">
        <f t="shared" ca="1" si="165"/>
        <v>0</v>
      </c>
      <c r="S341" s="307">
        <f t="shared" ca="1" si="166"/>
        <v>3.1779999999999995</v>
      </c>
      <c r="T341" s="304">
        <f t="shared" ca="1" si="146"/>
        <v>31.176179999999995</v>
      </c>
      <c r="U341" s="311">
        <f t="shared" ca="1" si="147"/>
        <v>0</v>
      </c>
      <c r="V341" s="306">
        <f t="shared" ca="1" si="148"/>
        <v>1.1761326833302328</v>
      </c>
      <c r="W341" s="304">
        <f t="shared" ca="1" si="149"/>
        <v>22.434874578077206</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2.7187115699809441</v>
      </c>
      <c r="AH341" s="304">
        <f t="shared" ca="1" si="173"/>
        <v>-7.013051570288769</v>
      </c>
    </row>
    <row r="342" spans="1:34" x14ac:dyDescent="0.2">
      <c r="A342" s="347">
        <f t="shared" ca="1" si="151"/>
        <v>0.1</v>
      </c>
      <c r="B342" s="304">
        <f t="shared" ca="1" si="152"/>
        <v>29.40000000000013</v>
      </c>
      <c r="D342" s="306">
        <f t="shared" ca="1" si="153"/>
        <v>-0.88083484127773881</v>
      </c>
      <c r="E342" s="307">
        <f t="shared" ca="1" si="154"/>
        <v>-2.8057363889853981</v>
      </c>
      <c r="F342" s="304">
        <f t="shared" ca="1" si="155"/>
        <v>2.9407527441261703</v>
      </c>
      <c r="G342" s="306">
        <f t="shared" ca="1" si="156"/>
        <v>11.975791128333151</v>
      </c>
      <c r="H342" s="307">
        <f t="shared" ca="1" si="157"/>
        <v>-96.210654961895941</v>
      </c>
      <c r="I342" s="304">
        <f t="shared" ca="1" si="158"/>
        <v>96.953131467459343</v>
      </c>
      <c r="J342" s="306">
        <f t="shared" ca="1" si="159"/>
        <v>679.55127118656708</v>
      </c>
      <c r="K342" s="307">
        <f t="shared" ca="1" si="160"/>
        <v>397.42850111355546</v>
      </c>
      <c r="L342" s="304">
        <f t="shared" ca="1" si="145"/>
        <v>787.23525306521094</v>
      </c>
      <c r="M342" s="306">
        <f t="shared" ca="1" si="161"/>
        <v>-1.4469585972558892</v>
      </c>
      <c r="N342" s="304">
        <f t="shared" ca="1" si="162"/>
        <v>-82.904620752932303</v>
      </c>
      <c r="P342" s="310">
        <f t="shared" ca="1" si="163"/>
        <v>23</v>
      </c>
      <c r="Q342" s="304">
        <f t="shared" ca="1" si="164"/>
        <v>0</v>
      </c>
      <c r="R342" s="306">
        <f t="shared" ca="1" si="165"/>
        <v>0</v>
      </c>
      <c r="S342" s="307">
        <f t="shared" ca="1" si="166"/>
        <v>3.1779999999999995</v>
      </c>
      <c r="T342" s="304">
        <f t="shared" ca="1" si="146"/>
        <v>31.176179999999995</v>
      </c>
      <c r="U342" s="311">
        <f t="shared" ca="1" si="147"/>
        <v>0</v>
      </c>
      <c r="V342" s="306">
        <f t="shared" ca="1" si="148"/>
        <v>1.1772635989298823</v>
      </c>
      <c r="W342" s="304">
        <f t="shared" ca="1" si="149"/>
        <v>22.580864191289173</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2.6739045777840094</v>
      </c>
      <c r="AH342" s="304">
        <f t="shared" ca="1" si="173"/>
        <v>-7.0594318999613623</v>
      </c>
    </row>
    <row r="343" spans="1:34" x14ac:dyDescent="0.2">
      <c r="A343" s="347">
        <f t="shared" ca="1" si="151"/>
        <v>0.1</v>
      </c>
      <c r="B343" s="304">
        <f t="shared" ca="1" si="152"/>
        <v>29.500000000000131</v>
      </c>
      <c r="D343" s="306">
        <f t="shared" ca="1" si="153"/>
        <v>-0.87766552181773594</v>
      </c>
      <c r="E343" s="307">
        <f t="shared" ca="1" si="154"/>
        <v>-2.7590441352318855</v>
      </c>
      <c r="F343" s="304">
        <f t="shared" ca="1" si="155"/>
        <v>2.895275687796425</v>
      </c>
      <c r="G343" s="306">
        <f t="shared" ca="1" si="156"/>
        <v>11.888024576151377</v>
      </c>
      <c r="H343" s="307">
        <f t="shared" ca="1" si="157"/>
        <v>-96.486559375419134</v>
      </c>
      <c r="I343" s="304">
        <f t="shared" ca="1" si="158"/>
        <v>97.216157445300524</v>
      </c>
      <c r="J343" s="306">
        <f t="shared" ca="1" si="159"/>
        <v>680.74446197179134</v>
      </c>
      <c r="K343" s="307">
        <f t="shared" ca="1" si="160"/>
        <v>387.79364039668968</v>
      </c>
      <c r="L343" s="304">
        <f t="shared" ca="1" si="145"/>
        <v>783.45193218051406</v>
      </c>
      <c r="M343" s="306">
        <f t="shared" ca="1" si="161"/>
        <v>-1.4482050420286035</v>
      </c>
      <c r="N343" s="304">
        <f t="shared" ca="1" si="162"/>
        <v>-82.976036777804978</v>
      </c>
      <c r="P343" s="310">
        <f t="shared" ca="1" si="163"/>
        <v>23</v>
      </c>
      <c r="Q343" s="304">
        <f t="shared" ca="1" si="164"/>
        <v>0</v>
      </c>
      <c r="R343" s="306">
        <f t="shared" ca="1" si="165"/>
        <v>0</v>
      </c>
      <c r="S343" s="307">
        <f t="shared" ca="1" si="166"/>
        <v>3.1779999999999995</v>
      </c>
      <c r="T343" s="304">
        <f t="shared" ca="1" si="146"/>
        <v>31.176179999999995</v>
      </c>
      <c r="U343" s="311">
        <f t="shared" ca="1" si="147"/>
        <v>0</v>
      </c>
      <c r="V343" s="306">
        <f t="shared" ca="1" si="148"/>
        <v>1.1783988603313429</v>
      </c>
      <c r="W343" s="304">
        <f t="shared" ca="1" si="149"/>
        <v>22.725444026354527</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2.6295045914548361</v>
      </c>
      <c r="AH343" s="304">
        <f t="shared" ca="1" si="173"/>
        <v>-7.1053694749179286</v>
      </c>
    </row>
    <row r="344" spans="1:34" x14ac:dyDescent="0.2">
      <c r="A344" s="347">
        <f t="shared" ca="1" si="151"/>
        <v>0.1</v>
      </c>
      <c r="B344" s="304">
        <f t="shared" ca="1" si="152"/>
        <v>29.600000000000133</v>
      </c>
      <c r="D344" s="306">
        <f t="shared" ca="1" si="153"/>
        <v>-0.87443942037878919</v>
      </c>
      <c r="E344" s="307">
        <f t="shared" ca="1" si="154"/>
        <v>-2.7128031096231497</v>
      </c>
      <c r="F344" s="304">
        <f t="shared" ca="1" si="155"/>
        <v>2.8502534995142841</v>
      </c>
      <c r="G344" s="306">
        <f t="shared" ca="1" si="156"/>
        <v>11.800580634113498</v>
      </c>
      <c r="H344" s="307">
        <f t="shared" ca="1" si="157"/>
        <v>-96.757839686381445</v>
      </c>
      <c r="I344" s="304">
        <f t="shared" ca="1" si="158"/>
        <v>97.474782605952541</v>
      </c>
      <c r="J344" s="306">
        <f t="shared" ca="1" si="159"/>
        <v>681.92889223230463</v>
      </c>
      <c r="K344" s="307">
        <f t="shared" ca="1" si="160"/>
        <v>378.13142044359967</v>
      </c>
      <c r="L344" s="304">
        <f t="shared" ca="1" si="145"/>
        <v>779.75020691749251</v>
      </c>
      <c r="M344" s="306">
        <f t="shared" ca="1" si="161"/>
        <v>-1.4494357303652625</v>
      </c>
      <c r="N344" s="304">
        <f t="shared" ca="1" si="162"/>
        <v>-83.046550025391525</v>
      </c>
      <c r="P344" s="310">
        <f t="shared" ca="1" si="163"/>
        <v>23</v>
      </c>
      <c r="Q344" s="304">
        <f t="shared" ca="1" si="164"/>
        <v>0</v>
      </c>
      <c r="R344" s="306">
        <f t="shared" ca="1" si="165"/>
        <v>0</v>
      </c>
      <c r="S344" s="307">
        <f t="shared" ca="1" si="166"/>
        <v>3.1779999999999995</v>
      </c>
      <c r="T344" s="304">
        <f t="shared" ca="1" si="146"/>
        <v>31.176179999999995</v>
      </c>
      <c r="U344" s="311">
        <f t="shared" ca="1" si="147"/>
        <v>0</v>
      </c>
      <c r="V344" s="306">
        <f t="shared" ca="1" si="148"/>
        <v>1.1795384235201556</v>
      </c>
      <c r="W344" s="304">
        <f t="shared" ca="1" si="149"/>
        <v>22.868611914522578</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2.5855134331150991</v>
      </c>
      <c r="AH344" s="304">
        <f t="shared" ca="1" si="173"/>
        <v>-7.1508634444161521</v>
      </c>
    </row>
    <row r="345" spans="1:34" x14ac:dyDescent="0.2">
      <c r="A345" s="347">
        <f t="shared" ca="1" si="151"/>
        <v>0.1</v>
      </c>
      <c r="B345" s="304">
        <f t="shared" ca="1" si="152"/>
        <v>29.700000000000134</v>
      </c>
      <c r="D345" s="306">
        <f t="shared" ca="1" si="153"/>
        <v>-0.87115816839589755</v>
      </c>
      <c r="E345" s="307">
        <f t="shared" ca="1" si="154"/>
        <v>-2.6670139883236148</v>
      </c>
      <c r="F345" s="304">
        <f t="shared" ca="1" si="155"/>
        <v>2.8056871116139677</v>
      </c>
      <c r="G345" s="306">
        <f t="shared" ca="1" si="156"/>
        <v>11.713464817273907</v>
      </c>
      <c r="H345" s="307">
        <f t="shared" ca="1" si="157"/>
        <v>-97.024541085213812</v>
      </c>
      <c r="I345" s="304">
        <f t="shared" ca="1" si="158"/>
        <v>97.729048040088145</v>
      </c>
      <c r="J345" s="306">
        <f t="shared" ca="1" si="159"/>
        <v>683.10459450487406</v>
      </c>
      <c r="K345" s="307">
        <f t="shared" ca="1" si="160"/>
        <v>368.44230140501992</v>
      </c>
      <c r="L345" s="304">
        <f t="shared" ca="1" si="145"/>
        <v>776.13247354964858</v>
      </c>
      <c r="M345" s="306">
        <f t="shared" ca="1" si="161"/>
        <v>-1.4506509549511151</v>
      </c>
      <c r="N345" s="304">
        <f t="shared" ca="1" si="162"/>
        <v>-83.116177265321411</v>
      </c>
      <c r="P345" s="310">
        <f t="shared" ca="1" si="163"/>
        <v>23</v>
      </c>
      <c r="Q345" s="304">
        <f t="shared" ca="1" si="164"/>
        <v>0</v>
      </c>
      <c r="R345" s="306">
        <f t="shared" ca="1" si="165"/>
        <v>0</v>
      </c>
      <c r="S345" s="307">
        <f t="shared" ca="1" si="166"/>
        <v>3.1779999999999995</v>
      </c>
      <c r="T345" s="304">
        <f t="shared" ca="1" si="146"/>
        <v>31.176179999999995</v>
      </c>
      <c r="U345" s="311">
        <f t="shared" ca="1" si="147"/>
        <v>0</v>
      </c>
      <c r="V345" s="306">
        <f t="shared" ca="1" si="148"/>
        <v>1.1806822448626801</v>
      </c>
      <c r="W345" s="304">
        <f t="shared" ca="1" si="149"/>
        <v>23.010366208705289</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2.5419327244254823</v>
      </c>
      <c r="AH345" s="304">
        <f t="shared" ca="1" si="173"/>
        <v>-7.1959131260297617</v>
      </c>
    </row>
    <row r="346" spans="1:34" x14ac:dyDescent="0.2">
      <c r="A346" s="347">
        <f t="shared" ca="1" si="151"/>
        <v>0.1</v>
      </c>
      <c r="B346" s="304">
        <f t="shared" ca="1" si="152"/>
        <v>29.800000000000136</v>
      </c>
      <c r="D346" s="306">
        <f t="shared" ca="1" si="153"/>
        <v>-0.86782338076588728</v>
      </c>
      <c r="E346" s="307">
        <f t="shared" ca="1" si="154"/>
        <v>-2.6216772812038815</v>
      </c>
      <c r="F346" s="304">
        <f t="shared" ca="1" si="155"/>
        <v>2.7615773005629429</v>
      </c>
      <c r="G346" s="306">
        <f t="shared" ca="1" si="156"/>
        <v>11.626682479197319</v>
      </c>
      <c r="H346" s="307">
        <f t="shared" ca="1" si="157"/>
        <v>-97.286708813334201</v>
      </c>
      <c r="I346" s="304">
        <f t="shared" ca="1" si="158"/>
        <v>97.978994979549327</v>
      </c>
      <c r="J346" s="306">
        <f t="shared" ca="1" si="159"/>
        <v>684.27160186969763</v>
      </c>
      <c r="K346" s="307">
        <f t="shared" ca="1" si="160"/>
        <v>358.72673891009254</v>
      </c>
      <c r="L346" s="304">
        <f t="shared" ca="1" si="145"/>
        <v>772.60112498907972</v>
      </c>
      <c r="M346" s="306">
        <f t="shared" ca="1" si="161"/>
        <v>-1.4518510008035412</v>
      </c>
      <c r="N346" s="304">
        <f t="shared" ca="1" si="162"/>
        <v>-83.184934827887602</v>
      </c>
      <c r="P346" s="310">
        <f t="shared" ca="1" si="163"/>
        <v>23</v>
      </c>
      <c r="Q346" s="304">
        <f t="shared" ca="1" si="164"/>
        <v>0</v>
      </c>
      <c r="R346" s="306">
        <f t="shared" ca="1" si="165"/>
        <v>0</v>
      </c>
      <c r="S346" s="307">
        <f t="shared" ca="1" si="166"/>
        <v>3.1779999999999995</v>
      </c>
      <c r="T346" s="304">
        <f t="shared" ca="1" si="146"/>
        <v>31.176179999999995</v>
      </c>
      <c r="U346" s="311">
        <f t="shared" ca="1" si="147"/>
        <v>0</v>
      </c>
      <c r="V346" s="306">
        <f t="shared" ca="1" si="148"/>
        <v>1.1818302811074139</v>
      </c>
      <c r="W346" s="304">
        <f t="shared" ca="1" si="149"/>
        <v>23.150705770286283</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2.4987638920206994</v>
      </c>
      <c r="AH346" s="304">
        <f t="shared" ca="1" si="173"/>
        <v>-7.2405180014805826</v>
      </c>
    </row>
    <row r="347" spans="1:34" x14ac:dyDescent="0.2">
      <c r="A347" s="347">
        <f t="shared" ca="1" si="151"/>
        <v>0.1</v>
      </c>
      <c r="B347" s="304">
        <f t="shared" ca="1" si="152"/>
        <v>29.900000000000137</v>
      </c>
      <c r="D347" s="306">
        <f t="shared" ca="1" si="153"/>
        <v>-0.86443665546946746</v>
      </c>
      <c r="E347" s="307">
        <f t="shared" ca="1" si="154"/>
        <v>-2.5767933360439983</v>
      </c>
      <c r="F347" s="304">
        <f t="shared" ca="1" si="155"/>
        <v>2.7179246913775956</v>
      </c>
      <c r="G347" s="306">
        <f t="shared" ca="1" si="156"/>
        <v>11.540238813650372</v>
      </c>
      <c r="H347" s="307">
        <f t="shared" ca="1" si="157"/>
        <v>-97.544388146938601</v>
      </c>
      <c r="I347" s="304">
        <f t="shared" ca="1" si="158"/>
        <v>98.224664778438921</v>
      </c>
      <c r="J347" s="306">
        <f t="shared" ca="1" si="159"/>
        <v>685.42994793434002</v>
      </c>
      <c r="K347" s="307">
        <f t="shared" ca="1" si="160"/>
        <v>348.98518406207887</v>
      </c>
      <c r="L347" s="304">
        <f t="shared" ca="1" si="145"/>
        <v>769.15854816813624</v>
      </c>
      <c r="M347" s="306">
        <f t="shared" ca="1" si="161"/>
        <v>-1.4530361455222875</v>
      </c>
      <c r="N347" s="304">
        <f t="shared" ca="1" si="162"/>
        <v>-83.25283861838399</v>
      </c>
      <c r="P347" s="310">
        <f t="shared" ca="1" si="163"/>
        <v>23</v>
      </c>
      <c r="Q347" s="304">
        <f t="shared" ca="1" si="164"/>
        <v>0</v>
      </c>
      <c r="R347" s="306">
        <f t="shared" ca="1" si="165"/>
        <v>0</v>
      </c>
      <c r="S347" s="307">
        <f t="shared" ca="1" si="166"/>
        <v>3.1779999999999995</v>
      </c>
      <c r="T347" s="304">
        <f t="shared" ca="1" si="146"/>
        <v>31.176179999999995</v>
      </c>
      <c r="U347" s="311">
        <f t="shared" ca="1" si="147"/>
        <v>0</v>
      </c>
      <c r="V347" s="306">
        <f t="shared" ca="1" si="148"/>
        <v>1.1829824893861653</v>
      </c>
      <c r="W347" s="304">
        <f t="shared" ca="1" si="149"/>
        <v>23.289629955994368</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2.4560081728696712</v>
      </c>
      <c r="AH347" s="304">
        <f t="shared" ca="1" si="173"/>
        <v>-7.2846777124878184</v>
      </c>
    </row>
    <row r="348" spans="1:34" x14ac:dyDescent="0.2">
      <c r="A348" s="347">
        <f t="shared" ca="1" si="151"/>
        <v>0.1</v>
      </c>
      <c r="B348" s="304">
        <f t="shared" ca="1" si="152"/>
        <v>30.000000000000139</v>
      </c>
      <c r="D348" s="306">
        <f t="shared" ca="1" si="153"/>
        <v>-0.86099957321738552</v>
      </c>
      <c r="E348" s="307">
        <f t="shared" ca="1" si="154"/>
        <v>-2.5323623427166346</v>
      </c>
      <c r="F348" s="304">
        <f t="shared" ca="1" si="155"/>
        <v>2.6747297620301387</v>
      </c>
      <c r="G348" s="306">
        <f t="shared" ca="1" si="156"/>
        <v>11.454138856328633</v>
      </c>
      <c r="H348" s="307">
        <f t="shared" ca="1" si="157"/>
        <v>-97.797624381210269</v>
      </c>
      <c r="I348" s="304">
        <f t="shared" ca="1" si="158"/>
        <v>98.466098894738138</v>
      </c>
      <c r="J348" s="306">
        <f t="shared" ca="1" si="159"/>
        <v>686.57966681783898</v>
      </c>
      <c r="K348" s="307">
        <f t="shared" ca="1" si="160"/>
        <v>339.21808343567142</v>
      </c>
      <c r="L348" s="304">
        <f t="shared" ca="1" si="145"/>
        <v>765.80712128933931</v>
      </c>
      <c r="M348" s="306">
        <f t="shared" ca="1" si="161"/>
        <v>-1.4542066595301328</v>
      </c>
      <c r="N348" s="304">
        <f t="shared" ca="1" si="162"/>
        <v>-83.319904130894471</v>
      </c>
      <c r="P348" s="310">
        <f t="shared" ca="1" si="163"/>
        <v>23</v>
      </c>
      <c r="Q348" s="304">
        <f t="shared" ca="1" si="164"/>
        <v>0</v>
      </c>
      <c r="R348" s="306">
        <f t="shared" ca="1" si="165"/>
        <v>0</v>
      </c>
      <c r="S348" s="307">
        <f t="shared" ca="1" si="166"/>
        <v>3.1779999999999995</v>
      </c>
      <c r="T348" s="304">
        <f t="shared" ca="1" si="146"/>
        <v>31.176179999999995</v>
      </c>
      <c r="U348" s="311">
        <f t="shared" ca="1" si="147"/>
        <v>0</v>
      </c>
      <c r="V348" s="306">
        <f t="shared" ca="1" si="148"/>
        <v>1.1841388272150819</v>
      </c>
      <c r="W348" s="304">
        <f t="shared" ca="1" si="149"/>
        <v>23.427138604850889</v>
      </c>
      <c r="Y348" s="314" t="str">
        <f t="shared" ca="1" si="167"/>
        <v/>
      </c>
      <c r="Z348" s="315" t="str">
        <f t="shared" ca="1" si="168"/>
        <v/>
      </c>
      <c r="AA348" s="316" t="str">
        <f t="shared" ca="1" si="169"/>
        <v/>
      </c>
      <c r="AC348" s="310">
        <f t="shared" ca="1" si="170"/>
        <v>30.000000000000139</v>
      </c>
      <c r="AD348" s="323">
        <f t="shared" ca="1" si="171"/>
        <v>686.57966681783898</v>
      </c>
      <c r="AE348" s="324" t="e">
        <f t="shared" ca="1" si="150"/>
        <v>#N/A</v>
      </c>
      <c r="AG348" s="306">
        <f t="shared" ca="1" si="172"/>
        <v>2.4136666195607495</v>
      </c>
      <c r="AH348" s="304">
        <f t="shared" ca="1" si="173"/>
        <v>-7.3283920566376244</v>
      </c>
    </row>
    <row r="349" spans="1:34" x14ac:dyDescent="0.2">
      <c r="A349" s="347">
        <f t="shared" ca="1" si="151"/>
        <v>0.1</v>
      </c>
      <c r="B349" s="304">
        <f t="shared" ca="1" si="152"/>
        <v>30.10000000000014</v>
      </c>
      <c r="D349" s="306">
        <f t="shared" ca="1" si="153"/>
        <v>-0.85751369712012304</v>
      </c>
      <c r="E349" s="307">
        <f t="shared" ca="1" si="154"/>
        <v>-2.4883843373471208</v>
      </c>
      <c r="F349" s="304">
        <f t="shared" ca="1" si="155"/>
        <v>2.6319928478442134</v>
      </c>
      <c r="G349" s="306">
        <f t="shared" ca="1" si="156"/>
        <v>11.368387486616621</v>
      </c>
      <c r="H349" s="307">
        <f t="shared" ca="1" si="157"/>
        <v>-98.046462814944988</v>
      </c>
      <c r="I349" s="304">
        <f t="shared" ca="1" si="158"/>
        <v>98.703338872442671</v>
      </c>
      <c r="J349" s="306">
        <f t="shared" ca="1" si="159"/>
        <v>687.72079313498625</v>
      </c>
      <c r="K349" s="307">
        <f t="shared" ca="1" si="160"/>
        <v>329.42587907586363</v>
      </c>
      <c r="L349" s="304">
        <f t="shared" ca="1" si="145"/>
        <v>762.54921094649364</v>
      </c>
      <c r="M349" s="306">
        <f t="shared" ca="1" si="161"/>
        <v>-1.4553628063044082</v>
      </c>
      <c r="N349" s="304">
        <f t="shared" ca="1" si="162"/>
        <v>-83.386146461558113</v>
      </c>
      <c r="P349" s="310">
        <f t="shared" ca="1" si="163"/>
        <v>23</v>
      </c>
      <c r="Q349" s="304">
        <f t="shared" ca="1" si="164"/>
        <v>0</v>
      </c>
      <c r="R349" s="306">
        <f t="shared" ca="1" si="165"/>
        <v>0</v>
      </c>
      <c r="S349" s="307">
        <f t="shared" ca="1" si="166"/>
        <v>3.1779999999999995</v>
      </c>
      <c r="T349" s="304">
        <f t="shared" ca="1" si="146"/>
        <v>31.176179999999995</v>
      </c>
      <c r="U349" s="311">
        <f t="shared" ca="1" si="147"/>
        <v>0</v>
      </c>
      <c r="V349" s="306">
        <f t="shared" ca="1" si="148"/>
        <v>1.1852992524955379</v>
      </c>
      <c r="W349" s="304">
        <f t="shared" ca="1" si="149"/>
        <v>23.56323202519993</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2.3717401055118126</v>
      </c>
      <c r="AH349" s="304">
        <f t="shared" ca="1" si="173"/>
        <v>-7.3716609832759259</v>
      </c>
    </row>
    <row r="350" spans="1:34" x14ac:dyDescent="0.2">
      <c r="A350" s="347">
        <f t="shared" ca="1" si="151"/>
        <v>0.1</v>
      </c>
      <c r="B350" s="304">
        <f t="shared" ca="1" si="152"/>
        <v>30.200000000000141</v>
      </c>
      <c r="D350" s="306">
        <f t="shared" ca="1" si="153"/>
        <v>-0.8539805723805195</v>
      </c>
      <c r="E350" s="307">
        <f t="shared" ca="1" si="154"/>
        <v>-2.4448592064474814</v>
      </c>
      <c r="F350" s="304">
        <f t="shared" ca="1" si="155"/>
        <v>2.5897141458767932</v>
      </c>
      <c r="G350" s="306">
        <f t="shared" ca="1" si="156"/>
        <v>11.282989429378569</v>
      </c>
      <c r="H350" s="307">
        <f t="shared" ca="1" si="157"/>
        <v>-98.290948735589737</v>
      </c>
      <c r="I350" s="304">
        <f t="shared" ca="1" si="158"/>
        <v>98.936426324209819</v>
      </c>
      <c r="J350" s="306">
        <f t="shared" ca="1" si="159"/>
        <v>688.85336198078596</v>
      </c>
      <c r="K350" s="307">
        <f t="shared" ca="1" si="160"/>
        <v>319.60900849833689</v>
      </c>
      <c r="L350" s="304">
        <f t="shared" ca="1" si="145"/>
        <v>759.38716912094435</v>
      </c>
      <c r="M350" s="306">
        <f t="shared" ca="1" si="161"/>
        <v>-1.456504842599766</v>
      </c>
      <c r="N350" s="304">
        <f t="shared" ca="1" si="162"/>
        <v>-83.45158032133287</v>
      </c>
      <c r="P350" s="310">
        <f t="shared" ca="1" si="163"/>
        <v>23</v>
      </c>
      <c r="Q350" s="304">
        <f t="shared" ca="1" si="164"/>
        <v>0</v>
      </c>
      <c r="R350" s="306">
        <f t="shared" ca="1" si="165"/>
        <v>0</v>
      </c>
      <c r="S350" s="307">
        <f t="shared" ca="1" si="166"/>
        <v>3.1779999999999995</v>
      </c>
      <c r="T350" s="304">
        <f t="shared" ca="1" si="146"/>
        <v>31.176179999999995</v>
      </c>
      <c r="U350" s="311">
        <f t="shared" ca="1" si="147"/>
        <v>0</v>
      </c>
      <c r="V350" s="306">
        <f t="shared" ca="1" si="148"/>
        <v>1.1864637235148852</v>
      </c>
      <c r="W350" s="304">
        <f t="shared" ca="1" si="149"/>
        <v>23.697910981829601</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2.3302293301050563</v>
      </c>
      <c r="AH350" s="304">
        <f t="shared" ca="1" si="173"/>
        <v>-7.4144845894272917</v>
      </c>
    </row>
    <row r="351" spans="1:34" x14ac:dyDescent="0.2">
      <c r="A351" s="347">
        <f t="shared" ca="1" si="151"/>
        <v>0.1</v>
      </c>
      <c r="B351" s="304">
        <f t="shared" ca="1" si="152"/>
        <v>30.300000000000143</v>
      </c>
      <c r="D351" s="306">
        <f t="shared" ca="1" si="153"/>
        <v>-0.85040172600874853</v>
      </c>
      <c r="E351" s="307">
        <f t="shared" ca="1" si="154"/>
        <v>-2.4017866910217824</v>
      </c>
      <c r="F351" s="304">
        <f t="shared" ca="1" si="155"/>
        <v>2.5478937192842288</v>
      </c>
      <c r="G351" s="306">
        <f t="shared" ca="1" si="156"/>
        <v>11.197949256777694</v>
      </c>
      <c r="H351" s="307">
        <f t="shared" ca="1" si="157"/>
        <v>-98.531127404691915</v>
      </c>
      <c r="I351" s="304">
        <f t="shared" ca="1" si="158"/>
        <v>99.165402914509443</v>
      </c>
      <c r="J351" s="306">
        <f t="shared" ca="1" si="159"/>
        <v>689.97740891509375</v>
      </c>
      <c r="K351" s="307">
        <f t="shared" ca="1" si="160"/>
        <v>309.76790469132283</v>
      </c>
      <c r="L351" s="304">
        <f t="shared" ca="1" si="145"/>
        <v>756.32333005801092</v>
      </c>
      <c r="M351" s="306">
        <f t="shared" ca="1" si="161"/>
        <v>-1.4576330186625794</v>
      </c>
      <c r="N351" s="304">
        <f t="shared" ca="1" si="162"/>
        <v>-83.516220048279763</v>
      </c>
      <c r="P351" s="310">
        <f t="shared" ca="1" si="163"/>
        <v>23</v>
      </c>
      <c r="Q351" s="304">
        <f t="shared" ca="1" si="164"/>
        <v>0</v>
      </c>
      <c r="R351" s="306">
        <f t="shared" ca="1" si="165"/>
        <v>0</v>
      </c>
      <c r="S351" s="307">
        <f t="shared" ca="1" si="166"/>
        <v>3.1779999999999995</v>
      </c>
      <c r="T351" s="304">
        <f t="shared" ca="1" si="146"/>
        <v>31.176179999999995</v>
      </c>
      <c r="U351" s="311">
        <f t="shared" ca="1" si="147"/>
        <v>0</v>
      </c>
      <c r="V351" s="306">
        <f t="shared" ca="1" si="148"/>
        <v>1.1876321989470675</v>
      </c>
      <c r="W351" s="304">
        <f t="shared" ca="1" si="149"/>
        <v>23.831176683192623</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2.2891348237463287</v>
      </c>
      <c r="AH351" s="304">
        <f t="shared" ca="1" si="173"/>
        <v>-7.4568631157424807</v>
      </c>
    </row>
    <row r="352" spans="1:34" x14ac:dyDescent="0.2">
      <c r="A352" s="347">
        <f t="shared" ca="1" si="151"/>
        <v>0.1</v>
      </c>
      <c r="B352" s="304">
        <f t="shared" ca="1" si="152"/>
        <v>30.400000000000144</v>
      </c>
      <c r="D352" s="306">
        <f t="shared" ca="1" si="153"/>
        <v>-0.84677866655905409</v>
      </c>
      <c r="E352" s="307">
        <f t="shared" ca="1" si="154"/>
        <v>-2.3591663906401532</v>
      </c>
      <c r="F352" s="304">
        <f t="shared" ca="1" si="155"/>
        <v>2.5065315016703096</v>
      </c>
      <c r="G352" s="306">
        <f t="shared" ca="1" si="156"/>
        <v>11.113271390121788</v>
      </c>
      <c r="H352" s="307">
        <f t="shared" ca="1" si="157"/>
        <v>-98.767044043755931</v>
      </c>
      <c r="I352" s="304">
        <f t="shared" ca="1" si="158"/>
        <v>99.390310343270997</v>
      </c>
      <c r="J352" s="306">
        <f t="shared" ca="1" si="159"/>
        <v>691.09296994743875</v>
      </c>
      <c r="K352" s="307">
        <f t="shared" ca="1" si="160"/>
        <v>299.90299611890043</v>
      </c>
      <c r="L352" s="304">
        <f t="shared" ca="1" si="145"/>
        <v>753.3600070297498</v>
      </c>
      <c r="M352" s="306">
        <f t="shared" ca="1" si="161"/>
        <v>-1.4587475784373278</v>
      </c>
      <c r="N352" s="304">
        <f t="shared" ca="1" si="162"/>
        <v>-83.580079619387902</v>
      </c>
      <c r="P352" s="310">
        <f t="shared" ca="1" si="163"/>
        <v>23</v>
      </c>
      <c r="Q352" s="304">
        <f t="shared" ca="1" si="164"/>
        <v>0</v>
      </c>
      <c r="R352" s="306">
        <f t="shared" ca="1" si="165"/>
        <v>0</v>
      </c>
      <c r="S352" s="307">
        <f t="shared" ca="1" si="166"/>
        <v>3.1779999999999995</v>
      </c>
      <c r="T352" s="304">
        <f t="shared" ca="1" si="146"/>
        <v>31.176179999999995</v>
      </c>
      <c r="U352" s="311">
        <f t="shared" ca="1" si="147"/>
        <v>0</v>
      </c>
      <c r="V352" s="306">
        <f t="shared" ca="1" si="148"/>
        <v>1.1888046378531079</v>
      </c>
      <c r="W352" s="304">
        <f t="shared" ca="1" si="149"/>
        <v>23.963030768733677</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2.2484569528488052</v>
      </c>
      <c r="AH352" s="304">
        <f t="shared" ca="1" si="173"/>
        <v>-7.4987969424772274</v>
      </c>
    </row>
    <row r="353" spans="1:34" x14ac:dyDescent="0.2">
      <c r="A353" s="347">
        <f t="shared" ca="1" si="151"/>
        <v>0.1</v>
      </c>
      <c r="B353" s="304">
        <f t="shared" ca="1" si="152"/>
        <v>30.500000000000146</v>
      </c>
      <c r="D353" s="306">
        <f t="shared" ca="1" si="153"/>
        <v>-0.84311288388768801</v>
      </c>
      <c r="E353" s="307">
        <f t="shared" ca="1" si="154"/>
        <v>-2.3169977674790792</v>
      </c>
      <c r="F353" s="304">
        <f t="shared" ca="1" si="155"/>
        <v>2.4656273014144801</v>
      </c>
      <c r="G353" s="306">
        <f t="shared" ca="1" si="156"/>
        <v>11.02896010173302</v>
      </c>
      <c r="H353" s="307">
        <f t="shared" ca="1" si="157"/>
        <v>-98.998743820503833</v>
      </c>
      <c r="I353" s="304">
        <f t="shared" ca="1" si="158"/>
        <v>99.611190330019468</v>
      </c>
      <c r="J353" s="306">
        <f t="shared" ca="1" si="159"/>
        <v>692.2000815220315</v>
      </c>
      <c r="K353" s="307">
        <f t="shared" ca="1" si="160"/>
        <v>290.01470672568746</v>
      </c>
      <c r="L353" s="304">
        <f t="shared" ca="1" si="145"/>
        <v>750.49948899136075</v>
      </c>
      <c r="M353" s="306">
        <f t="shared" ca="1" si="161"/>
        <v>-1.4598487597653169</v>
      </c>
      <c r="N353" s="304">
        <f t="shared" ca="1" si="162"/>
        <v>-83.643172661960278</v>
      </c>
      <c r="P353" s="310">
        <f t="shared" ca="1" si="163"/>
        <v>23</v>
      </c>
      <c r="Q353" s="304">
        <f t="shared" ca="1" si="164"/>
        <v>0</v>
      </c>
      <c r="R353" s="306">
        <f t="shared" ca="1" si="165"/>
        <v>0</v>
      </c>
      <c r="S353" s="307">
        <f t="shared" ca="1" si="166"/>
        <v>3.1779999999999995</v>
      </c>
      <c r="T353" s="304">
        <f t="shared" ca="1" si="146"/>
        <v>31.176179999999995</v>
      </c>
      <c r="U353" s="311">
        <f t="shared" ca="1" si="147"/>
        <v>0</v>
      </c>
      <c r="V353" s="306">
        <f t="shared" ca="1" si="148"/>
        <v>1.1899809996814636</v>
      </c>
      <c r="W353" s="304">
        <f t="shared" ca="1" si="149"/>
        <v>24.093475296330777</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2.2081959247408394</v>
      </c>
      <c r="AH353" s="304">
        <f t="shared" ca="1" si="173"/>
        <v>-7.5402865855046199</v>
      </c>
    </row>
    <row r="354" spans="1:34" x14ac:dyDescent="0.2">
      <c r="A354" s="347">
        <f t="shared" ca="1" si="151"/>
        <v>0.1</v>
      </c>
      <c r="B354" s="304">
        <f t="shared" ca="1" si="152"/>
        <v>30.600000000000147</v>
      </c>
      <c r="D354" s="306">
        <f t="shared" ca="1" si="153"/>
        <v>-0.83940584893142478</v>
      </c>
      <c r="E354" s="307">
        <f t="shared" ca="1" si="154"/>
        <v>-2.2752801503256084</v>
      </c>
      <c r="F354" s="304">
        <f t="shared" ca="1" si="155"/>
        <v>2.4251808059783935</v>
      </c>
      <c r="G354" s="306">
        <f t="shared" ca="1" si="156"/>
        <v>10.945019516839878</v>
      </c>
      <c r="H354" s="307">
        <f t="shared" ca="1" si="157"/>
        <v>-99.226271835536394</v>
      </c>
      <c r="I354" s="304">
        <f t="shared" ca="1" si="158"/>
        <v>99.828084598492467</v>
      </c>
      <c r="J354" s="306">
        <f t="shared" ca="1" si="159"/>
        <v>693.29878050296008</v>
      </c>
      <c r="K354" s="307">
        <f t="shared" ca="1" si="160"/>
        <v>280.10345594288543</v>
      </c>
      <c r="L354" s="304">
        <f t="shared" ca="1" si="145"/>
        <v>747.74403713974186</v>
      </c>
      <c r="M354" s="306">
        <f t="shared" ca="1" si="161"/>
        <v>-1.4609367945760552</v>
      </c>
      <c r="N354" s="304">
        <f t="shared" ca="1" si="162"/>
        <v>-83.705512464578902</v>
      </c>
      <c r="P354" s="310">
        <f t="shared" ca="1" si="163"/>
        <v>23</v>
      </c>
      <c r="Q354" s="304">
        <f t="shared" ca="1" si="164"/>
        <v>0</v>
      </c>
      <c r="R354" s="306">
        <f t="shared" ca="1" si="165"/>
        <v>0</v>
      </c>
      <c r="S354" s="307">
        <f t="shared" ca="1" si="166"/>
        <v>3.1779999999999995</v>
      </c>
      <c r="T354" s="304">
        <f t="shared" ca="1" si="146"/>
        <v>31.176179999999995</v>
      </c>
      <c r="U354" s="311">
        <f t="shared" ca="1" si="147"/>
        <v>0</v>
      </c>
      <c r="V354" s="306">
        <f t="shared" ca="1" si="148"/>
        <v>1.19116124426826</v>
      </c>
      <c r="W354" s="304">
        <f t="shared" ca="1" si="149"/>
        <v>24.222512729857343</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2.1683517924977904</v>
      </c>
      <c r="AH354" s="304">
        <f t="shared" ca="1" si="173"/>
        <v>-7.5813326923633673</v>
      </c>
    </row>
    <row r="355" spans="1:34" x14ac:dyDescent="0.2">
      <c r="A355" s="347">
        <f t="shared" ca="1" si="151"/>
        <v>0.1</v>
      </c>
      <c r="B355" s="304">
        <f t="shared" ca="1" si="152"/>
        <v>30.700000000000149</v>
      </c>
      <c r="D355" s="306">
        <f t="shared" ca="1" si="153"/>
        <v>-0.83565901350610972</v>
      </c>
      <c r="E355" s="307">
        <f t="shared" ca="1" si="154"/>
        <v>-2.234012738543341</v>
      </c>
      <c r="F355" s="304">
        <f t="shared" ca="1" si="155"/>
        <v>2.3851915861892357</v>
      </c>
      <c r="G355" s="306">
        <f t="shared" ca="1" si="156"/>
        <v>10.861453615489268</v>
      </c>
      <c r="H355" s="307">
        <f t="shared" ca="1" si="157"/>
        <v>-99.44967310939073</v>
      </c>
      <c r="I355" s="304">
        <f t="shared" ca="1" si="158"/>
        <v>100.04103486173111</v>
      </c>
      <c r="J355" s="306">
        <f t="shared" ca="1" si="159"/>
        <v>694.3891041595765</v>
      </c>
      <c r="K355" s="307">
        <f t="shared" ca="1" si="160"/>
        <v>270.1696586956391</v>
      </c>
      <c r="L355" s="304">
        <f t="shared" ca="1" si="145"/>
        <v>745.09588138390427</v>
      </c>
      <c r="M355" s="306">
        <f t="shared" ca="1" si="161"/>
        <v>-1.4620119090715986</v>
      </c>
      <c r="N355" s="304">
        <f t="shared" ca="1" si="162"/>
        <v>-83.76711198766688</v>
      </c>
      <c r="P355" s="310">
        <f t="shared" ca="1" si="163"/>
        <v>23</v>
      </c>
      <c r="Q355" s="304">
        <f t="shared" ca="1" si="164"/>
        <v>0</v>
      </c>
      <c r="R355" s="306">
        <f t="shared" ca="1" si="165"/>
        <v>0</v>
      </c>
      <c r="S355" s="307">
        <f t="shared" ca="1" si="166"/>
        <v>3.1779999999999995</v>
      </c>
      <c r="T355" s="304">
        <f t="shared" ca="1" si="146"/>
        <v>31.176179999999995</v>
      </c>
      <c r="U355" s="311">
        <f t="shared" ca="1" si="147"/>
        <v>0</v>
      </c>
      <c r="V355" s="306">
        <f t="shared" ca="1" si="148"/>
        <v>1.1923453318373998</v>
      </c>
      <c r="W355" s="304">
        <f t="shared" ca="1" si="149"/>
        <v>24.350145926871402</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2.128924459697731</v>
      </c>
      <c r="AH355" s="304">
        <f t="shared" ca="1" si="173"/>
        <v>-7.6219360383440362</v>
      </c>
    </row>
    <row r="356" spans="1:34" x14ac:dyDescent="0.2">
      <c r="A356" s="347">
        <f t="shared" ca="1" si="151"/>
        <v>0.1</v>
      </c>
      <c r="B356" s="304">
        <f t="shared" ca="1" si="152"/>
        <v>30.80000000000015</v>
      </c>
      <c r="D356" s="306">
        <f t="shared" ca="1" si="153"/>
        <v>-0.83187381012465134</v>
      </c>
      <c r="E356" s="307">
        <f t="shared" ca="1" si="154"/>
        <v>-2.1931946059981211</v>
      </c>
      <c r="F356" s="304">
        <f t="shared" ca="1" si="155"/>
        <v>2.3456591004983136</v>
      </c>
      <c r="G356" s="306">
        <f t="shared" ca="1" si="156"/>
        <v>10.778266234476803</v>
      </c>
      <c r="H356" s="307">
        <f t="shared" ca="1" si="157"/>
        <v>-99.668992569990536</v>
      </c>
      <c r="I356" s="304">
        <f t="shared" ca="1" si="158"/>
        <v>100.25008280763707</v>
      </c>
      <c r="J356" s="306">
        <f t="shared" ca="1" si="159"/>
        <v>695.47109015207479</v>
      </c>
      <c r="K356" s="307">
        <f t="shared" ca="1" si="160"/>
        <v>260.21372541167005</v>
      </c>
      <c r="L356" s="304">
        <f t="shared" ca="1" si="145"/>
        <v>742.55721673816845</v>
      </c>
      <c r="M356" s="306">
        <f t="shared" ca="1" si="161"/>
        <v>-1.4630743239041608</v>
      </c>
      <c r="N356" s="304">
        <f t="shared" ca="1" si="162"/>
        <v>-83.827983873664792</v>
      </c>
      <c r="P356" s="310">
        <f t="shared" ca="1" si="163"/>
        <v>23</v>
      </c>
      <c r="Q356" s="304">
        <f t="shared" ca="1" si="164"/>
        <v>0</v>
      </c>
      <c r="R356" s="306">
        <f t="shared" ca="1" si="165"/>
        <v>0</v>
      </c>
      <c r="S356" s="307">
        <f t="shared" ca="1" si="166"/>
        <v>3.1779999999999995</v>
      </c>
      <c r="T356" s="304">
        <f t="shared" ca="1" si="146"/>
        <v>31.176179999999995</v>
      </c>
      <c r="U356" s="311">
        <f t="shared" ca="1" si="147"/>
        <v>0</v>
      </c>
      <c r="V356" s="306">
        <f t="shared" ca="1" si="148"/>
        <v>1.1935332230005566</v>
      </c>
      <c r="W356" s="304">
        <f t="shared" ca="1" si="149"/>
        <v>24.476378126437957</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2.0899136851008482</v>
      </c>
      <c r="AH356" s="304">
        <f t="shared" ca="1" si="173"/>
        <v>-7.6620975226152943</v>
      </c>
    </row>
    <row r="357" spans="1:34" x14ac:dyDescent="0.2">
      <c r="A357" s="347">
        <f t="shared" ca="1" si="151"/>
        <v>0.1</v>
      </c>
      <c r="B357" s="304">
        <f t="shared" ca="1" si="152"/>
        <v>30.900000000000151</v>
      </c>
      <c r="D357" s="306">
        <f t="shared" ca="1" si="153"/>
        <v>-0.82805165183387974</v>
      </c>
      <c r="E357" s="307">
        <f t="shared" ca="1" si="154"/>
        <v>-2.1528247049414739</v>
      </c>
      <c r="F357" s="304">
        <f t="shared" ca="1" si="155"/>
        <v>2.3065826992135272</v>
      </c>
      <c r="G357" s="306">
        <f t="shared" ca="1" si="156"/>
        <v>10.695461069293415</v>
      </c>
      <c r="H357" s="307">
        <f t="shared" ca="1" si="157"/>
        <v>-99.884275040484681</v>
      </c>
      <c r="I357" s="304">
        <f t="shared" ca="1" si="158"/>
        <v>100.45527008498838</v>
      </c>
      <c r="J357" s="306">
        <f t="shared" ca="1" si="159"/>
        <v>696.54477651726336</v>
      </c>
      <c r="K357" s="307">
        <f t="shared" ca="1" si="160"/>
        <v>250.2360620311463</v>
      </c>
      <c r="L357" s="304">
        <f t="shared" ca="1" si="145"/>
        <v>740.13019965026422</v>
      </c>
      <c r="M357" s="306">
        <f t="shared" ca="1" si="161"/>
        <v>-1.4641242543472677</v>
      </c>
      <c r="N357" s="304">
        <f t="shared" ca="1" si="162"/>
        <v>-83.888140456837107</v>
      </c>
      <c r="P357" s="310">
        <f t="shared" ca="1" si="163"/>
        <v>23</v>
      </c>
      <c r="Q357" s="304">
        <f t="shared" ca="1" si="164"/>
        <v>0</v>
      </c>
      <c r="R357" s="306">
        <f t="shared" ca="1" si="165"/>
        <v>0</v>
      </c>
      <c r="S357" s="307">
        <f t="shared" ca="1" si="166"/>
        <v>3.1779999999999995</v>
      </c>
      <c r="T357" s="304">
        <f t="shared" ca="1" si="146"/>
        <v>31.176179999999995</v>
      </c>
      <c r="U357" s="311">
        <f t="shared" ca="1" si="147"/>
        <v>0</v>
      </c>
      <c r="V357" s="306">
        <f t="shared" ca="1" si="148"/>
        <v>1.1947248787570524</v>
      </c>
      <c r="W357" s="304">
        <f t="shared" ca="1" si="149"/>
        <v>24.601212937089944</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2.0513190872524021</v>
      </c>
      <c r="AH357" s="304">
        <f t="shared" ca="1" si="173"/>
        <v>-7.7018181643920585</v>
      </c>
    </row>
    <row r="358" spans="1:34" x14ac:dyDescent="0.2">
      <c r="A358" s="347">
        <f t="shared" ca="1" si="151"/>
        <v>0.1</v>
      </c>
      <c r="B358" s="304">
        <f t="shared" ca="1" si="152"/>
        <v>31.000000000000153</v>
      </c>
      <c r="D358" s="306">
        <f t="shared" ca="1" si="153"/>
        <v>-0.82419393206971481</v>
      </c>
      <c r="E358" s="307">
        <f t="shared" ca="1" si="154"/>
        <v>-2.1129018698500568</v>
      </c>
      <c r="F358" s="304">
        <f t="shared" ca="1" si="155"/>
        <v>2.2679616287045961</v>
      </c>
      <c r="G358" s="306">
        <f t="shared" ca="1" si="156"/>
        <v>10.613041676086445</v>
      </c>
      <c r="H358" s="307">
        <f t="shared" ca="1" si="157"/>
        <v>-100.09556522746969</v>
      </c>
      <c r="I358" s="304">
        <f t="shared" ca="1" si="158"/>
        <v>100.6566382899061</v>
      </c>
      <c r="J358" s="306">
        <f t="shared" ca="1" si="159"/>
        <v>697.61020165453237</v>
      </c>
      <c r="K358" s="307">
        <f t="shared" ca="1" si="160"/>
        <v>240.23707001774858</v>
      </c>
      <c r="L358" s="304">
        <f t="shared" ca="1" si="145"/>
        <v>737.81694427763716</v>
      </c>
      <c r="M358" s="306">
        <f t="shared" ca="1" si="161"/>
        <v>-1.4651619104607279</v>
      </c>
      <c r="N358" s="304">
        <f t="shared" ca="1" si="162"/>
        <v>-83.947593772724332</v>
      </c>
      <c r="P358" s="310">
        <f t="shared" ca="1" si="163"/>
        <v>23</v>
      </c>
      <c r="Q358" s="304">
        <f t="shared" ca="1" si="164"/>
        <v>0</v>
      </c>
      <c r="R358" s="306">
        <f t="shared" ca="1" si="165"/>
        <v>0</v>
      </c>
      <c r="S358" s="307">
        <f t="shared" ca="1" si="166"/>
        <v>3.1779999999999995</v>
      </c>
      <c r="T358" s="304">
        <f t="shared" ca="1" si="146"/>
        <v>31.176179999999995</v>
      </c>
      <c r="U358" s="311">
        <f t="shared" ca="1" si="147"/>
        <v>0</v>
      </c>
      <c r="V358" s="306">
        <f t="shared" ca="1" si="148"/>
        <v>1.1959202604936205</v>
      </c>
      <c r="W358" s="304">
        <f t="shared" ca="1" si="149"/>
        <v>24.724654324933137</v>
      </c>
      <c r="Y358" s="314" t="str">
        <f t="shared" ca="1" si="167"/>
        <v/>
      </c>
      <c r="Z358" s="315" t="str">
        <f t="shared" ca="1" si="168"/>
        <v/>
      </c>
      <c r="AA358" s="316" t="str">
        <f t="shared" ca="1" si="169"/>
        <v/>
      </c>
      <c r="AC358" s="310">
        <f t="shared" ca="1" si="170"/>
        <v>31.000000000000153</v>
      </c>
      <c r="AD358" s="323">
        <f t="shared" ca="1" si="171"/>
        <v>697.61020165453237</v>
      </c>
      <c r="AE358" s="324" t="e">
        <f t="shared" ca="1" si="150"/>
        <v>#N/A</v>
      </c>
      <c r="AG358" s="306">
        <f t="shared" ca="1" si="172"/>
        <v>2.0131401490092484</v>
      </c>
      <c r="AH358" s="304">
        <f t="shared" ca="1" si="173"/>
        <v>-7.7410990991472461</v>
      </c>
    </row>
    <row r="359" spans="1:34" x14ac:dyDescent="0.2">
      <c r="A359" s="347">
        <f t="shared" ca="1" si="151"/>
        <v>0.1</v>
      </c>
      <c r="B359" s="304">
        <f t="shared" ca="1" si="152"/>
        <v>31.100000000000154</v>
      </c>
      <c r="D359" s="306">
        <f t="shared" ca="1" si="153"/>
        <v>-0.82030202453006573</v>
      </c>
      <c r="E359" s="307">
        <f t="shared" ca="1" si="154"/>
        <v>-2.0734248212193815</v>
      </c>
      <c r="F359" s="304">
        <f t="shared" ca="1" si="155"/>
        <v>2.2297950355798961</v>
      </c>
      <c r="G359" s="306">
        <f t="shared" ca="1" si="156"/>
        <v>10.531011473633438</v>
      </c>
      <c r="H359" s="307">
        <f t="shared" ca="1" si="157"/>
        <v>-100.30290770959164</v>
      </c>
      <c r="I359" s="304">
        <f t="shared" ca="1" si="158"/>
        <v>100.85422895276457</v>
      </c>
      <c r="J359" s="306">
        <f t="shared" ca="1" si="159"/>
        <v>698.66740431201833</v>
      </c>
      <c r="K359" s="307">
        <f t="shared" ca="1" si="160"/>
        <v>230.21714637089551</v>
      </c>
      <c r="L359" s="304">
        <f t="shared" ca="1" si="145"/>
        <v>735.61951872639406</v>
      </c>
      <c r="M359" s="306">
        <f t="shared" ca="1" si="161"/>
        <v>-1.4661874972496727</v>
      </c>
      <c r="N359" s="304">
        <f t="shared" ca="1" si="162"/>
        <v>-84.006355567255241</v>
      </c>
      <c r="P359" s="310">
        <f t="shared" ca="1" si="163"/>
        <v>23</v>
      </c>
      <c r="Q359" s="304">
        <f t="shared" ca="1" si="164"/>
        <v>0</v>
      </c>
      <c r="R359" s="306">
        <f t="shared" ca="1" si="165"/>
        <v>0</v>
      </c>
      <c r="S359" s="307">
        <f t="shared" ca="1" si="166"/>
        <v>3.1779999999999995</v>
      </c>
      <c r="T359" s="304">
        <f t="shared" ca="1" si="146"/>
        <v>31.176179999999995</v>
      </c>
      <c r="U359" s="311">
        <f t="shared" ca="1" si="147"/>
        <v>0</v>
      </c>
      <c r="V359" s="306">
        <f t="shared" ca="1" si="148"/>
        <v>1.1971193299840643</v>
      </c>
      <c r="W359" s="304">
        <f t="shared" ca="1" si="149"/>
        <v>24.846706601899861</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1.9753762219897508</v>
      </c>
      <c r="AH359" s="304">
        <f t="shared" ca="1" si="173"/>
        <v>-7.7799415748688299</v>
      </c>
    </row>
    <row r="360" spans="1:34" x14ac:dyDescent="0.2">
      <c r="A360" s="347">
        <f t="shared" ca="1" si="151"/>
        <v>0.1</v>
      </c>
      <c r="B360" s="304">
        <f t="shared" ca="1" si="152"/>
        <v>31.200000000000156</v>
      </c>
      <c r="D360" s="306">
        <f t="shared" ca="1" si="153"/>
        <v>-0.81637728306491852</v>
      </c>
      <c r="E360" s="307">
        <f t="shared" ca="1" si="154"/>
        <v>-2.0343921693102569</v>
      </c>
      <c r="F360" s="304">
        <f t="shared" ca="1" si="155"/>
        <v>2.1920819708339723</v>
      </c>
      <c r="G360" s="306">
        <f t="shared" ca="1" si="156"/>
        <v>10.449373745326946</v>
      </c>
      <c r="H360" s="307">
        <f t="shared" ca="1" si="157"/>
        <v>-100.50634692652267</v>
      </c>
      <c r="I360" s="304">
        <f t="shared" ca="1" si="158"/>
        <v>101.04808352553778</v>
      </c>
      <c r="J360" s="306">
        <f t="shared" ca="1" si="159"/>
        <v>699.71642357296639</v>
      </c>
      <c r="K360" s="307">
        <f t="shared" ca="1" si="160"/>
        <v>220.17668363908979</v>
      </c>
      <c r="L360" s="304">
        <f t="shared" ca="1" si="145"/>
        <v>733.53994126840212</v>
      </c>
      <c r="M360" s="306">
        <f t="shared" ca="1" si="161"/>
        <v>-1.4672012148179114</v>
      </c>
      <c r="N360" s="304">
        <f t="shared" ca="1" si="162"/>
        <v>-84.064437305533588</v>
      </c>
      <c r="P360" s="310">
        <f t="shared" ca="1" si="163"/>
        <v>23</v>
      </c>
      <c r="Q360" s="304">
        <f t="shared" ca="1" si="164"/>
        <v>0</v>
      </c>
      <c r="R360" s="306">
        <f t="shared" ca="1" si="165"/>
        <v>0</v>
      </c>
      <c r="S360" s="307">
        <f t="shared" ca="1" si="166"/>
        <v>3.1779999999999995</v>
      </c>
      <c r="T360" s="304">
        <f t="shared" ca="1" si="146"/>
        <v>31.176179999999995</v>
      </c>
      <c r="U360" s="311">
        <f t="shared" ca="1" si="147"/>
        <v>0</v>
      </c>
      <c r="V360" s="306">
        <f t="shared" ca="1" si="148"/>
        <v>1.1983220493888047</v>
      </c>
      <c r="W360" s="304">
        <f t="shared" ca="1" si="149"/>
        <v>24.967374414155984</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1.9380265309471136</v>
      </c>
      <c r="AH360" s="304">
        <f t="shared" ca="1" si="173"/>
        <v>-7.8183469483637085</v>
      </c>
    </row>
    <row r="361" spans="1:34" x14ac:dyDescent="0.2">
      <c r="A361" s="347">
        <f t="shared" ca="1" si="151"/>
        <v>0.1</v>
      </c>
      <c r="B361" s="304">
        <f t="shared" ca="1" si="152"/>
        <v>31.300000000000157</v>
      </c>
      <c r="D361" s="306">
        <f t="shared" ca="1" si="153"/>
        <v>-0.81242104158304262</v>
      </c>
      <c r="E361" s="307">
        <f t="shared" ca="1" si="154"/>
        <v>-1.995802417846491</v>
      </c>
      <c r="F361" s="304">
        <f t="shared" ca="1" si="155"/>
        <v>2.1548213939648861</v>
      </c>
      <c r="G361" s="306">
        <f t="shared" ca="1" si="156"/>
        <v>10.368131641168642</v>
      </c>
      <c r="H361" s="307">
        <f t="shared" ca="1" si="157"/>
        <v>-100.70592716830731</v>
      </c>
      <c r="I361" s="304">
        <f t="shared" ca="1" si="158"/>
        <v>101.23824336957362</v>
      </c>
      <c r="J361" s="306">
        <f t="shared" ca="1" si="159"/>
        <v>700.75729884229122</v>
      </c>
      <c r="K361" s="307">
        <f t="shared" ca="1" si="160"/>
        <v>210.11606993434827</v>
      </c>
      <c r="L361" s="304">
        <f t="shared" ca="1" si="145"/>
        <v>731.58017655305571</v>
      </c>
      <c r="M361" s="306">
        <f t="shared" ca="1" si="161"/>
        <v>-1.4682032585158329</v>
      </c>
      <c r="N361" s="304">
        <f t="shared" ca="1" si="162"/>
        <v>-84.121850180312165</v>
      </c>
      <c r="P361" s="310">
        <f t="shared" ca="1" si="163"/>
        <v>23</v>
      </c>
      <c r="Q361" s="304">
        <f t="shared" ca="1" si="164"/>
        <v>0</v>
      </c>
      <c r="R361" s="306">
        <f t="shared" ca="1" si="165"/>
        <v>0</v>
      </c>
      <c r="S361" s="307">
        <f t="shared" ca="1" si="166"/>
        <v>3.1779999999999995</v>
      </c>
      <c r="T361" s="304">
        <f t="shared" ca="1" si="146"/>
        <v>31.176179999999995</v>
      </c>
      <c r="U361" s="311">
        <f t="shared" ca="1" si="147"/>
        <v>0</v>
      </c>
      <c r="V361" s="306">
        <f t="shared" ca="1" si="148"/>
        <v>1.1995283812543278</v>
      </c>
      <c r="W361" s="304">
        <f t="shared" ca="1" si="149"/>
        <v>25.086662730665257</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1.901090178066104</v>
      </c>
      <c r="AH361" s="304">
        <f t="shared" ca="1" si="173"/>
        <v>-7.8563166816098136</v>
      </c>
    </row>
    <row r="362" spans="1:34" x14ac:dyDescent="0.2">
      <c r="A362" s="347">
        <f t="shared" ca="1" si="151"/>
        <v>0.1</v>
      </c>
      <c r="B362" s="304">
        <f t="shared" ca="1" si="152"/>
        <v>31.400000000000158</v>
      </c>
      <c r="D362" s="306">
        <f t="shared" ca="1" si="153"/>
        <v>-0.80843461397478056</v>
      </c>
      <c r="E362" s="307">
        <f t="shared" ca="1" si="154"/>
        <v>-1.9576539676625515</v>
      </c>
      <c r="F362" s="304">
        <f t="shared" ca="1" si="155"/>
        <v>2.1180121770607183</v>
      </c>
      <c r="G362" s="306">
        <f t="shared" ca="1" si="156"/>
        <v>10.287288179771163</v>
      </c>
      <c r="H362" s="307">
        <f t="shared" ca="1" si="157"/>
        <v>-100.90169256507357</v>
      </c>
      <c r="I362" s="304">
        <f t="shared" ca="1" si="158"/>
        <v>101.42474974378928</v>
      </c>
      <c r="J362" s="306">
        <f t="shared" ca="1" si="159"/>
        <v>701.79006983333818</v>
      </c>
      <c r="K362" s="307">
        <f t="shared" ca="1" si="160"/>
        <v>200.03568894767923</v>
      </c>
      <c r="L362" s="304">
        <f t="shared" ca="1" si="145"/>
        <v>729.74213183113829</v>
      </c>
      <c r="M362" s="306">
        <f t="shared" ca="1" si="161"/>
        <v>-1.4691938190830758</v>
      </c>
      <c r="N362" s="304">
        <f t="shared" ca="1" si="162"/>
        <v>-84.178605120167276</v>
      </c>
      <c r="P362" s="310">
        <f t="shared" ca="1" si="163"/>
        <v>23</v>
      </c>
      <c r="Q362" s="304">
        <f t="shared" ca="1" si="164"/>
        <v>0</v>
      </c>
      <c r="R362" s="306">
        <f t="shared" ca="1" si="165"/>
        <v>0</v>
      </c>
      <c r="S362" s="307">
        <f t="shared" ca="1" si="166"/>
        <v>3.1779999999999995</v>
      </c>
      <c r="T362" s="304">
        <f t="shared" ca="1" si="146"/>
        <v>31.176179999999995</v>
      </c>
      <c r="U362" s="311">
        <f t="shared" ca="1" si="147"/>
        <v>0</v>
      </c>
      <c r="V362" s="306">
        <f t="shared" ca="1" si="148"/>
        <v>1.2007382885125317</v>
      </c>
      <c r="W362" s="304">
        <f t="shared" ca="1" si="149"/>
        <v>25.20457683191508</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1.864566147183238</v>
      </c>
      <c r="AH362" s="304">
        <f t="shared" ca="1" si="173"/>
        <v>-7.8938523381577284</v>
      </c>
    </row>
    <row r="363" spans="1:34" x14ac:dyDescent="0.2">
      <c r="A363" s="347">
        <f t="shared" ca="1" si="151"/>
        <v>0.1</v>
      </c>
      <c r="B363" s="304">
        <f t="shared" ca="1" si="152"/>
        <v>31.50000000000016</v>
      </c>
      <c r="D363" s="306">
        <f t="shared" ca="1" si="153"/>
        <v>-0.80441929405037993</v>
      </c>
      <c r="E363" s="307">
        <f t="shared" ca="1" si="154"/>
        <v>-1.9199451202998752</v>
      </c>
      <c r="F363" s="304">
        <f t="shared" ca="1" si="155"/>
        <v>2.08165310885455</v>
      </c>
      <c r="G363" s="306">
        <f t="shared" ca="1" si="156"/>
        <v>10.206846250366125</v>
      </c>
      <c r="H363" s="307">
        <f t="shared" ca="1" si="157"/>
        <v>-101.09368707710357</v>
      </c>
      <c r="I363" s="304">
        <f t="shared" ca="1" si="158"/>
        <v>101.60764379327939</v>
      </c>
      <c r="J363" s="306">
        <f t="shared" ca="1" si="159"/>
        <v>702.81477655484503</v>
      </c>
      <c r="K363" s="307">
        <f t="shared" ca="1" si="160"/>
        <v>189.93591996557038</v>
      </c>
      <c r="L363" s="304">
        <f t="shared" ca="1" si="145"/>
        <v>728.02765320900028</v>
      </c>
      <c r="M363" s="306">
        <f t="shared" ca="1" si="161"/>
        <v>-1.4701730827861814</v>
      </c>
      <c r="N363" s="304">
        <f t="shared" ca="1" si="162"/>
        <v>-84.234712797385569</v>
      </c>
      <c r="P363" s="310">
        <f t="shared" ca="1" si="163"/>
        <v>23</v>
      </c>
      <c r="Q363" s="304">
        <f t="shared" ca="1" si="164"/>
        <v>0</v>
      </c>
      <c r="R363" s="306">
        <f t="shared" ca="1" si="165"/>
        <v>0</v>
      </c>
      <c r="S363" s="307">
        <f t="shared" ca="1" si="166"/>
        <v>3.1779999999999995</v>
      </c>
      <c r="T363" s="304">
        <f t="shared" ca="1" si="146"/>
        <v>31.176179999999995</v>
      </c>
      <c r="U363" s="311">
        <f t="shared" ca="1" si="147"/>
        <v>0</v>
      </c>
      <c r="V363" s="306">
        <f t="shared" ca="1" si="148"/>
        <v>1.2019517344799755</v>
      </c>
      <c r="W363" s="304">
        <f t="shared" ca="1" si="149"/>
        <v>25.32112229880688</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1.828453307930423</v>
      </c>
      <c r="AH363" s="304">
        <f t="shared" ca="1" si="173"/>
        <v>-7.9309555795830979</v>
      </c>
    </row>
    <row r="364" spans="1:34" x14ac:dyDescent="0.2">
      <c r="A364" s="347">
        <f t="shared" ca="1" si="151"/>
        <v>0.1</v>
      </c>
      <c r="B364" s="304">
        <f t="shared" ca="1" si="152"/>
        <v>31.600000000000161</v>
      </c>
      <c r="D364" s="306">
        <f t="shared" ca="1" si="153"/>
        <v>-0.80037635549331376</v>
      </c>
      <c r="E364" s="307">
        <f t="shared" ca="1" si="154"/>
        <v>-1.8826740815507828</v>
      </c>
      <c r="F364" s="304">
        <f t="shared" ca="1" si="155"/>
        <v>2.0457428987475046</v>
      </c>
      <c r="G364" s="306">
        <f t="shared" ca="1" si="156"/>
        <v>10.126808614816794</v>
      </c>
      <c r="H364" s="307">
        <f t="shared" ca="1" si="157"/>
        <v>-101.28195448525865</v>
      </c>
      <c r="I364" s="304">
        <f t="shared" ca="1" si="158"/>
        <v>101.78696653833011</v>
      </c>
      <c r="J364" s="306">
        <f t="shared" ca="1" si="159"/>
        <v>703.83145929810416</v>
      </c>
      <c r="K364" s="307">
        <f t="shared" ca="1" si="160"/>
        <v>179.81713788745228</v>
      </c>
      <c r="L364" s="304">
        <f t="shared" ca="1" si="145"/>
        <v>726.43852195195007</v>
      </c>
      <c r="M364" s="306">
        <f t="shared" ca="1" si="161"/>
        <v>-1.471141231551427</v>
      </c>
      <c r="N364" s="304">
        <f t="shared" ca="1" si="162"/>
        <v>-84.290183635574948</v>
      </c>
      <c r="P364" s="310">
        <f t="shared" ca="1" si="163"/>
        <v>23</v>
      </c>
      <c r="Q364" s="304">
        <f t="shared" ca="1" si="164"/>
        <v>0</v>
      </c>
      <c r="R364" s="306">
        <f t="shared" ca="1" si="165"/>
        <v>0</v>
      </c>
      <c r="S364" s="307">
        <f t="shared" ca="1" si="166"/>
        <v>3.1779999999999995</v>
      </c>
      <c r="T364" s="304">
        <f t="shared" ca="1" si="146"/>
        <v>31.176179999999995</v>
      </c>
      <c r="U364" s="311">
        <f t="shared" ca="1" si="147"/>
        <v>0</v>
      </c>
      <c r="V364" s="306">
        <f t="shared" ca="1" si="148"/>
        <v>1.2031686828570352</v>
      </c>
      <c r="W364" s="304">
        <f t="shared" ca="1" si="149"/>
        <v>25.436305001714608</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1.7927504198022532</v>
      </c>
      <c r="AH364" s="304">
        <f t="shared" ca="1" si="173"/>
        <v>-7.967628161990838</v>
      </c>
    </row>
    <row r="365" spans="1:34" x14ac:dyDescent="0.2">
      <c r="A365" s="347">
        <f t="shared" ca="1" si="151"/>
        <v>0.1</v>
      </c>
      <c r="B365" s="304">
        <f t="shared" ca="1" si="152"/>
        <v>31.700000000000163</v>
      </c>
      <c r="D365" s="306">
        <f t="shared" ca="1" si="153"/>
        <v>-0.79630705182809824</v>
      </c>
      <c r="E365" s="307">
        <f t="shared" ca="1" si="154"/>
        <v>-1.8458389649488698</v>
      </c>
      <c r="F365" s="304">
        <f t="shared" ca="1" si="155"/>
        <v>2.0102801807993513</v>
      </c>
      <c r="G365" s="306">
        <f t="shared" ca="1" si="156"/>
        <v>10.047177909633984</v>
      </c>
      <c r="H365" s="307">
        <f t="shared" ca="1" si="157"/>
        <v>-101.46653838175354</v>
      </c>
      <c r="I365" s="304">
        <f t="shared" ca="1" si="158"/>
        <v>101.96275886383077</v>
      </c>
      <c r="J365" s="306">
        <f t="shared" ca="1" si="159"/>
        <v>704.8401586243267</v>
      </c>
      <c r="K365" s="307">
        <f t="shared" ca="1" si="160"/>
        <v>169.67971324410166</v>
      </c>
      <c r="L365" s="304">
        <f t="shared" ca="1" si="145"/>
        <v>724.97645085627892</v>
      </c>
      <c r="M365" s="306">
        <f t="shared" ca="1" si="161"/>
        <v>-1.4720984430930355</v>
      </c>
      <c r="N365" s="304">
        <f t="shared" ca="1" si="162"/>
        <v>-84.345027817010333</v>
      </c>
      <c r="P365" s="310">
        <f t="shared" ca="1" si="163"/>
        <v>23</v>
      </c>
      <c r="Q365" s="304">
        <f t="shared" ca="1" si="164"/>
        <v>0</v>
      </c>
      <c r="R365" s="306">
        <f t="shared" ca="1" si="165"/>
        <v>0</v>
      </c>
      <c r="S365" s="307">
        <f t="shared" ca="1" si="166"/>
        <v>3.1779999999999995</v>
      </c>
      <c r="T365" s="304">
        <f t="shared" ca="1" si="146"/>
        <v>31.176179999999995</v>
      </c>
      <c r="U365" s="311">
        <f t="shared" ca="1" si="147"/>
        <v>0</v>
      </c>
      <c r="V365" s="306">
        <f t="shared" ca="1" si="148"/>
        <v>1.2043890977269671</v>
      </c>
      <c r="W365" s="304">
        <f t="shared" ca="1" si="149"/>
        <v>25.55013108971395</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1.7574561361469865</v>
      </c>
      <c r="AH365" s="304">
        <f t="shared" ca="1" si="173"/>
        <v>-8.0038719325722507</v>
      </c>
    </row>
    <row r="366" spans="1:34" x14ac:dyDescent="0.2">
      <c r="A366" s="347">
        <f t="shared" ca="1" si="151"/>
        <v>0.1</v>
      </c>
      <c r="B366" s="304">
        <f t="shared" ca="1" si="152"/>
        <v>31.800000000000164</v>
      </c>
      <c r="D366" s="306">
        <f t="shared" ca="1" si="153"/>
        <v>-0.79221261640205265</v>
      </c>
      <c r="E366" s="307">
        <f t="shared" ca="1" si="154"/>
        <v>-1.8094377952050582</v>
      </c>
      <c r="F366" s="304">
        <f t="shared" ca="1" si="155"/>
        <v>1.9752635176864701</v>
      </c>
      <c r="G366" s="306">
        <f t="shared" ca="1" si="156"/>
        <v>9.9679566479937787</v>
      </c>
      <c r="H366" s="307">
        <f t="shared" ca="1" si="157"/>
        <v>-101.64748216127404</v>
      </c>
      <c r="I366" s="304">
        <f t="shared" ca="1" si="158"/>
        <v>102.13506150907634</v>
      </c>
      <c r="J366" s="306">
        <f t="shared" ca="1" si="159"/>
        <v>705.84091535220807</v>
      </c>
      <c r="K366" s="307">
        <f t="shared" ca="1" si="160"/>
        <v>159.52401221695027</v>
      </c>
      <c r="L366" s="304">
        <f t="shared" ca="1" si="145"/>
        <v>723.64308070970776</v>
      </c>
      <c r="M366" s="306">
        <f t="shared" ca="1" si="161"/>
        <v>-1.4730448910369471</v>
      </c>
      <c r="N366" s="304">
        <f t="shared" ca="1" si="162"/>
        <v>-84.399255289725303</v>
      </c>
      <c r="P366" s="310">
        <f t="shared" ca="1" si="163"/>
        <v>23</v>
      </c>
      <c r="Q366" s="304">
        <f t="shared" ca="1" si="164"/>
        <v>0</v>
      </c>
      <c r="R366" s="306">
        <f t="shared" ca="1" si="165"/>
        <v>0</v>
      </c>
      <c r="S366" s="307">
        <f t="shared" ca="1" si="166"/>
        <v>3.1779999999999995</v>
      </c>
      <c r="T366" s="304">
        <f t="shared" ca="1" si="146"/>
        <v>31.176179999999995</v>
      </c>
      <c r="U366" s="311">
        <f t="shared" ca="1" si="147"/>
        <v>0</v>
      </c>
      <c r="V366" s="306">
        <f t="shared" ca="1" si="148"/>
        <v>1.2056129435548839</v>
      </c>
      <c r="W366" s="304">
        <f t="shared" ca="1" si="149"/>
        <v>25.662606979985117</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1.7225690080814928</v>
      </c>
      <c r="AH366" s="304">
        <f t="shared" ca="1" si="173"/>
        <v>-8.0396888262158441</v>
      </c>
    </row>
    <row r="367" spans="1:34" x14ac:dyDescent="0.2">
      <c r="A367" s="347">
        <f t="shared" ca="1" si="151"/>
        <v>0.1</v>
      </c>
      <c r="B367" s="304">
        <f t="shared" ca="1" si="152"/>
        <v>31.900000000000166</v>
      </c>
      <c r="D367" s="306">
        <f t="shared" ca="1" si="153"/>
        <v>-0.78809426238050062</v>
      </c>
      <c r="E367" s="307">
        <f t="shared" ca="1" si="154"/>
        <v>-1.7734685115883391</v>
      </c>
      <c r="F367" s="304">
        <f t="shared" ca="1" si="155"/>
        <v>1.9406914046268211</v>
      </c>
      <c r="G367" s="306">
        <f t="shared" ca="1" si="156"/>
        <v>9.8891472217557279</v>
      </c>
      <c r="H367" s="307">
        <f t="shared" ca="1" si="157"/>
        <v>-101.82482901243287</v>
      </c>
      <c r="I367" s="304">
        <f t="shared" ca="1" si="158"/>
        <v>102.30391505795245</v>
      </c>
      <c r="J367" s="306">
        <f t="shared" ca="1" si="159"/>
        <v>706.83377054569553</v>
      </c>
      <c r="K367" s="307">
        <f t="shared" ca="1" si="160"/>
        <v>149.35039665826491</v>
      </c>
      <c r="L367" s="304">
        <f t="shared" ca="1" si="145"/>
        <v>722.43997686024136</v>
      </c>
      <c r="M367" s="306">
        <f t="shared" ca="1" si="161"/>
        <v>-1.4739807450403239</v>
      </c>
      <c r="N367" s="304">
        <f t="shared" ca="1" si="162"/>
        <v>-84.452875774359214</v>
      </c>
      <c r="P367" s="310">
        <f t="shared" ca="1" si="163"/>
        <v>23</v>
      </c>
      <c r="Q367" s="304">
        <f t="shared" ca="1" si="164"/>
        <v>0</v>
      </c>
      <c r="R367" s="306">
        <f t="shared" ca="1" si="165"/>
        <v>0</v>
      </c>
      <c r="S367" s="307">
        <f t="shared" ca="1" si="166"/>
        <v>3.1779999999999995</v>
      </c>
      <c r="T367" s="304">
        <f t="shared" ca="1" si="146"/>
        <v>31.176179999999995</v>
      </c>
      <c r="U367" s="311">
        <f t="shared" ca="1" si="147"/>
        <v>0</v>
      </c>
      <c r="V367" s="306">
        <f t="shared" ca="1" si="148"/>
        <v>1.2068401851866433</v>
      </c>
      <c r="W367" s="304">
        <f t="shared" ca="1" si="149"/>
        <v>25.773739347391263</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1.6880874883302806</v>
      </c>
      <c r="AH367" s="304">
        <f t="shared" ca="1" si="173"/>
        <v>-8.0750808621727881</v>
      </c>
    </row>
    <row r="368" spans="1:34" x14ac:dyDescent="0.2">
      <c r="A368" s="347">
        <f t="shared" ca="1" si="151"/>
        <v>0.1</v>
      </c>
      <c r="B368" s="304">
        <f t="shared" ca="1" si="152"/>
        <v>32.000000000000163</v>
      </c>
      <c r="D368" s="306">
        <f t="shared" ca="1" si="153"/>
        <v>-0.78395318275491865</v>
      </c>
      <c r="E368" s="307">
        <f t="shared" ca="1" si="154"/>
        <v>-1.7379289712505965</v>
      </c>
      <c r="F368" s="304">
        <f t="shared" ca="1" si="155"/>
        <v>1.9065622732719023</v>
      </c>
      <c r="G368" s="306">
        <f t="shared" ca="1" si="156"/>
        <v>9.8107519034802362</v>
      </c>
      <c r="H368" s="307">
        <f t="shared" ca="1" si="157"/>
        <v>-101.99862190955793</v>
      </c>
      <c r="I368" s="304">
        <f t="shared" ca="1" si="158"/>
        <v>102.46935992949595</v>
      </c>
      <c r="J368" s="306">
        <f t="shared" ca="1" si="159"/>
        <v>707.81876550195727</v>
      </c>
      <c r="K368" s="307">
        <f t="shared" ca="1" si="160"/>
        <v>139.15922411216536</v>
      </c>
      <c r="L368" s="304">
        <f t="shared" ca="1" si="145"/>
        <v>721.36862591341924</v>
      </c>
      <c r="M368" s="306">
        <f t="shared" ca="1" si="161"/>
        <v>-1.4749061709069602</v>
      </c>
      <c r="N368" s="304">
        <f t="shared" ca="1" si="162"/>
        <v>-84.505898770769704</v>
      </c>
      <c r="P368" s="310">
        <f t="shared" ca="1" si="163"/>
        <v>23</v>
      </c>
      <c r="Q368" s="304">
        <f t="shared" ca="1" si="164"/>
        <v>0</v>
      </c>
      <c r="R368" s="306">
        <f t="shared" ca="1" si="165"/>
        <v>0</v>
      </c>
      <c r="S368" s="307">
        <f t="shared" ca="1" si="166"/>
        <v>3.1779999999999995</v>
      </c>
      <c r="T368" s="304">
        <f t="shared" ca="1" si="146"/>
        <v>31.176179999999995</v>
      </c>
      <c r="U368" s="311">
        <f t="shared" ca="1" si="147"/>
        <v>0</v>
      </c>
      <c r="V368" s="306">
        <f t="shared" ca="1" si="148"/>
        <v>1.2080707878476573</v>
      </c>
      <c r="W368" s="304">
        <f t="shared" ca="1" si="149"/>
        <v>25.883535114234768</v>
      </c>
      <c r="Y368" s="314" t="str">
        <f t="shared" ca="1" si="167"/>
        <v/>
      </c>
      <c r="Z368" s="315" t="str">
        <f t="shared" ca="1" si="168"/>
        <v/>
      </c>
      <c r="AA368" s="316" t="str">
        <f t="shared" ca="1" si="169"/>
        <v/>
      </c>
      <c r="AC368" s="310">
        <f t="shared" ca="1" si="170"/>
        <v>32.000000000000163</v>
      </c>
      <c r="AD368" s="323">
        <f t="shared" ca="1" si="171"/>
        <v>707.81876550195727</v>
      </c>
      <c r="AE368" s="324" t="e">
        <f t="shared" ca="1" si="150"/>
        <v>#N/A</v>
      </c>
      <c r="AG368" s="306">
        <f t="shared" ca="1" si="172"/>
        <v>1.6540099349889381</v>
      </c>
      <c r="AH368" s="304">
        <f t="shared" ca="1" si="173"/>
        <v>-8.1100501407776164</v>
      </c>
    </row>
    <row r="369" spans="1:34" x14ac:dyDescent="0.2">
      <c r="A369" s="347">
        <f t="shared" ca="1" si="151"/>
        <v>0.1</v>
      </c>
      <c r="B369" s="304">
        <f t="shared" ca="1" si="152"/>
        <v>32.100000000000165</v>
      </c>
      <c r="D369" s="306">
        <f t="shared" ca="1" si="153"/>
        <v>-0.77979055036352163</v>
      </c>
      <c r="E369" s="307">
        <f t="shared" ca="1" si="154"/>
        <v>-1.7028169524947359</v>
      </c>
      <c r="F369" s="304">
        <f t="shared" ca="1" si="155"/>
        <v>1.8728744955654939</v>
      </c>
      <c r="G369" s="306">
        <f t="shared" ca="1" si="156"/>
        <v>9.7327728484438847</v>
      </c>
      <c r="H369" s="307">
        <f t="shared" ca="1" si="157"/>
        <v>-102.1689036048074</v>
      </c>
      <c r="I369" s="304">
        <f t="shared" ca="1" si="158"/>
        <v>102.63143636882333</v>
      </c>
      <c r="J369" s="306">
        <f t="shared" ca="1" si="159"/>
        <v>708.79594173955343</v>
      </c>
      <c r="K369" s="307">
        <f t="shared" ca="1" si="160"/>
        <v>128.95084783644711</v>
      </c>
      <c r="L369" s="304">
        <f t="shared" ca="1" si="145"/>
        <v>720.43043257777424</v>
      </c>
      <c r="M369" s="306">
        <f t="shared" ca="1" si="161"/>
        <v>-1.4758213306987558</v>
      </c>
      <c r="N369" s="304">
        <f t="shared" ca="1" si="162"/>
        <v>-84.558333564419655</v>
      </c>
      <c r="P369" s="310">
        <f t="shared" ca="1" si="163"/>
        <v>23</v>
      </c>
      <c r="Q369" s="304">
        <f t="shared" ca="1" si="164"/>
        <v>0</v>
      </c>
      <c r="R369" s="306">
        <f t="shared" ca="1" si="165"/>
        <v>0</v>
      </c>
      <c r="S369" s="307">
        <f t="shared" ca="1" si="166"/>
        <v>3.1779999999999995</v>
      </c>
      <c r="T369" s="304">
        <f t="shared" ca="1" si="146"/>
        <v>31.176179999999995</v>
      </c>
      <c r="U369" s="311">
        <f t="shared" ca="1" si="147"/>
        <v>0</v>
      </c>
      <c r="V369" s="306">
        <f t="shared" ca="1" si="148"/>
        <v>1.2093047171416165</v>
      </c>
      <c r="W369" s="304">
        <f t="shared" ca="1" si="149"/>
        <v>25.992001440193039</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1.6203346152122116</v>
      </c>
      <c r="AH369" s="304">
        <f t="shared" ca="1" si="173"/>
        <v>-8.1445988402249121</v>
      </c>
    </row>
    <row r="370" spans="1:34" x14ac:dyDescent="0.2">
      <c r="A370" s="347">
        <f t="shared" ca="1" si="151"/>
        <v>0.1</v>
      </c>
      <c r="B370" s="304">
        <f t="shared" ca="1" si="152"/>
        <v>32.200000000000166</v>
      </c>
      <c r="D370" s="306">
        <f t="shared" ca="1" si="153"/>
        <v>-0.77560751792380889</v>
      </c>
      <c r="E370" s="307">
        <f t="shared" ca="1" si="154"/>
        <v>-1.6681301579856367</v>
      </c>
      <c r="F370" s="304">
        <f t="shared" ca="1" si="155"/>
        <v>1.8396263875692576</v>
      </c>
      <c r="G370" s="306">
        <f t="shared" ca="1" si="156"/>
        <v>9.6552120966515034</v>
      </c>
      <c r="H370" s="307">
        <f t="shared" ca="1" si="157"/>
        <v>-102.33571662060596</v>
      </c>
      <c r="I370" s="304">
        <f t="shared" ca="1" si="158"/>
        <v>102.79018443841949</v>
      </c>
      <c r="J370" s="306">
        <f t="shared" ca="1" si="159"/>
        <v>709.76534098680816</v>
      </c>
      <c r="K370" s="307">
        <f t="shared" ca="1" si="160"/>
        <v>118.72561682517644</v>
      </c>
      <c r="L370" s="304">
        <f t="shared" ca="1" si="145"/>
        <v>719.62671667791676</v>
      </c>
      <c r="M370" s="306">
        <f t="shared" ca="1" si="161"/>
        <v>-1.4767263828434098</v>
      </c>
      <c r="N370" s="304">
        <f t="shared" ca="1" si="162"/>
        <v>-84.610189232547611</v>
      </c>
      <c r="P370" s="310">
        <f t="shared" ca="1" si="163"/>
        <v>23</v>
      </c>
      <c r="Q370" s="304">
        <f t="shared" ca="1" si="164"/>
        <v>0</v>
      </c>
      <c r="R370" s="306">
        <f t="shared" ca="1" si="165"/>
        <v>0</v>
      </c>
      <c r="S370" s="307">
        <f t="shared" ca="1" si="166"/>
        <v>3.1779999999999995</v>
      </c>
      <c r="T370" s="304">
        <f t="shared" ca="1" si="146"/>
        <v>31.176179999999995</v>
      </c>
      <c r="U370" s="311">
        <f t="shared" ca="1" si="147"/>
        <v>0</v>
      </c>
      <c r="V370" s="306">
        <f t="shared" ca="1" si="148"/>
        <v>1.2105419390491403</v>
      </c>
      <c r="W370" s="304">
        <f t="shared" ca="1" si="149"/>
        <v>26.099145712435362</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1.5870597088270681</v>
      </c>
      <c r="AH370" s="304">
        <f t="shared" ca="1" si="173"/>
        <v>-8.1787292134024678</v>
      </c>
    </row>
    <row r="371" spans="1:34" x14ac:dyDescent="0.2">
      <c r="A371" s="347">
        <f t="shared" ca="1" si="151"/>
        <v>0.1</v>
      </c>
      <c r="B371" s="304">
        <f t="shared" ca="1" si="152"/>
        <v>32.300000000000168</v>
      </c>
      <c r="D371" s="306">
        <f t="shared" ca="1" si="153"/>
        <v>-0.77140521807656726</v>
      </c>
      <c r="E371" s="307">
        <f t="shared" ca="1" si="154"/>
        <v>-1.6338662179033676</v>
      </c>
      <c r="F371" s="304">
        <f t="shared" ca="1" si="155"/>
        <v>1.8068162132551311</v>
      </c>
      <c r="G371" s="306">
        <f t="shared" ca="1" si="156"/>
        <v>9.5780715748438467</v>
      </c>
      <c r="H371" s="307">
        <f t="shared" ca="1" si="157"/>
        <v>-102.4991032423963</v>
      </c>
      <c r="I371" s="304">
        <f t="shared" ca="1" si="158"/>
        <v>102.94564400977949</v>
      </c>
      <c r="J371" s="306">
        <f t="shared" ca="1" si="159"/>
        <v>710.72700517038288</v>
      </c>
      <c r="K371" s="307">
        <f t="shared" ca="1" si="160"/>
        <v>108.48387583202633</v>
      </c>
      <c r="L371" s="304">
        <f t="shared" ca="1" si="145"/>
        <v>718.95871035407868</v>
      </c>
      <c r="M371" s="306">
        <f t="shared" ca="1" si="161"/>
        <v>-1.4776214822384759</v>
      </c>
      <c r="N371" s="304">
        <f t="shared" ca="1" si="162"/>
        <v>-84.661474650129605</v>
      </c>
      <c r="P371" s="310">
        <f t="shared" ca="1" si="163"/>
        <v>23</v>
      </c>
      <c r="Q371" s="304">
        <f t="shared" ca="1" si="164"/>
        <v>0</v>
      </c>
      <c r="R371" s="306">
        <f t="shared" ca="1" si="165"/>
        <v>0</v>
      </c>
      <c r="S371" s="307">
        <f t="shared" ca="1" si="166"/>
        <v>3.1779999999999995</v>
      </c>
      <c r="T371" s="304">
        <f t="shared" ca="1" si="146"/>
        <v>31.176179999999995</v>
      </c>
      <c r="U371" s="311">
        <f t="shared" ca="1" si="147"/>
        <v>0</v>
      </c>
      <c r="V371" s="306">
        <f t="shared" ca="1" si="148"/>
        <v>1.2117824199263523</v>
      </c>
      <c r="W371" s="304">
        <f t="shared" ca="1" si="149"/>
        <v>26.204975535922053</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1.5541833118711299</v>
      </c>
      <c r="AH371" s="304">
        <f t="shared" ca="1" si="173"/>
        <v>-8.2124435847814237</v>
      </c>
    </row>
    <row r="372" spans="1:34" x14ac:dyDescent="0.2">
      <c r="A372" s="347">
        <f t="shared" ca="1" si="151"/>
        <v>0.1</v>
      </c>
      <c r="B372" s="304">
        <f t="shared" ca="1" si="152"/>
        <v>32.400000000000169</v>
      </c>
      <c r="D372" s="306">
        <f t="shared" ca="1" si="153"/>
        <v>-0.76718476344090414</v>
      </c>
      <c r="E372" s="307">
        <f t="shared" ca="1" si="154"/>
        <v>-1.6000226930383263</v>
      </c>
      <c r="F372" s="304">
        <f t="shared" ca="1" si="155"/>
        <v>1.7744421882646655</v>
      </c>
      <c r="G372" s="306">
        <f t="shared" ca="1" si="156"/>
        <v>9.5013530984997558</v>
      </c>
      <c r="H372" s="307">
        <f t="shared" ca="1" si="157"/>
        <v>-102.65910551170013</v>
      </c>
      <c r="I372" s="304">
        <f t="shared" ca="1" si="158"/>
        <v>103.09785475539611</v>
      </c>
      <c r="J372" s="306">
        <f t="shared" ca="1" si="159"/>
        <v>711.68097640405006</v>
      </c>
      <c r="K372" s="307">
        <f t="shared" ca="1" si="160"/>
        <v>98.225965394321506</v>
      </c>
      <c r="L372" s="304">
        <f t="shared" ca="1" si="145"/>
        <v>718.42755546615035</v>
      </c>
      <c r="M372" s="306">
        <f t="shared" ca="1" si="161"/>
        <v>-1.4785067803519252</v>
      </c>
      <c r="N372" s="304">
        <f t="shared" ca="1" si="162"/>
        <v>-84.712198495641147</v>
      </c>
      <c r="P372" s="310">
        <f t="shared" ca="1" si="163"/>
        <v>23</v>
      </c>
      <c r="Q372" s="304">
        <f t="shared" ca="1" si="164"/>
        <v>0</v>
      </c>
      <c r="R372" s="306">
        <f t="shared" ca="1" si="165"/>
        <v>0</v>
      </c>
      <c r="S372" s="307">
        <f t="shared" ca="1" si="166"/>
        <v>3.1779999999999995</v>
      </c>
      <c r="T372" s="304">
        <f t="shared" ca="1" si="146"/>
        <v>31.176179999999995</v>
      </c>
      <c r="U372" s="311">
        <f t="shared" ca="1" si="147"/>
        <v>0</v>
      </c>
      <c r="V372" s="306">
        <f t="shared" ca="1" si="148"/>
        <v>1.2130261265033815</v>
      </c>
      <c r="W372" s="304">
        <f t="shared" ca="1" si="149"/>
        <v>26.309498723887103</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1.5217034400568163</v>
      </c>
      <c r="AH372" s="304">
        <f t="shared" ca="1" si="173"/>
        <v>-8.2457443473637682</v>
      </c>
    </row>
    <row r="373" spans="1:34" x14ac:dyDescent="0.2">
      <c r="A373" s="347">
        <f t="shared" ca="1" si="151"/>
        <v>0.1</v>
      </c>
      <c r="B373" s="304">
        <f t="shared" ca="1" si="152"/>
        <v>32.500000000000171</v>
      </c>
      <c r="D373" s="306">
        <f t="shared" ca="1" si="153"/>
        <v>-0.76294724667979541</v>
      </c>
      <c r="E373" s="307">
        <f t="shared" ca="1" si="154"/>
        <v>-1.5665970778278684</v>
      </c>
      <c r="F373" s="304">
        <f t="shared" ca="1" si="155"/>
        <v>1.7425024836352736</v>
      </c>
      <c r="G373" s="306">
        <f t="shared" ca="1" si="156"/>
        <v>9.4250583738317761</v>
      </c>
      <c r="H373" s="307">
        <f t="shared" ca="1" si="157"/>
        <v>-102.81576521948293</v>
      </c>
      <c r="I373" s="304">
        <f t="shared" ca="1" si="158"/>
        <v>103.24685614108535</v>
      </c>
      <c r="J373" s="306">
        <f t="shared" ca="1" si="159"/>
        <v>712.62729697766667</v>
      </c>
      <c r="K373" s="307">
        <f t="shared" ca="1" si="160"/>
        <v>87.952221857762353</v>
      </c>
      <c r="L373" s="304">
        <f t="shared" ca="1" si="145"/>
        <v>718.03430121924714</v>
      </c>
      <c r="M373" s="306">
        <f t="shared" ca="1" si="161"/>
        <v>-1.4793824253193473</v>
      </c>
      <c r="N373" s="304">
        <f t="shared" ca="1" si="162"/>
        <v>-84.7623692566263</v>
      </c>
      <c r="P373" s="310">
        <f t="shared" ca="1" si="163"/>
        <v>23</v>
      </c>
      <c r="Q373" s="304">
        <f t="shared" ca="1" si="164"/>
        <v>0</v>
      </c>
      <c r="R373" s="306">
        <f t="shared" ca="1" si="165"/>
        <v>0</v>
      </c>
      <c r="S373" s="307">
        <f t="shared" ca="1" si="166"/>
        <v>3.1779999999999995</v>
      </c>
      <c r="T373" s="304">
        <f t="shared" ca="1" si="146"/>
        <v>31.176179999999995</v>
      </c>
      <c r="U373" s="311">
        <f t="shared" ca="1" si="147"/>
        <v>0</v>
      </c>
      <c r="V373" s="306">
        <f t="shared" ca="1" si="148"/>
        <v>1.2142730258827952</v>
      </c>
      <c r="W373" s="304">
        <f t="shared" ca="1" si="149"/>
        <v>26.41272328850474</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1.4896180321616335</v>
      </c>
      <c r="AH373" s="304">
        <f t="shared" ca="1" si="173"/>
        <v>-8.2786339596875731</v>
      </c>
    </row>
    <row r="374" spans="1:34" x14ac:dyDescent="0.2">
      <c r="A374" s="347">
        <f t="shared" ca="1" si="151"/>
        <v>0.1</v>
      </c>
      <c r="B374" s="304">
        <f t="shared" ca="1" si="152"/>
        <v>32.600000000000172</v>
      </c>
      <c r="D374" s="306">
        <f t="shared" ca="1" si="153"/>
        <v>-0.75869374057573491</v>
      </c>
      <c r="E374" s="307">
        <f t="shared" ca="1" si="154"/>
        <v>-1.5335868033342894</v>
      </c>
      <c r="F374" s="304">
        <f t="shared" ca="1" si="155"/>
        <v>1.7109952294936082</v>
      </c>
      <c r="G374" s="306">
        <f t="shared" ca="1" si="156"/>
        <v>9.3491889997742028</v>
      </c>
      <c r="H374" s="307">
        <f t="shared" ca="1" si="157"/>
        <v>-102.96912389981635</v>
      </c>
      <c r="I374" s="304">
        <f t="shared" ca="1" si="158"/>
        <v>103.39268741864306</v>
      </c>
      <c r="J374" s="306">
        <f t="shared" ca="1" si="159"/>
        <v>713.56600934634696</v>
      </c>
      <c r="K374" s="307">
        <f t="shared" ca="1" si="160"/>
        <v>77.662977401797392</v>
      </c>
      <c r="L374" s="304">
        <f t="shared" ca="1" si="145"/>
        <v>717.77990202664705</v>
      </c>
      <c r="M374" s="306">
        <f t="shared" ca="1" si="161"/>
        <v>-1.480248562037918</v>
      </c>
      <c r="N374" s="304">
        <f t="shared" ca="1" si="162"/>
        <v>-84.81199523508171</v>
      </c>
      <c r="P374" s="310">
        <f t="shared" ca="1" si="163"/>
        <v>23</v>
      </c>
      <c r="Q374" s="304">
        <f t="shared" ca="1" si="164"/>
        <v>0</v>
      </c>
      <c r="R374" s="306">
        <f t="shared" ca="1" si="165"/>
        <v>0</v>
      </c>
      <c r="S374" s="307">
        <f t="shared" ca="1" si="166"/>
        <v>3.1779999999999995</v>
      </c>
      <c r="T374" s="304">
        <f t="shared" ca="1" si="146"/>
        <v>31.176179999999995</v>
      </c>
      <c r="U374" s="311">
        <f t="shared" ca="1" si="147"/>
        <v>0</v>
      </c>
      <c r="V374" s="306">
        <f t="shared" ca="1" si="148"/>
        <v>1.2155230855379651</v>
      </c>
      <c r="W374" s="304">
        <f t="shared" ca="1" si="149"/>
        <v>26.514657431740936</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1.4579249533451808</v>
      </c>
      <c r="AH374" s="304">
        <f t="shared" ca="1" si="173"/>
        <v>-8.3111149428901019</v>
      </c>
    </row>
    <row r="375" spans="1:34" x14ac:dyDescent="0.2">
      <c r="A375" s="347">
        <f t="shared" ca="1" si="151"/>
        <v>0.1</v>
      </c>
      <c r="B375" s="304">
        <f t="shared" ca="1" si="152"/>
        <v>32.700000000000173</v>
      </c>
      <c r="D375" s="306">
        <f t="shared" ca="1" si="153"/>
        <v>-0.75442529811603243</v>
      </c>
      <c r="E375" s="307">
        <f t="shared" ca="1" si="154"/>
        <v>-1.5009892401638574</v>
      </c>
      <c r="F375" s="304">
        <f t="shared" ca="1" si="155"/>
        <v>1.6799185187160532</v>
      </c>
      <c r="G375" s="306">
        <f t="shared" ca="1" si="156"/>
        <v>9.2737464699625995</v>
      </c>
      <c r="H375" s="307">
        <f t="shared" ca="1" si="157"/>
        <v>-103.11922282383274</v>
      </c>
      <c r="I375" s="304">
        <f t="shared" ca="1" si="158"/>
        <v>103.53538761882534</v>
      </c>
      <c r="J375" s="306">
        <f t="shared" ca="1" si="159"/>
        <v>714.49715611983379</v>
      </c>
      <c r="K375" s="307">
        <f t="shared" ca="1" si="160"/>
        <v>67.358560065614938</v>
      </c>
      <c r="L375" s="304">
        <f t="shared" ca="1" si="145"/>
        <v>717.66521562455796</v>
      </c>
      <c r="M375" s="306">
        <f t="shared" ca="1" si="161"/>
        <v>-1.4811053322572594</v>
      </c>
      <c r="N375" s="304">
        <f t="shared" ca="1" si="162"/>
        <v>-84.861084552662476</v>
      </c>
      <c r="P375" s="310">
        <f t="shared" ca="1" si="163"/>
        <v>23</v>
      </c>
      <c r="Q375" s="304">
        <f t="shared" ca="1" si="164"/>
        <v>0</v>
      </c>
      <c r="R375" s="306">
        <f t="shared" ca="1" si="165"/>
        <v>0</v>
      </c>
      <c r="S375" s="307">
        <f t="shared" ca="1" si="166"/>
        <v>3.1779999999999995</v>
      </c>
      <c r="T375" s="304">
        <f t="shared" ca="1" si="146"/>
        <v>31.176179999999995</v>
      </c>
      <c r="U375" s="311">
        <f t="shared" ca="1" si="147"/>
        <v>0</v>
      </c>
      <c r="V375" s="306">
        <f t="shared" ca="1" si="148"/>
        <v>1.2167762733113683</v>
      </c>
      <c r="W375" s="304">
        <f t="shared" ca="1" si="149"/>
        <v>26.61530953638994</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1.4266219983931769</v>
      </c>
      <c r="AH375" s="304">
        <f t="shared" ca="1" si="173"/>
        <v>-8.3431898778291185</v>
      </c>
    </row>
    <row r="376" spans="1:34" x14ac:dyDescent="0.2">
      <c r="A376" s="347">
        <f t="shared" ca="1" si="151"/>
        <v>0.1</v>
      </c>
      <c r="B376" s="304">
        <f t="shared" ca="1" si="152"/>
        <v>32.800000000000175</v>
      </c>
      <c r="D376" s="306">
        <f t="shared" ca="1" si="153"/>
        <v>-0.75014295258730856</v>
      </c>
      <c r="E376" s="307">
        <f t="shared" ca="1" si="154"/>
        <v>-1.4688017013268233</v>
      </c>
      <c r="F376" s="304">
        <f t="shared" ca="1" si="155"/>
        <v>1.6492704105564302</v>
      </c>
      <c r="G376" s="306">
        <f t="shared" ca="1" si="156"/>
        <v>9.1987321747038688</v>
      </c>
      <c r="H376" s="307">
        <f t="shared" ca="1" si="157"/>
        <v>-103.26610299396542</v>
      </c>
      <c r="I376" s="304">
        <f t="shared" ca="1" si="158"/>
        <v>103.67499554464521</v>
      </c>
      <c r="J376" s="306">
        <f t="shared" ca="1" si="159"/>
        <v>715.42078005206713</v>
      </c>
      <c r="K376" s="307">
        <f t="shared" ca="1" si="160"/>
        <v>57.039293774725031</v>
      </c>
      <c r="L376" s="304">
        <f t="shared" ca="1" si="145"/>
        <v>717.69100145161883</v>
      </c>
      <c r="M376" s="306">
        <f t="shared" ca="1" si="161"/>
        <v>-1.4819528746673061</v>
      </c>
      <c r="N376" s="304">
        <f t="shared" ca="1" si="162"/>
        <v>-84.90964515571649</v>
      </c>
      <c r="P376" s="310">
        <f t="shared" ca="1" si="163"/>
        <v>23</v>
      </c>
      <c r="Q376" s="304">
        <f t="shared" ca="1" si="164"/>
        <v>0</v>
      </c>
      <c r="R376" s="306">
        <f t="shared" ca="1" si="165"/>
        <v>0</v>
      </c>
      <c r="S376" s="307">
        <f t="shared" ca="1" si="166"/>
        <v>3.1779999999999995</v>
      </c>
      <c r="T376" s="304">
        <f t="shared" ca="1" si="146"/>
        <v>31.176179999999995</v>
      </c>
      <c r="U376" s="311">
        <f t="shared" ca="1" si="147"/>
        <v>0</v>
      </c>
      <c r="V376" s="306">
        <f t="shared" ca="1" si="148"/>
        <v>1.2180325574128257</v>
      </c>
      <c r="W376" s="304">
        <f t="shared" ca="1" si="149"/>
        <v>26.71468815729606</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1.3957068948892086</v>
      </c>
      <c r="AH376" s="304">
        <f t="shared" ca="1" si="173"/>
        <v>-8.374861402262411</v>
      </c>
    </row>
    <row r="377" spans="1:34" x14ac:dyDescent="0.2">
      <c r="A377" s="347">
        <f t="shared" ca="1" si="151"/>
        <v>0.1</v>
      </c>
      <c r="B377" s="304">
        <f t="shared" ca="1" si="152"/>
        <v>32.900000000000176</v>
      </c>
      <c r="D377" s="306">
        <f t="shared" ca="1" si="153"/>
        <v>-0.745847717678782</v>
      </c>
      <c r="E377" s="307">
        <f t="shared" ca="1" si="154"/>
        <v>-1.437021445038356</v>
      </c>
      <c r="F377" s="304">
        <f t="shared" ca="1" si="155"/>
        <v>1.6190489342409553</v>
      </c>
      <c r="G377" s="306">
        <f t="shared" ca="1" si="156"/>
        <v>9.124147402935991</v>
      </c>
      <c r="H377" s="307">
        <f t="shared" ca="1" si="157"/>
        <v>-103.40980513846925</v>
      </c>
      <c r="I377" s="304">
        <f t="shared" ca="1" si="158"/>
        <v>103.81154976497888</v>
      </c>
      <c r="J377" s="306">
        <f t="shared" ca="1" si="159"/>
        <v>716.33692403094915</v>
      </c>
      <c r="K377" s="307">
        <f t="shared" ca="1" si="160"/>
        <v>46.705498368103299</v>
      </c>
      <c r="L377" s="304">
        <f t="shared" ca="1" si="145"/>
        <v>717.85791930432492</v>
      </c>
      <c r="M377" s="306">
        <f t="shared" ca="1" si="161"/>
        <v>-1.4827913249832927</v>
      </c>
      <c r="N377" s="304">
        <f t="shared" ca="1" si="162"/>
        <v>-84.957684820153929</v>
      </c>
      <c r="P377" s="310">
        <f t="shared" ca="1" si="163"/>
        <v>23</v>
      </c>
      <c r="Q377" s="304">
        <f t="shared" ca="1" si="164"/>
        <v>0</v>
      </c>
      <c r="R377" s="306">
        <f t="shared" ca="1" si="165"/>
        <v>0</v>
      </c>
      <c r="S377" s="307">
        <f t="shared" ca="1" si="166"/>
        <v>3.1779999999999995</v>
      </c>
      <c r="T377" s="304">
        <f t="shared" ca="1" si="146"/>
        <v>31.176179999999995</v>
      </c>
      <c r="U377" s="311">
        <f t="shared" ca="1" si="147"/>
        <v>0</v>
      </c>
      <c r="V377" s="306">
        <f t="shared" ca="1" si="148"/>
        <v>1.2192919064176819</v>
      </c>
      <c r="W377" s="304">
        <f t="shared" ca="1" si="149"/>
        <v>26.812802012760852</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1.3651773063146937</v>
      </c>
      <c r="AH377" s="304">
        <f t="shared" ca="1" si="173"/>
        <v>-8.4061322080856087</v>
      </c>
    </row>
    <row r="378" spans="1:34" x14ac:dyDescent="0.2">
      <c r="A378" s="347">
        <f t="shared" ca="1" si="151"/>
        <v>0.1</v>
      </c>
      <c r="B378" s="304">
        <f t="shared" ca="1" si="152"/>
        <v>33.000000000000178</v>
      </c>
      <c r="D378" s="306">
        <f t="shared" ca="1" si="153"/>
        <v>-0.7415405875939276</v>
      </c>
      <c r="E378" s="307">
        <f t="shared" ca="1" si="154"/>
        <v>-1.4056456774603561</v>
      </c>
      <c r="F378" s="304">
        <f t="shared" ca="1" si="155"/>
        <v>1.5892520925303608</v>
      </c>
      <c r="G378" s="306">
        <f t="shared" ca="1" si="156"/>
        <v>9.049993344176599</v>
      </c>
      <c r="H378" s="307">
        <f t="shared" ca="1" si="157"/>
        <v>-103.55036970621529</v>
      </c>
      <c r="I378" s="304">
        <f t="shared" ca="1" si="158"/>
        <v>103.94508860847399</v>
      </c>
      <c r="J378" s="306">
        <f t="shared" ca="1" si="159"/>
        <v>717.24563106830476</v>
      </c>
      <c r="K378" s="307">
        <f t="shared" ca="1" si="160"/>
        <v>36.357489625869071</v>
      </c>
      <c r="L378" s="304">
        <f t="shared" ca="1" si="145"/>
        <v>718.16652827771497</v>
      </c>
      <c r="M378" s="306">
        <f t="shared" ca="1" si="161"/>
        <v>-1.4836208160279707</v>
      </c>
      <c r="N378" s="304">
        <f t="shared" ca="1" si="162"/>
        <v>-85.005211156157884</v>
      </c>
      <c r="P378" s="310">
        <f t="shared" ca="1" si="163"/>
        <v>23</v>
      </c>
      <c r="Q378" s="304">
        <f t="shared" ca="1" si="164"/>
        <v>0</v>
      </c>
      <c r="R378" s="306">
        <f t="shared" ca="1" si="165"/>
        <v>0</v>
      </c>
      <c r="S378" s="307">
        <f t="shared" ca="1" si="166"/>
        <v>3.1779999999999995</v>
      </c>
      <c r="T378" s="304">
        <f t="shared" ca="1" si="146"/>
        <v>31.176179999999995</v>
      </c>
      <c r="U378" s="311">
        <f t="shared" ca="1" si="147"/>
        <v>0</v>
      </c>
      <c r="V378" s="306">
        <f t="shared" ca="1" si="148"/>
        <v>1.2205542892649277</v>
      </c>
      <c r="W378" s="304">
        <f t="shared" ca="1" si="149"/>
        <v>26.909659976135188</v>
      </c>
      <c r="Y378" s="314" t="str">
        <f t="shared" ca="1" si="167"/>
        <v/>
      </c>
      <c r="Z378" s="315" t="str">
        <f t="shared" ca="1" si="168"/>
        <v/>
      </c>
      <c r="AA378" s="316" t="str">
        <f t="shared" ca="1" si="169"/>
        <v/>
      </c>
      <c r="AC378" s="310">
        <f t="shared" ca="1" si="170"/>
        <v>33.000000000000178</v>
      </c>
      <c r="AD378" s="323">
        <f t="shared" ca="1" si="171"/>
        <v>717.24563106830476</v>
      </c>
      <c r="AE378" s="324" t="e">
        <f t="shared" ca="1" si="150"/>
        <v>#N/A</v>
      </c>
      <c r="AG378" s="306">
        <f t="shared" ca="1" si="172"/>
        <v>1.3350308350776068</v>
      </c>
      <c r="AH378" s="304">
        <f t="shared" ca="1" si="173"/>
        <v>-8.4370050386283371</v>
      </c>
    </row>
    <row r="379" spans="1:34" x14ac:dyDescent="0.2">
      <c r="A379" s="347">
        <f t="shared" ca="1" si="151"/>
        <v>0.1</v>
      </c>
      <c r="B379" s="304">
        <f t="shared" ca="1" si="152"/>
        <v>33.100000000000179</v>
      </c>
      <c r="D379" s="306">
        <f t="shared" ca="1" si="153"/>
        <v>-0.73722253717008057</v>
      </c>
      <c r="E379" s="307">
        <f t="shared" ca="1" si="154"/>
        <v>-1.374671555384273</v>
      </c>
      <c r="F379" s="304">
        <f t="shared" ca="1" si="155"/>
        <v>1.5598778652491057</v>
      </c>
      <c r="G379" s="306">
        <f t="shared" ca="1" si="156"/>
        <v>8.9762710904595906</v>
      </c>
      <c r="H379" s="307">
        <f t="shared" ca="1" si="157"/>
        <v>-103.68783686175372</v>
      </c>
      <c r="I379" s="304">
        <f t="shared" ca="1" si="158"/>
        <v>104.0756501577534</v>
      </c>
      <c r="J379" s="306">
        <f t="shared" ca="1" si="159"/>
        <v>718.14694429003657</v>
      </c>
      <c r="K379" s="307">
        <f t="shared" ca="1" si="160"/>
        <v>25.99557929747062</v>
      </c>
      <c r="L379" s="304">
        <f t="shared" ca="1" si="145"/>
        <v>718.61728599869343</v>
      </c>
      <c r="M379" s="306">
        <f t="shared" ca="1" si="161"/>
        <v>-1.4844414778111541</v>
      </c>
      <c r="N379" s="304">
        <f t="shared" ca="1" si="162"/>
        <v>-85.052231612741977</v>
      </c>
      <c r="P379" s="310">
        <f t="shared" ca="1" si="163"/>
        <v>23</v>
      </c>
      <c r="Q379" s="304">
        <f t="shared" ca="1" si="164"/>
        <v>0</v>
      </c>
      <c r="R379" s="306">
        <f t="shared" ca="1" si="165"/>
        <v>0</v>
      </c>
      <c r="S379" s="307">
        <f t="shared" ca="1" si="166"/>
        <v>3.1779999999999995</v>
      </c>
      <c r="T379" s="304">
        <f t="shared" ca="1" si="146"/>
        <v>31.176179999999995</v>
      </c>
      <c r="U379" s="311">
        <f t="shared" ca="1" si="147"/>
        <v>0</v>
      </c>
      <c r="V379" s="306">
        <f t="shared" ca="1" si="148"/>
        <v>1.2218196752552644</v>
      </c>
      <c r="W379" s="304">
        <f t="shared" ca="1" si="149"/>
        <v>27.00527106759619</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1.3052650254706926</v>
      </c>
      <c r="AH379" s="304">
        <f t="shared" ca="1" si="173"/>
        <v>-8.467482686008557</v>
      </c>
    </row>
    <row r="380" spans="1:34" x14ac:dyDescent="0.2">
      <c r="A380" s="347">
        <f t="shared" ca="1" si="151"/>
        <v>0.1</v>
      </c>
      <c r="B380" s="304">
        <f t="shared" ca="1" si="152"/>
        <v>33.20000000000018</v>
      </c>
      <c r="D380" s="306">
        <f t="shared" ca="1" si="153"/>
        <v>-0.73289452200563054</v>
      </c>
      <c r="E380" s="307">
        <f t="shared" ca="1" si="154"/>
        <v>-1.3440961888549783</v>
      </c>
      <c r="F380" s="304">
        <f t="shared" ca="1" si="155"/>
        <v>1.5309242127813967</v>
      </c>
      <c r="G380" s="306">
        <f t="shared" ca="1" si="156"/>
        <v>8.9029816382590283</v>
      </c>
      <c r="H380" s="307">
        <f t="shared" ca="1" si="157"/>
        <v>-103.82224648063922</v>
      </c>
      <c r="I380" s="304">
        <f t="shared" ca="1" si="158"/>
        <v>104.20327224390691</v>
      </c>
      <c r="J380" s="306">
        <f t="shared" ca="1" si="159"/>
        <v>719.04090692647253</v>
      </c>
      <c r="K380" s="307">
        <f t="shared" ca="1" si="160"/>
        <v>15.620075130350973</v>
      </c>
      <c r="L380" s="304">
        <f t="shared" ca="1" si="145"/>
        <v>719.2105481572986</v>
      </c>
      <c r="M380" s="306">
        <f t="shared" ca="1" si="161"/>
        <v>-1.4852534376066988</v>
      </c>
      <c r="N380" s="304">
        <f t="shared" ca="1" si="162"/>
        <v>-85.098753482160987</v>
      </c>
      <c r="P380" s="310">
        <f t="shared" ca="1" si="163"/>
        <v>23</v>
      </c>
      <c r="Q380" s="304">
        <f t="shared" ca="1" si="164"/>
        <v>0</v>
      </c>
      <c r="R380" s="306">
        <f t="shared" ca="1" si="165"/>
        <v>0</v>
      </c>
      <c r="S380" s="307">
        <f t="shared" ca="1" si="166"/>
        <v>3.1779999999999995</v>
      </c>
      <c r="T380" s="304">
        <f t="shared" ca="1" si="146"/>
        <v>31.176179999999995</v>
      </c>
      <c r="U380" s="311">
        <f t="shared" ca="1" si="147"/>
        <v>0</v>
      </c>
      <c r="V380" s="306">
        <f t="shared" ca="1" si="148"/>
        <v>1.2230880340491219</v>
      </c>
      <c r="W380" s="304">
        <f t="shared" ca="1" si="149"/>
        <v>27.099644446108293</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1.2758773665597136</v>
      </c>
      <c r="AH380" s="304">
        <f t="shared" ca="1" si="173"/>
        <v>-8.4975679885450575</v>
      </c>
    </row>
    <row r="381" spans="1:34" x14ac:dyDescent="0.2">
      <c r="A381" s="347">
        <f t="shared" ca="1" si="151"/>
        <v>0.1</v>
      </c>
      <c r="B381" s="304">
        <f t="shared" ca="1" si="152"/>
        <v>33.300000000000182</v>
      </c>
      <c r="D381" s="306">
        <f t="shared" ca="1" si="153"/>
        <v>-0.72855747859436859</v>
      </c>
      <c r="E381" s="307">
        <f t="shared" ca="1" si="154"/>
        <v>-1.3139166437358742</v>
      </c>
      <c r="F381" s="304">
        <f t="shared" ca="1" si="155"/>
        <v>1.5023890795336368</v>
      </c>
      <c r="G381" s="306">
        <f t="shared" ca="1" si="156"/>
        <v>8.8301258903995912</v>
      </c>
      <c r="H381" s="307">
        <f t="shared" ca="1" si="157"/>
        <v>-103.9536381450128</v>
      </c>
      <c r="I381" s="304">
        <f t="shared" ca="1" si="158"/>
        <v>104.32799244126461</v>
      </c>
      <c r="J381" s="306">
        <f t="shared" ca="1" si="159"/>
        <v>719.92756230290547</v>
      </c>
      <c r="K381" s="307">
        <f t="shared" ca="1" si="160"/>
        <v>5.2312808990683699</v>
      </c>
      <c r="L381" s="304">
        <f t="shared" ca="1" si="145"/>
        <v>719.94656833910165</v>
      </c>
      <c r="M381" s="306">
        <f t="shared" ca="1" si="161"/>
        <v>-1.4860568200270039</v>
      </c>
      <c r="N381" s="304">
        <f t="shared" ca="1" si="162"/>
        <v>-85.144783904179477</v>
      </c>
      <c r="P381" s="310">
        <f t="shared" ca="1" si="163"/>
        <v>23</v>
      </c>
      <c r="Q381" s="304">
        <f t="shared" ca="1" si="164"/>
        <v>0</v>
      </c>
      <c r="R381" s="306">
        <f t="shared" ca="1" si="165"/>
        <v>0</v>
      </c>
      <c r="S381" s="307">
        <f t="shared" ca="1" si="166"/>
        <v>3.1779999999999995</v>
      </c>
      <c r="T381" s="304">
        <f t="shared" ca="1" si="146"/>
        <v>31.176179999999995</v>
      </c>
      <c r="U381" s="311">
        <f t="shared" ca="1" si="147"/>
        <v>0</v>
      </c>
      <c r="V381" s="306">
        <f t="shared" ca="1" si="148"/>
        <v>1.2243593356646192</v>
      </c>
      <c r="W381" s="304">
        <f t="shared" ca="1" si="149"/>
        <v>27.192789401567719</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1.2468652950024346</v>
      </c>
      <c r="AH381" s="304">
        <f t="shared" ca="1" si="173"/>
        <v>-8.527263828227909</v>
      </c>
    </row>
    <row r="382" spans="1:34" x14ac:dyDescent="0.2">
      <c r="A382" s="347">
        <f t="shared" ca="1" si="151"/>
        <v>0.1</v>
      </c>
      <c r="B382" s="304">
        <f t="shared" ca="1" si="152"/>
        <v>33.400000000000183</v>
      </c>
      <c r="D382" s="306">
        <f t="shared" ca="1" si="153"/>
        <v>-0.7242123244666544</v>
      </c>
      <c r="E382" s="307">
        <f t="shared" ca="1" si="154"/>
        <v>-1.2841299442155147</v>
      </c>
      <c r="F382" s="304">
        <f t="shared" ca="1" si="155"/>
        <v>1.4742703973628228</v>
      </c>
      <c r="G382" s="306">
        <f t="shared" ca="1" si="156"/>
        <v>8.7577046579529263</v>
      </c>
      <c r="H382" s="307">
        <f t="shared" ca="1" si="157"/>
        <v>-104.08205113943436</v>
      </c>
      <c r="I382" s="304">
        <f t="shared" ca="1" si="158"/>
        <v>104.44984806244459</v>
      </c>
      <c r="J382" s="306">
        <f t="shared" ca="1" si="159"/>
        <v>720.8069538303231</v>
      </c>
      <c r="K382" s="307">
        <f t="shared" ca="1" si="160"/>
        <v>-5.1705035651539895</v>
      </c>
      <c r="L382" s="304">
        <f t="shared" ca="1" si="145"/>
        <v>720.8254981597604</v>
      </c>
      <c r="M382" s="306">
        <f t="shared" ca="1" si="161"/>
        <v>-1.4868517470951321</v>
      </c>
      <c r="N382" s="304">
        <f t="shared" ca="1" si="162"/>
        <v>-85.190329870203925</v>
      </c>
      <c r="P382" s="310">
        <f t="shared" ca="1" si="163"/>
        <v>23</v>
      </c>
      <c r="Q382" s="304">
        <f t="shared" ca="1" si="164"/>
        <v>0</v>
      </c>
      <c r="R382" s="306">
        <f t="shared" ca="1" si="165"/>
        <v>0</v>
      </c>
      <c r="S382" s="307">
        <f t="shared" ca="1" si="166"/>
        <v>3.1779999999999995</v>
      </c>
      <c r="T382" s="304">
        <f t="shared" ca="1" si="146"/>
        <v>31.176179999999995</v>
      </c>
      <c r="U382" s="311">
        <f t="shared" ca="1" si="147"/>
        <v>0</v>
      </c>
      <c r="V382" s="306">
        <f t="shared" ca="1" si="148"/>
        <v>1.2256335504754812</v>
      </c>
      <c r="W382" s="304">
        <f t="shared" ca="1" si="149"/>
        <v>27.284715347129669</v>
      </c>
      <c r="Y382" s="314" t="str">
        <f t="shared" ca="1" si="167"/>
        <v>Impact balistique</v>
      </c>
      <c r="Z382" s="315" t="str">
        <f t="shared" ca="1" si="168"/>
        <v/>
      </c>
      <c r="AA382" s="316" t="str">
        <f t="shared" ca="1" si="169"/>
        <v/>
      </c>
      <c r="AC382" s="310" t="e">
        <f t="shared" ca="1" si="170"/>
        <v>#N/A</v>
      </c>
      <c r="AD382" s="323" t="e">
        <f t="shared" ca="1" si="171"/>
        <v>#N/A</v>
      </c>
      <c r="AE382" s="324" t="e">
        <f t="shared" ca="1" si="150"/>
        <v>#N/A</v>
      </c>
      <c r="AG382" s="306">
        <f t="shared" ca="1" si="172"/>
        <v>1.2182261977991047</v>
      </c>
      <c r="AH382" s="304">
        <f t="shared" ca="1" si="173"/>
        <v>-8.5565731282466082</v>
      </c>
    </row>
    <row r="383" spans="1:34" x14ac:dyDescent="0.2">
      <c r="A383" s="347">
        <f t="shared" ca="1" si="151"/>
        <v>1E-4</v>
      </c>
      <c r="B383" s="304">
        <f t="shared" ca="1" si="152"/>
        <v>33.400100000000187</v>
      </c>
      <c r="D383" s="306">
        <f t="shared" ca="1" si="153"/>
        <v>-0.71985995833699346</v>
      </c>
      <c r="E383" s="307">
        <f t="shared" ca="1" si="154"/>
        <v>-1.2547330752559063</v>
      </c>
      <c r="F383" s="304">
        <f t="shared" ca="1" si="155"/>
        <v>1.4465660889700416</v>
      </c>
      <c r="G383" s="306">
        <f t="shared" ca="1" si="156"/>
        <v>8.7576326719570918</v>
      </c>
      <c r="H383" s="307">
        <f t="shared" ca="1" si="157"/>
        <v>-104.08217661274188</v>
      </c>
      <c r="I383" s="304">
        <f t="shared" ca="1" si="158"/>
        <v>104.44996705821846</v>
      </c>
      <c r="J383" s="306">
        <f t="shared" ca="1" si="159"/>
        <v>720.8069538303231</v>
      </c>
      <c r="K383" s="307">
        <f t="shared" ca="1" si="160"/>
        <v>-5.1809117765415982</v>
      </c>
      <c r="L383" s="304">
        <f t="shared" ca="1" si="145"/>
        <v>720.82557289332203</v>
      </c>
      <c r="M383" s="306">
        <f t="shared" ca="1" si="161"/>
        <v>-1.4868525345817505</v>
      </c>
      <c r="N383" s="304">
        <f t="shared" ca="1" si="162"/>
        <v>-85.190374989863585</v>
      </c>
      <c r="P383" s="310">
        <f t="shared" ca="1" si="163"/>
        <v>23</v>
      </c>
      <c r="Q383" s="304">
        <f t="shared" ca="1" si="164"/>
        <v>0</v>
      </c>
      <c r="R383" s="306">
        <f t="shared" ca="1" si="165"/>
        <v>0</v>
      </c>
      <c r="S383" s="307">
        <f t="shared" ca="1" si="166"/>
        <v>3.1779999999999995</v>
      </c>
      <c r="T383" s="304">
        <f t="shared" ca="1" si="146"/>
        <v>31.176179999999995</v>
      </c>
      <c r="U383" s="311">
        <f t="shared" ca="1" si="147"/>
        <v>0</v>
      </c>
      <c r="V383" s="306">
        <f t="shared" ca="1" si="148"/>
        <v>1.225634826141538</v>
      </c>
      <c r="W383" s="304">
        <f t="shared" ca="1" si="149"/>
        <v>27.28480591464994</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1.1899574149750496</v>
      </c>
      <c r="AH383" s="304">
        <f t="shared" ca="1" si="173"/>
        <v>-8.5854988505757319</v>
      </c>
    </row>
    <row r="384" spans="1:34" x14ac:dyDescent="0.2">
      <c r="A384" s="347">
        <f t="shared" ca="1" si="151"/>
        <v>1E-4</v>
      </c>
      <c r="B384" s="304">
        <f t="shared" ca="1" si="152"/>
        <v>33.40020000000019</v>
      </c>
      <c r="D384" s="306">
        <f t="shared" ca="1" si="153"/>
        <v>-0.71985561062335035</v>
      </c>
      <c r="E384" s="307">
        <f t="shared" ca="1" si="154"/>
        <v>-1.2547041104512058</v>
      </c>
      <c r="F384" s="304">
        <f t="shared" ca="1" si="155"/>
        <v>1.4465388017364305</v>
      </c>
      <c r="G384" s="306">
        <f t="shared" ca="1" si="156"/>
        <v>8.7575606863960296</v>
      </c>
      <c r="H384" s="307">
        <f t="shared" ca="1" si="157"/>
        <v>-104.08230208315292</v>
      </c>
      <c r="I384" s="304">
        <f t="shared" ca="1" si="158"/>
        <v>104.45008605120729</v>
      </c>
      <c r="J384" s="306">
        <f t="shared" ca="1" si="159"/>
        <v>720.8069538303231</v>
      </c>
      <c r="K384" s="307">
        <f t="shared" ca="1" si="160"/>
        <v>-5.1913200004763933</v>
      </c>
      <c r="L384" s="304">
        <f t="shared" ca="1" si="145"/>
        <v>720.82564777725338</v>
      </c>
      <c r="M384" s="306">
        <f t="shared" ca="1" si="161"/>
        <v>-1.4868533220601015</v>
      </c>
      <c r="N384" s="304">
        <f t="shared" ca="1" si="162"/>
        <v>-85.190420109049555</v>
      </c>
      <c r="P384" s="310">
        <f t="shared" ca="1" si="163"/>
        <v>23</v>
      </c>
      <c r="Q384" s="304">
        <f t="shared" ca="1" si="164"/>
        <v>0</v>
      </c>
      <c r="R384" s="306">
        <f t="shared" ca="1" si="165"/>
        <v>0</v>
      </c>
      <c r="S384" s="307">
        <f t="shared" ca="1" si="166"/>
        <v>3.1779999999999995</v>
      </c>
      <c r="T384" s="304">
        <f t="shared" ca="1" si="146"/>
        <v>31.176179999999995</v>
      </c>
      <c r="U384" s="311">
        <f t="shared" ca="1" si="147"/>
        <v>0</v>
      </c>
      <c r="V384" s="306">
        <f t="shared" ca="1" si="148"/>
        <v>1.2256361018104607</v>
      </c>
      <c r="W384" s="304">
        <f t="shared" ca="1" si="149"/>
        <v>27.284896480979224</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1.189929564427274</v>
      </c>
      <c r="AH384" s="304">
        <f t="shared" ca="1" si="173"/>
        <v>-8.5855273488514623</v>
      </c>
    </row>
    <row r="385" spans="1:34" x14ac:dyDescent="0.2">
      <c r="A385" s="347">
        <f t="shared" ca="1" si="151"/>
        <v>1E-4</v>
      </c>
      <c r="B385" s="304">
        <f t="shared" ca="1" si="152"/>
        <v>33.400300000000193</v>
      </c>
      <c r="D385" s="306">
        <f t="shared" ca="1" si="153"/>
        <v>-0.71985126290384338</v>
      </c>
      <c r="E385" s="307">
        <f t="shared" ca="1" si="154"/>
        <v>-1.2546751460274415</v>
      </c>
      <c r="F385" s="304">
        <f t="shared" ca="1" si="155"/>
        <v>1.4465115149086232</v>
      </c>
      <c r="G385" s="306">
        <f t="shared" ca="1" si="156"/>
        <v>8.7574887012697396</v>
      </c>
      <c r="H385" s="307">
        <f t="shared" ca="1" si="157"/>
        <v>-104.08242755066753</v>
      </c>
      <c r="I385" s="304">
        <f t="shared" ca="1" si="158"/>
        <v>104.45020504141111</v>
      </c>
      <c r="J385" s="306">
        <f t="shared" ca="1" si="159"/>
        <v>720.8069538303231</v>
      </c>
      <c r="K385" s="307">
        <f t="shared" ca="1" si="160"/>
        <v>-5.2017282369580844</v>
      </c>
      <c r="L385" s="304">
        <f t="shared" ca="1" si="145"/>
        <v>720.82572281155501</v>
      </c>
      <c r="M385" s="306">
        <f t="shared" ca="1" si="161"/>
        <v>-1.4868541095301855</v>
      </c>
      <c r="N385" s="304">
        <f t="shared" ca="1" si="162"/>
        <v>-85.190465227761862</v>
      </c>
      <c r="P385" s="310">
        <f t="shared" ca="1" si="163"/>
        <v>23</v>
      </c>
      <c r="Q385" s="304">
        <f t="shared" ca="1" si="164"/>
        <v>0</v>
      </c>
      <c r="R385" s="306">
        <f t="shared" ca="1" si="165"/>
        <v>0</v>
      </c>
      <c r="S385" s="307">
        <f t="shared" ca="1" si="166"/>
        <v>3.1779999999999995</v>
      </c>
      <c r="T385" s="304">
        <f t="shared" ca="1" si="146"/>
        <v>31.176179999999995</v>
      </c>
      <c r="U385" s="311">
        <f t="shared" ca="1" si="147"/>
        <v>0</v>
      </c>
      <c r="V385" s="306">
        <f t="shared" ca="1" si="148"/>
        <v>1.22563737748225</v>
      </c>
      <c r="W385" s="304">
        <f t="shared" ca="1" si="149"/>
        <v>27.284987046117521</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1.1899017142413957</v>
      </c>
      <c r="AH385" s="304">
        <f t="shared" ca="1" si="173"/>
        <v>-8.5855558467524311</v>
      </c>
    </row>
    <row r="386" spans="1:34" x14ac:dyDescent="0.2">
      <c r="A386" s="347">
        <f t="shared" ca="1" si="151"/>
        <v>1E-4</v>
      </c>
      <c r="B386" s="304">
        <f t="shared" ca="1" si="152"/>
        <v>33.400400000000197</v>
      </c>
      <c r="D386" s="306">
        <f t="shared" ca="1" si="153"/>
        <v>-0.71984691517847066</v>
      </c>
      <c r="E386" s="307">
        <f t="shared" ca="1" si="154"/>
        <v>-1.254646181984608</v>
      </c>
      <c r="F386" s="304">
        <f t="shared" ca="1" si="155"/>
        <v>1.446484228486614</v>
      </c>
      <c r="G386" s="306">
        <f t="shared" ca="1" si="156"/>
        <v>8.7574167165782217</v>
      </c>
      <c r="H386" s="307">
        <f t="shared" ca="1" si="157"/>
        <v>-104.08255301528573</v>
      </c>
      <c r="I386" s="304">
        <f t="shared" ca="1" si="158"/>
        <v>104.45032402882994</v>
      </c>
      <c r="J386" s="306">
        <f t="shared" ca="1" si="159"/>
        <v>720.8069538303231</v>
      </c>
      <c r="K386" s="307">
        <f t="shared" ca="1" si="160"/>
        <v>-5.2121364859863819</v>
      </c>
      <c r="L386" s="304">
        <f t="shared" ca="1" si="145"/>
        <v>720.82579799622749</v>
      </c>
      <c r="M386" s="306">
        <f t="shared" ca="1" si="161"/>
        <v>-1.4868548969920024</v>
      </c>
      <c r="N386" s="304">
        <f t="shared" ca="1" si="162"/>
        <v>-85.190510346000494</v>
      </c>
      <c r="P386" s="310">
        <f t="shared" ca="1" si="163"/>
        <v>23</v>
      </c>
      <c r="Q386" s="304">
        <f t="shared" ca="1" si="164"/>
        <v>0</v>
      </c>
      <c r="R386" s="306">
        <f t="shared" ca="1" si="165"/>
        <v>0</v>
      </c>
      <c r="S386" s="307">
        <f t="shared" ca="1" si="166"/>
        <v>3.1779999999999995</v>
      </c>
      <c r="T386" s="304">
        <f t="shared" ca="1" si="146"/>
        <v>31.176179999999995</v>
      </c>
      <c r="U386" s="311">
        <f t="shared" ca="1" si="147"/>
        <v>0</v>
      </c>
      <c r="V386" s="306">
        <f t="shared" ca="1" si="148"/>
        <v>1.2256386531569043</v>
      </c>
      <c r="W386" s="304">
        <f t="shared" ca="1" si="149"/>
        <v>27.285077610064814</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1.1898738644174163</v>
      </c>
      <c r="AH386" s="304">
        <f t="shared" ca="1" si="173"/>
        <v>-8.5855843442786419</v>
      </c>
    </row>
    <row r="387" spans="1:34" x14ac:dyDescent="0.2">
      <c r="A387" s="347">
        <f t="shared" ca="1" si="151"/>
        <v>1E-4</v>
      </c>
      <c r="B387" s="304">
        <f t="shared" ca="1" si="152"/>
        <v>33.4005000000002</v>
      </c>
      <c r="D387" s="306">
        <f t="shared" ca="1" si="153"/>
        <v>-0.71984256744723496</v>
      </c>
      <c r="E387" s="307">
        <f t="shared" ca="1" si="154"/>
        <v>-1.2546172183227124</v>
      </c>
      <c r="F387" s="304">
        <f t="shared" ca="1" si="155"/>
        <v>1.4464569424704101</v>
      </c>
      <c r="G387" s="306">
        <f t="shared" ca="1" si="156"/>
        <v>8.7573447323214761</v>
      </c>
      <c r="H387" s="307">
        <f t="shared" ca="1" si="157"/>
        <v>-104.08267847700756</v>
      </c>
      <c r="I387" s="304">
        <f t="shared" ca="1" si="158"/>
        <v>104.45044301346381</v>
      </c>
      <c r="J387" s="306">
        <f t="shared" ca="1" si="159"/>
        <v>720.8069538303231</v>
      </c>
      <c r="K387" s="307">
        <f t="shared" ca="1" si="160"/>
        <v>-5.2225447475609963</v>
      </c>
      <c r="L387" s="304">
        <f t="shared" ca="1" si="145"/>
        <v>720.82587333127117</v>
      </c>
      <c r="M387" s="306">
        <f t="shared" ca="1" si="161"/>
        <v>-1.4868556844455525</v>
      </c>
      <c r="N387" s="304">
        <f t="shared" ca="1" si="162"/>
        <v>-85.190555463765477</v>
      </c>
      <c r="P387" s="310">
        <f t="shared" ca="1" si="163"/>
        <v>23</v>
      </c>
      <c r="Q387" s="304">
        <f t="shared" ca="1" si="164"/>
        <v>0</v>
      </c>
      <c r="R387" s="306">
        <f t="shared" ca="1" si="165"/>
        <v>0</v>
      </c>
      <c r="S387" s="307">
        <f t="shared" ca="1" si="166"/>
        <v>3.1779999999999995</v>
      </c>
      <c r="T387" s="304">
        <f t="shared" ca="1" si="146"/>
        <v>31.176179999999995</v>
      </c>
      <c r="U387" s="311">
        <f t="shared" ca="1" si="147"/>
        <v>0</v>
      </c>
      <c r="V387" s="306">
        <f t="shared" ca="1" si="148"/>
        <v>1.2256399288344251</v>
      </c>
      <c r="W387" s="304">
        <f t="shared" ca="1" si="149"/>
        <v>27.28516817282113</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1.1898460149553376</v>
      </c>
      <c r="AH387" s="304">
        <f t="shared" ca="1" si="173"/>
        <v>-8.5856128414300876</v>
      </c>
    </row>
    <row r="388" spans="1:34" x14ac:dyDescent="0.2">
      <c r="A388" s="347">
        <f t="shared" ca="1" si="151"/>
        <v>1E-4</v>
      </c>
      <c r="B388" s="304">
        <f t="shared" ca="1" si="152"/>
        <v>33.400600000000203</v>
      </c>
      <c r="D388" s="306">
        <f t="shared" ca="1" si="153"/>
        <v>-0.71983821971013495</v>
      </c>
      <c r="E388" s="307">
        <f t="shared" ca="1" si="154"/>
        <v>-1.2545882550417513</v>
      </c>
      <c r="F388" s="304">
        <f t="shared" ca="1" si="155"/>
        <v>1.4464296568600088</v>
      </c>
      <c r="G388" s="306">
        <f t="shared" ca="1" si="156"/>
        <v>8.7572727484995045</v>
      </c>
      <c r="H388" s="307">
        <f t="shared" ca="1" si="157"/>
        <v>-104.08280393583307</v>
      </c>
      <c r="I388" s="304">
        <f t="shared" ca="1" si="158"/>
        <v>104.45056199531278</v>
      </c>
      <c r="J388" s="306">
        <f t="shared" ca="1" si="159"/>
        <v>720.8069538303231</v>
      </c>
      <c r="K388" s="307">
        <f t="shared" ca="1" si="160"/>
        <v>-5.232953021681638</v>
      </c>
      <c r="L388" s="304">
        <f t="shared" ref="L388:L451" ca="1" si="174">SQRT(pos_x^2+pos_z^2)</f>
        <v>720.82594881668672</v>
      </c>
      <c r="M388" s="306">
        <f t="shared" ca="1" si="161"/>
        <v>-1.4868564718908359</v>
      </c>
      <c r="N388" s="304">
        <f t="shared" ca="1" si="162"/>
        <v>-85.190600581056813</v>
      </c>
      <c r="P388" s="310">
        <f t="shared" ca="1" si="163"/>
        <v>23</v>
      </c>
      <c r="Q388" s="304">
        <f t="shared" ca="1" si="164"/>
        <v>0</v>
      </c>
      <c r="R388" s="306">
        <f t="shared" ca="1" si="165"/>
        <v>0</v>
      </c>
      <c r="S388" s="307">
        <f t="shared" ca="1" si="166"/>
        <v>3.1779999999999995</v>
      </c>
      <c r="T388" s="304">
        <f t="shared" ref="T388:T451" ca="1" si="175">m*g</f>
        <v>31.176179999999995</v>
      </c>
      <c r="U388" s="311">
        <f t="shared" ref="U388:U451" ca="1" si="176">IF(pos_xz&lt;L_rampe,Poids*COS(Beta),0)</f>
        <v>0</v>
      </c>
      <c r="V388" s="306">
        <f t="shared" ref="V388:V451" ca="1" si="177">Rho_moyen*(20000-Alt_rampe-pos_z)/(20000+Alt_rampe+pos_z)</f>
        <v>1.2256412045148113</v>
      </c>
      <c r="W388" s="304">
        <f t="shared" ref="W388:W451" ca="1" si="178">1/2*Rho*Sref*Cx*vit_xz^2</f>
        <v>27.285258734386474</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1.1898181658551579</v>
      </c>
      <c r="AH388" s="304">
        <f t="shared" ca="1" si="173"/>
        <v>-8.5856413382067753</v>
      </c>
    </row>
    <row r="389" spans="1:34" x14ac:dyDescent="0.2">
      <c r="A389" s="347">
        <f t="shared" ref="A389:A452" ca="1" si="180">IF(B388+0.01&lt;=T_ini+ROUNDUP(Temps_fin_propu,0), 0.01, IF(K388&gt;0, 0.1, 0.0001))</f>
        <v>1E-4</v>
      </c>
      <c r="B389" s="304">
        <f t="shared" ref="B389:B452" ca="1" si="181">B388+pas</f>
        <v>33.400700000000207</v>
      </c>
      <c r="D389" s="306">
        <f t="shared" ref="D389:D452" ca="1" si="182">IF(AND(L388&lt;L_rampe,Poussee&lt;Poids*SIN(M388)),0,(-W388+Poussee)/m*COS(M388)-U388/m*SIN(M388))</f>
        <v>-0.71983387196717219</v>
      </c>
      <c r="E389" s="307">
        <f t="shared" ref="E389:E452" ca="1" si="183">IF(AND(L388&lt;L_rampe,Poussee&lt;Poids*SIN(M388)),0,(-W388+Poussee)/m*SIN(M388)+U388/m*COS(M388)-Poids/m)</f>
        <v>-1.2545592921417157</v>
      </c>
      <c r="F389" s="304">
        <f t="shared" ref="F389:F452" ca="1" si="184">SQRT(acc_x^2+acc_z^2)</f>
        <v>1.4464023716554029</v>
      </c>
      <c r="G389" s="306">
        <f t="shared" ref="G389:G452" ca="1" si="185">G388+acc_x*pas</f>
        <v>8.7572007651123087</v>
      </c>
      <c r="H389" s="307">
        <f t="shared" ref="H389:H452" ca="1" si="186">H388+acc_z*pas</f>
        <v>-104.08292939176228</v>
      </c>
      <c r="I389" s="304">
        <f t="shared" ref="I389:I452" ca="1" si="187">SQRT(vit_x^2+vit_z^2)</f>
        <v>104.45068097437687</v>
      </c>
      <c r="J389" s="306">
        <f t="shared" ref="J389:J452" ca="1" si="188">J388+0.5*(vit_x+G388)*pas*(K388&gt;=0)</f>
        <v>720.8069538303231</v>
      </c>
      <c r="K389" s="307">
        <f t="shared" ref="K389:K452" ca="1" si="189">K388+0.5*(vit_z+H388)*pas</f>
        <v>-5.2433613083480175</v>
      </c>
      <c r="L389" s="304">
        <f t="shared" ca="1" si="174"/>
        <v>720.8260244524746</v>
      </c>
      <c r="M389" s="306">
        <f t="shared" ref="M389:M452" ca="1" si="190">IF(AND(L388&gt;L_rampe,G389&gt;0),ATAN2(G389,H389),$M$4)</f>
        <v>-1.4868572593278528</v>
      </c>
      <c r="N389" s="304">
        <f t="shared" ref="N389:N452" ca="1" si="191">DEGREES(Beta)</f>
        <v>-85.190645697874515</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3.1779999999999995</v>
      </c>
      <c r="T389" s="304">
        <f t="shared" ca="1" si="175"/>
        <v>31.176179999999995</v>
      </c>
      <c r="U389" s="311">
        <f t="shared" ca="1" si="176"/>
        <v>0</v>
      </c>
      <c r="V389" s="306">
        <f t="shared" ca="1" si="177"/>
        <v>1.2256424801980634</v>
      </c>
      <c r="W389" s="304">
        <f t="shared" ca="1" si="178"/>
        <v>27.285349294760859</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1.18979031711687</v>
      </c>
      <c r="AH389" s="304">
        <f t="shared" ref="AH389:AH452" ca="1" si="202">IF(AND(L388&lt;L_rampe,Poussee&lt;Poids*SIN(M388)), g*SIN(M388), (-W388+Poussee)/m)</f>
        <v>-8.5856698346087086</v>
      </c>
    </row>
    <row r="390" spans="1:34" x14ac:dyDescent="0.2">
      <c r="A390" s="347">
        <f t="shared" ca="1" si="180"/>
        <v>1E-4</v>
      </c>
      <c r="B390" s="304">
        <f t="shared" ca="1" si="181"/>
        <v>33.40080000000021</v>
      </c>
      <c r="D390" s="306">
        <f t="shared" ca="1" si="182"/>
        <v>-0.71982952421834689</v>
      </c>
      <c r="E390" s="307">
        <f t="shared" ca="1" si="183"/>
        <v>-1.2545303296226038</v>
      </c>
      <c r="F390" s="304">
        <f t="shared" ca="1" si="184"/>
        <v>1.446375086856591</v>
      </c>
      <c r="G390" s="306">
        <f t="shared" ca="1" si="185"/>
        <v>8.7571287821598869</v>
      </c>
      <c r="H390" s="307">
        <f t="shared" ca="1" si="186"/>
        <v>-104.08305484479524</v>
      </c>
      <c r="I390" s="304">
        <f t="shared" ca="1" si="187"/>
        <v>104.45079995065613</v>
      </c>
      <c r="J390" s="306">
        <f t="shared" ca="1" si="188"/>
        <v>720.8069538303231</v>
      </c>
      <c r="K390" s="307">
        <f t="shared" ca="1" si="189"/>
        <v>-5.2537696075598452</v>
      </c>
      <c r="L390" s="304">
        <f t="shared" ca="1" si="174"/>
        <v>720.82610023863515</v>
      </c>
      <c r="M390" s="306">
        <f t="shared" ca="1" si="190"/>
        <v>-1.486858046756603</v>
      </c>
      <c r="N390" s="304">
        <f t="shared" ca="1" si="191"/>
        <v>-85.19069081421857</v>
      </c>
      <c r="P390" s="310">
        <f t="shared" ca="1" si="192"/>
        <v>23</v>
      </c>
      <c r="Q390" s="304">
        <f t="shared" ca="1" si="193"/>
        <v>0</v>
      </c>
      <c r="R390" s="306">
        <f t="shared" ca="1" si="194"/>
        <v>0</v>
      </c>
      <c r="S390" s="307">
        <f t="shared" ca="1" si="195"/>
        <v>3.1779999999999995</v>
      </c>
      <c r="T390" s="304">
        <f t="shared" ca="1" si="175"/>
        <v>31.176179999999995</v>
      </c>
      <c r="U390" s="311">
        <f t="shared" ca="1" si="176"/>
        <v>0</v>
      </c>
      <c r="V390" s="306">
        <f t="shared" ca="1" si="177"/>
        <v>1.2256437558841811</v>
      </c>
      <c r="W390" s="304">
        <f t="shared" ca="1" si="178"/>
        <v>27.285439853944297</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1.1897624687404758</v>
      </c>
      <c r="AH390" s="304">
        <f t="shared" ca="1" si="202"/>
        <v>-8.5856983306358909</v>
      </c>
    </row>
    <row r="391" spans="1:34" x14ac:dyDescent="0.2">
      <c r="A391" s="347">
        <f t="shared" ca="1" si="180"/>
        <v>1E-4</v>
      </c>
      <c r="B391" s="304">
        <f t="shared" ca="1" si="181"/>
        <v>33.400900000000213</v>
      </c>
      <c r="D391" s="306">
        <f t="shared" ca="1" si="182"/>
        <v>-0.71982517646366284</v>
      </c>
      <c r="E391" s="307">
        <f t="shared" ca="1" si="183"/>
        <v>-1.2545013674844139</v>
      </c>
      <c r="F391" s="304">
        <f t="shared" ca="1" si="184"/>
        <v>1.4463478024635734</v>
      </c>
      <c r="G391" s="306">
        <f t="shared" ca="1" si="185"/>
        <v>8.7570567996422408</v>
      </c>
      <c r="H391" s="307">
        <f t="shared" ca="1" si="186"/>
        <v>-104.08318029493199</v>
      </c>
      <c r="I391" s="304">
        <f t="shared" ca="1" si="187"/>
        <v>104.45091892415059</v>
      </c>
      <c r="J391" s="306">
        <f t="shared" ca="1" si="188"/>
        <v>720.8069538303231</v>
      </c>
      <c r="K391" s="307">
        <f t="shared" ca="1" si="189"/>
        <v>-5.2641779193168317</v>
      </c>
      <c r="L391" s="304">
        <f t="shared" ca="1" si="174"/>
        <v>720.82617617516894</v>
      </c>
      <c r="M391" s="306">
        <f t="shared" ca="1" si="190"/>
        <v>-1.486858834177087</v>
      </c>
      <c r="N391" s="304">
        <f t="shared" ca="1" si="191"/>
        <v>-85.190735930089005</v>
      </c>
      <c r="P391" s="310">
        <f t="shared" ca="1" si="192"/>
        <v>23</v>
      </c>
      <c r="Q391" s="304">
        <f t="shared" ca="1" si="193"/>
        <v>0</v>
      </c>
      <c r="R391" s="306">
        <f t="shared" ca="1" si="194"/>
        <v>0</v>
      </c>
      <c r="S391" s="307">
        <f t="shared" ca="1" si="195"/>
        <v>3.1779999999999995</v>
      </c>
      <c r="T391" s="304">
        <f t="shared" ca="1" si="175"/>
        <v>31.176179999999995</v>
      </c>
      <c r="U391" s="311">
        <f t="shared" ca="1" si="176"/>
        <v>0</v>
      </c>
      <c r="V391" s="306">
        <f t="shared" ca="1" si="177"/>
        <v>1.2256450315731648</v>
      </c>
      <c r="W391" s="304">
        <f t="shared" ca="1" si="178"/>
        <v>27.285530411936794</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1.1897346207259663</v>
      </c>
      <c r="AH391" s="304">
        <f t="shared" ca="1" si="202"/>
        <v>-8.585726826288326</v>
      </c>
    </row>
    <row r="392" spans="1:34" x14ac:dyDescent="0.2">
      <c r="A392" s="347">
        <f t="shared" ca="1" si="180"/>
        <v>1E-4</v>
      </c>
      <c r="B392" s="304">
        <f t="shared" ca="1" si="181"/>
        <v>33.401000000000217</v>
      </c>
      <c r="D392" s="306">
        <f t="shared" ca="1" si="182"/>
        <v>-0.71982082870311792</v>
      </c>
      <c r="E392" s="307">
        <f t="shared" ca="1" si="183"/>
        <v>-1.2544724057271424</v>
      </c>
      <c r="F392" s="304">
        <f t="shared" ca="1" si="184"/>
        <v>1.4463205184763466</v>
      </c>
      <c r="G392" s="306">
        <f t="shared" ca="1" si="185"/>
        <v>8.7569848175593705</v>
      </c>
      <c r="H392" s="307">
        <f t="shared" ca="1" si="186"/>
        <v>-104.08330574217257</v>
      </c>
      <c r="I392" s="304">
        <f t="shared" ca="1" si="187"/>
        <v>104.45103789486028</v>
      </c>
      <c r="J392" s="306">
        <f t="shared" ca="1" si="188"/>
        <v>720.8069538303231</v>
      </c>
      <c r="K392" s="307">
        <f t="shared" ca="1" si="189"/>
        <v>-5.2745862436186872</v>
      </c>
      <c r="L392" s="304">
        <f t="shared" ca="1" si="174"/>
        <v>720.82625226207665</v>
      </c>
      <c r="M392" s="306">
        <f t="shared" ca="1" si="190"/>
        <v>-1.4868596215893046</v>
      </c>
      <c r="N392" s="304">
        <f t="shared" ca="1" si="191"/>
        <v>-85.190781045485821</v>
      </c>
      <c r="P392" s="310">
        <f t="shared" ca="1" si="192"/>
        <v>23</v>
      </c>
      <c r="Q392" s="304">
        <f t="shared" ca="1" si="193"/>
        <v>0</v>
      </c>
      <c r="R392" s="306">
        <f t="shared" ca="1" si="194"/>
        <v>0</v>
      </c>
      <c r="S392" s="307">
        <f t="shared" ca="1" si="195"/>
        <v>3.1779999999999995</v>
      </c>
      <c r="T392" s="304">
        <f t="shared" ca="1" si="175"/>
        <v>31.176179999999995</v>
      </c>
      <c r="U392" s="311">
        <f t="shared" ca="1" si="176"/>
        <v>0</v>
      </c>
      <c r="V392" s="306">
        <f t="shared" ca="1" si="177"/>
        <v>1.2256463072650141</v>
      </c>
      <c r="W392" s="304">
        <f t="shared" ca="1" si="178"/>
        <v>27.285620968738364</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1.1897067730733415</v>
      </c>
      <c r="AH392" s="304">
        <f t="shared" ca="1" si="202"/>
        <v>-8.5857553215660154</v>
      </c>
    </row>
    <row r="393" spans="1:34" x14ac:dyDescent="0.2">
      <c r="A393" s="347">
        <f t="shared" ca="1" si="180"/>
        <v>1E-4</v>
      </c>
      <c r="B393" s="304">
        <f t="shared" ca="1" si="181"/>
        <v>33.40110000000022</v>
      </c>
      <c r="D393" s="306">
        <f t="shared" ca="1" si="182"/>
        <v>-0.71981648093671413</v>
      </c>
      <c r="E393" s="307">
        <f t="shared" ca="1" si="183"/>
        <v>-1.2544434443507857</v>
      </c>
      <c r="F393" s="304">
        <f t="shared" ca="1" si="184"/>
        <v>1.4462932348949082</v>
      </c>
      <c r="G393" s="306">
        <f t="shared" ca="1" si="185"/>
        <v>8.756912835911276</v>
      </c>
      <c r="H393" s="307">
        <f t="shared" ca="1" si="186"/>
        <v>-104.083431186517</v>
      </c>
      <c r="I393" s="304">
        <f t="shared" ca="1" si="187"/>
        <v>104.45115686278524</v>
      </c>
      <c r="J393" s="306">
        <f t="shared" ca="1" si="188"/>
        <v>720.8069538303231</v>
      </c>
      <c r="K393" s="307">
        <f t="shared" ca="1" si="189"/>
        <v>-5.2849945804651215</v>
      </c>
      <c r="L393" s="304">
        <f t="shared" ca="1" si="174"/>
        <v>720.82632849935851</v>
      </c>
      <c r="M393" s="306">
        <f t="shared" ca="1" si="190"/>
        <v>-1.4868604089932562</v>
      </c>
      <c r="N393" s="304">
        <f t="shared" ca="1" si="191"/>
        <v>-85.190826160409017</v>
      </c>
      <c r="P393" s="310">
        <f t="shared" ca="1" si="192"/>
        <v>23</v>
      </c>
      <c r="Q393" s="304">
        <f t="shared" ca="1" si="193"/>
        <v>0</v>
      </c>
      <c r="R393" s="306">
        <f t="shared" ca="1" si="194"/>
        <v>0</v>
      </c>
      <c r="S393" s="307">
        <f t="shared" ca="1" si="195"/>
        <v>3.1779999999999995</v>
      </c>
      <c r="T393" s="304">
        <f t="shared" ca="1" si="175"/>
        <v>31.176179999999995</v>
      </c>
      <c r="U393" s="311">
        <f t="shared" ca="1" si="176"/>
        <v>0</v>
      </c>
      <c r="V393" s="306">
        <f t="shared" ca="1" si="177"/>
        <v>1.2256475829597289</v>
      </c>
      <c r="W393" s="304">
        <f t="shared" ca="1" si="178"/>
        <v>27.285711524348997</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1.1896789257825979</v>
      </c>
      <c r="AH393" s="304">
        <f t="shared" ca="1" si="202"/>
        <v>-8.5857838164689646</v>
      </c>
    </row>
    <row r="394" spans="1:34" x14ac:dyDescent="0.2">
      <c r="A394" s="347">
        <f t="shared" ca="1" si="180"/>
        <v>1E-4</v>
      </c>
      <c r="B394" s="304">
        <f t="shared" ca="1" si="181"/>
        <v>33.401200000000223</v>
      </c>
      <c r="D394" s="306">
        <f t="shared" ca="1" si="182"/>
        <v>-0.71981213316445103</v>
      </c>
      <c r="E394" s="307">
        <f t="shared" ca="1" si="183"/>
        <v>-1.2544144833553457</v>
      </c>
      <c r="F394" s="304">
        <f t="shared" ca="1" si="184"/>
        <v>1.4462659517192598</v>
      </c>
      <c r="G394" s="306">
        <f t="shared" ca="1" si="185"/>
        <v>8.756840854697959</v>
      </c>
      <c r="H394" s="307">
        <f t="shared" ca="1" si="186"/>
        <v>-104.08355662796534</v>
      </c>
      <c r="I394" s="304">
        <f t="shared" ca="1" si="187"/>
        <v>104.4512758279255</v>
      </c>
      <c r="J394" s="306">
        <f t="shared" ca="1" si="188"/>
        <v>720.8069538303231</v>
      </c>
      <c r="K394" s="307">
        <f t="shared" ca="1" si="189"/>
        <v>-5.2954029298558458</v>
      </c>
      <c r="L394" s="304">
        <f t="shared" ca="1" si="174"/>
        <v>720.82640488701509</v>
      </c>
      <c r="M394" s="306">
        <f t="shared" ca="1" si="190"/>
        <v>-1.4868611963889418</v>
      </c>
      <c r="N394" s="304">
        <f t="shared" ca="1" si="191"/>
        <v>-85.190871274858608</v>
      </c>
      <c r="P394" s="310">
        <f t="shared" ca="1" si="192"/>
        <v>23</v>
      </c>
      <c r="Q394" s="304">
        <f t="shared" ca="1" si="193"/>
        <v>0</v>
      </c>
      <c r="R394" s="306">
        <f t="shared" ca="1" si="194"/>
        <v>0</v>
      </c>
      <c r="S394" s="307">
        <f t="shared" ca="1" si="195"/>
        <v>3.1779999999999995</v>
      </c>
      <c r="T394" s="304">
        <f t="shared" ca="1" si="175"/>
        <v>31.176179999999995</v>
      </c>
      <c r="U394" s="311">
        <f t="shared" ca="1" si="176"/>
        <v>0</v>
      </c>
      <c r="V394" s="306">
        <f t="shared" ca="1" si="177"/>
        <v>1.2256488586573093</v>
      </c>
      <c r="W394" s="304">
        <f t="shared" ca="1" si="178"/>
        <v>27.285802078768725</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1.1896510788537427</v>
      </c>
      <c r="AH394" s="304">
        <f t="shared" ca="1" si="202"/>
        <v>-8.5858123109971682</v>
      </c>
    </row>
    <row r="395" spans="1:34" x14ac:dyDescent="0.2">
      <c r="A395" s="347">
        <f t="shared" ca="1" si="180"/>
        <v>1E-4</v>
      </c>
      <c r="B395" s="304">
        <f t="shared" ca="1" si="181"/>
        <v>33.401300000000226</v>
      </c>
      <c r="D395" s="306">
        <f t="shared" ca="1" si="182"/>
        <v>-0.71980778538633083</v>
      </c>
      <c r="E395" s="307">
        <f t="shared" ca="1" si="183"/>
        <v>-1.2543855227408134</v>
      </c>
      <c r="F395" s="304">
        <f t="shared" ca="1" si="184"/>
        <v>1.4462386689493949</v>
      </c>
      <c r="G395" s="306">
        <f t="shared" ca="1" si="185"/>
        <v>8.7567688739194196</v>
      </c>
      <c r="H395" s="307">
        <f t="shared" ca="1" si="186"/>
        <v>-104.08368206651761</v>
      </c>
      <c r="I395" s="304">
        <f t="shared" ca="1" si="187"/>
        <v>104.45139479028111</v>
      </c>
      <c r="J395" s="306">
        <f t="shared" ca="1" si="188"/>
        <v>720.8069538303231</v>
      </c>
      <c r="K395" s="307">
        <f t="shared" ca="1" si="189"/>
        <v>-5.3058112917905698</v>
      </c>
      <c r="L395" s="304">
        <f t="shared" ca="1" si="174"/>
        <v>720.82648142504695</v>
      </c>
      <c r="M395" s="306">
        <f t="shared" ca="1" si="190"/>
        <v>-1.4868619837763613</v>
      </c>
      <c r="N395" s="304">
        <f t="shared" ca="1" si="191"/>
        <v>-85.19091638883458</v>
      </c>
      <c r="P395" s="310">
        <f t="shared" ca="1" si="192"/>
        <v>23</v>
      </c>
      <c r="Q395" s="304">
        <f t="shared" ca="1" si="193"/>
        <v>0</v>
      </c>
      <c r="R395" s="306">
        <f t="shared" ca="1" si="194"/>
        <v>0</v>
      </c>
      <c r="S395" s="307">
        <f t="shared" ca="1" si="195"/>
        <v>3.1779999999999995</v>
      </c>
      <c r="T395" s="304">
        <f t="shared" ca="1" si="175"/>
        <v>31.176179999999995</v>
      </c>
      <c r="U395" s="311">
        <f t="shared" ca="1" si="176"/>
        <v>0</v>
      </c>
      <c r="V395" s="306">
        <f t="shared" ca="1" si="177"/>
        <v>1.2256501343577551</v>
      </c>
      <c r="W395" s="304">
        <f t="shared" ca="1" si="178"/>
        <v>27.285892631997545</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1.1896232322867597</v>
      </c>
      <c r="AH395" s="304">
        <f t="shared" ca="1" si="202"/>
        <v>-8.5858408051506387</v>
      </c>
    </row>
    <row r="396" spans="1:34" x14ac:dyDescent="0.2">
      <c r="A396" s="347">
        <f t="shared" ca="1" si="180"/>
        <v>1E-4</v>
      </c>
      <c r="B396" s="304">
        <f t="shared" ca="1" si="181"/>
        <v>33.40140000000023</v>
      </c>
      <c r="D396" s="306">
        <f t="shared" ca="1" si="182"/>
        <v>-0.71980343760235521</v>
      </c>
      <c r="E396" s="307">
        <f t="shared" ca="1" si="183"/>
        <v>-1.2543565625071889</v>
      </c>
      <c r="F396" s="304">
        <f t="shared" ca="1" si="184"/>
        <v>1.4462113865853148</v>
      </c>
      <c r="G396" s="306">
        <f t="shared" ca="1" si="185"/>
        <v>8.7566968935756595</v>
      </c>
      <c r="H396" s="307">
        <f t="shared" ca="1" si="186"/>
        <v>-104.08380750217385</v>
      </c>
      <c r="I396" s="304">
        <f t="shared" ca="1" si="187"/>
        <v>104.4515137498521</v>
      </c>
      <c r="J396" s="306">
        <f t="shared" ca="1" si="188"/>
        <v>720.8069538303231</v>
      </c>
      <c r="K396" s="307">
        <f t="shared" ca="1" si="189"/>
        <v>-5.3162196662690047</v>
      </c>
      <c r="L396" s="304">
        <f t="shared" ca="1" si="174"/>
        <v>720.82655811345467</v>
      </c>
      <c r="M396" s="306">
        <f t="shared" ca="1" si="190"/>
        <v>-1.4868627711555149</v>
      </c>
      <c r="N396" s="304">
        <f t="shared" ca="1" si="191"/>
        <v>-85.190961502336961</v>
      </c>
      <c r="P396" s="310">
        <f t="shared" ca="1" si="192"/>
        <v>23</v>
      </c>
      <c r="Q396" s="304">
        <f t="shared" ca="1" si="193"/>
        <v>0</v>
      </c>
      <c r="R396" s="306">
        <f t="shared" ca="1" si="194"/>
        <v>0</v>
      </c>
      <c r="S396" s="307">
        <f t="shared" ca="1" si="195"/>
        <v>3.1779999999999995</v>
      </c>
      <c r="T396" s="304">
        <f t="shared" ca="1" si="175"/>
        <v>31.176179999999995</v>
      </c>
      <c r="U396" s="311">
        <f t="shared" ca="1" si="176"/>
        <v>0</v>
      </c>
      <c r="V396" s="306">
        <f t="shared" ca="1" si="177"/>
        <v>1.2256514100610671</v>
      </c>
      <c r="W396" s="304">
        <f t="shared" ca="1" si="178"/>
        <v>27.285983184035484</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1.1895953860816526</v>
      </c>
      <c r="AH396" s="304">
        <f t="shared" ca="1" si="202"/>
        <v>-8.5858692989293743</v>
      </c>
    </row>
    <row r="397" spans="1:34" x14ac:dyDescent="0.2">
      <c r="A397" s="347">
        <f t="shared" ca="1" si="180"/>
        <v>1E-4</v>
      </c>
      <c r="B397" s="304">
        <f t="shared" ca="1" si="181"/>
        <v>33.401500000000233</v>
      </c>
      <c r="D397" s="306">
        <f t="shared" ca="1" si="182"/>
        <v>-0.7197990898125245</v>
      </c>
      <c r="E397" s="307">
        <f t="shared" ca="1" si="183"/>
        <v>-1.254327602654465</v>
      </c>
      <c r="F397" s="304">
        <f t="shared" ca="1" si="184"/>
        <v>1.4461841046270134</v>
      </c>
      <c r="G397" s="306">
        <f t="shared" ca="1" si="185"/>
        <v>8.7566249136666787</v>
      </c>
      <c r="H397" s="307">
        <f t="shared" ca="1" si="186"/>
        <v>-104.08393293493413</v>
      </c>
      <c r="I397" s="304">
        <f t="shared" ca="1" si="187"/>
        <v>104.45163270663849</v>
      </c>
      <c r="J397" s="306">
        <f t="shared" ca="1" si="188"/>
        <v>720.8069538303231</v>
      </c>
      <c r="K397" s="307">
        <f t="shared" ca="1" si="189"/>
        <v>-5.3266280532908601</v>
      </c>
      <c r="L397" s="304">
        <f t="shared" ca="1" si="174"/>
        <v>720.82663495223846</v>
      </c>
      <c r="M397" s="306">
        <f t="shared" ca="1" si="190"/>
        <v>-1.4868635585264032</v>
      </c>
      <c r="N397" s="304">
        <f t="shared" ca="1" si="191"/>
        <v>-85.191006615365765</v>
      </c>
      <c r="P397" s="310">
        <f t="shared" ca="1" si="192"/>
        <v>23</v>
      </c>
      <c r="Q397" s="304">
        <f t="shared" ca="1" si="193"/>
        <v>0</v>
      </c>
      <c r="R397" s="306">
        <f t="shared" ca="1" si="194"/>
        <v>0</v>
      </c>
      <c r="S397" s="307">
        <f t="shared" ca="1" si="195"/>
        <v>3.1779999999999995</v>
      </c>
      <c r="T397" s="304">
        <f t="shared" ca="1" si="175"/>
        <v>31.176179999999995</v>
      </c>
      <c r="U397" s="311">
        <f t="shared" ca="1" si="176"/>
        <v>0</v>
      </c>
      <c r="V397" s="306">
        <f t="shared" ca="1" si="177"/>
        <v>1.2256526857672443</v>
      </c>
      <c r="W397" s="304">
        <f t="shared" ca="1" si="178"/>
        <v>27.286073734882518</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1.189567540238416</v>
      </c>
      <c r="AH397" s="304">
        <f t="shared" ca="1" si="202"/>
        <v>-8.5858977923333821</v>
      </c>
    </row>
    <row r="398" spans="1:34" x14ac:dyDescent="0.2">
      <c r="A398" s="347">
        <f t="shared" ca="1" si="180"/>
        <v>1E-4</v>
      </c>
      <c r="B398" s="304">
        <f t="shared" ca="1" si="181"/>
        <v>33.401600000000236</v>
      </c>
      <c r="D398" s="306">
        <f t="shared" ca="1" si="182"/>
        <v>-0.71979474201683591</v>
      </c>
      <c r="E398" s="307">
        <f t="shared" ca="1" si="183"/>
        <v>-1.2542986431826471</v>
      </c>
      <c r="F398" s="304">
        <f t="shared" ca="1" si="184"/>
        <v>1.4461568230744937</v>
      </c>
      <c r="G398" s="306">
        <f t="shared" ca="1" si="185"/>
        <v>8.7565529341924773</v>
      </c>
      <c r="H398" s="307">
        <f t="shared" ca="1" si="186"/>
        <v>-104.08405836479844</v>
      </c>
      <c r="I398" s="304">
        <f t="shared" ca="1" si="187"/>
        <v>104.45175166064034</v>
      </c>
      <c r="J398" s="306">
        <f t="shared" ca="1" si="188"/>
        <v>720.8069538303231</v>
      </c>
      <c r="K398" s="307">
        <f t="shared" ca="1" si="189"/>
        <v>-5.3370364528558465</v>
      </c>
      <c r="L398" s="304">
        <f t="shared" ca="1" si="174"/>
        <v>720.82671194139903</v>
      </c>
      <c r="M398" s="306">
        <f t="shared" ca="1" si="190"/>
        <v>-1.4868643458890256</v>
      </c>
      <c r="N398" s="304">
        <f t="shared" ca="1" si="191"/>
        <v>-85.191051727920978</v>
      </c>
      <c r="P398" s="310">
        <f t="shared" ca="1" si="192"/>
        <v>23</v>
      </c>
      <c r="Q398" s="304">
        <f t="shared" ca="1" si="193"/>
        <v>0</v>
      </c>
      <c r="R398" s="306">
        <f t="shared" ca="1" si="194"/>
        <v>0</v>
      </c>
      <c r="S398" s="307">
        <f t="shared" ca="1" si="195"/>
        <v>3.1779999999999995</v>
      </c>
      <c r="T398" s="304">
        <f t="shared" ca="1" si="175"/>
        <v>31.176179999999995</v>
      </c>
      <c r="U398" s="311">
        <f t="shared" ca="1" si="176"/>
        <v>0</v>
      </c>
      <c r="V398" s="306">
        <f t="shared" ca="1" si="177"/>
        <v>1.2256539614762869</v>
      </c>
      <c r="W398" s="304">
        <f t="shared" ca="1" si="178"/>
        <v>27.286164284538685</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1.1895396947570518</v>
      </c>
      <c r="AH398" s="304">
        <f t="shared" ca="1" si="202"/>
        <v>-8.5859262853626568</v>
      </c>
    </row>
    <row r="399" spans="1:34" x14ac:dyDescent="0.2">
      <c r="A399" s="347">
        <f t="shared" ca="1" si="180"/>
        <v>1E-4</v>
      </c>
      <c r="B399" s="304">
        <f t="shared" ca="1" si="181"/>
        <v>33.40170000000024</v>
      </c>
      <c r="D399" s="306">
        <f t="shared" ca="1" si="182"/>
        <v>-0.71979039421529589</v>
      </c>
      <c r="E399" s="307">
        <f t="shared" ca="1" si="183"/>
        <v>-1.2542696840917245</v>
      </c>
      <c r="F399" s="304">
        <f t="shared" ca="1" si="184"/>
        <v>1.4461295419277505</v>
      </c>
      <c r="G399" s="306">
        <f t="shared" ca="1" si="185"/>
        <v>8.7564809551530551</v>
      </c>
      <c r="H399" s="307">
        <f t="shared" ca="1" si="186"/>
        <v>-104.08418379176685</v>
      </c>
      <c r="I399" s="304">
        <f t="shared" ca="1" si="187"/>
        <v>104.45187061185769</v>
      </c>
      <c r="J399" s="306">
        <f t="shared" ca="1" si="188"/>
        <v>720.8069538303231</v>
      </c>
      <c r="K399" s="307">
        <f t="shared" ca="1" si="189"/>
        <v>-5.3474448649636743</v>
      </c>
      <c r="L399" s="304">
        <f t="shared" ca="1" si="174"/>
        <v>720.82678908093681</v>
      </c>
      <c r="M399" s="306">
        <f t="shared" ca="1" si="190"/>
        <v>-1.4868651332433827</v>
      </c>
      <c r="N399" s="304">
        <f t="shared" ca="1" si="191"/>
        <v>-85.191096840002615</v>
      </c>
      <c r="P399" s="310">
        <f t="shared" ca="1" si="192"/>
        <v>23</v>
      </c>
      <c r="Q399" s="304">
        <f t="shared" ca="1" si="193"/>
        <v>0</v>
      </c>
      <c r="R399" s="306">
        <f t="shared" ca="1" si="194"/>
        <v>0</v>
      </c>
      <c r="S399" s="307">
        <f t="shared" ca="1" si="195"/>
        <v>3.1779999999999995</v>
      </c>
      <c r="T399" s="304">
        <f t="shared" ca="1" si="175"/>
        <v>31.176179999999995</v>
      </c>
      <c r="U399" s="311">
        <f t="shared" ca="1" si="176"/>
        <v>0</v>
      </c>
      <c r="V399" s="306">
        <f t="shared" ca="1" si="177"/>
        <v>1.2256552371881952</v>
      </c>
      <c r="W399" s="304">
        <f t="shared" ca="1" si="178"/>
        <v>27.286254833003994</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1.1895118496375545</v>
      </c>
      <c r="AH399" s="304">
        <f t="shared" ca="1" si="202"/>
        <v>-8.585954778017209</v>
      </c>
    </row>
    <row r="400" spans="1:34" x14ac:dyDescent="0.2">
      <c r="A400" s="347">
        <f t="shared" ca="1" si="180"/>
        <v>1E-4</v>
      </c>
      <c r="B400" s="304">
        <f t="shared" ca="1" si="181"/>
        <v>33.401800000000243</v>
      </c>
      <c r="D400" s="306">
        <f t="shared" ca="1" si="182"/>
        <v>-0.71978604640790256</v>
      </c>
      <c r="E400" s="307">
        <f t="shared" ca="1" si="183"/>
        <v>-1.2542407253816936</v>
      </c>
      <c r="F400" s="304">
        <f t="shared" ca="1" si="184"/>
        <v>1.4461022611867793</v>
      </c>
      <c r="G400" s="306">
        <f t="shared" ca="1" si="185"/>
        <v>8.7564089765484141</v>
      </c>
      <c r="H400" s="307">
        <f t="shared" ca="1" si="186"/>
        <v>-104.08430921583938</v>
      </c>
      <c r="I400" s="304">
        <f t="shared" ca="1" si="187"/>
        <v>104.45198956029054</v>
      </c>
      <c r="J400" s="306">
        <f t="shared" ca="1" si="188"/>
        <v>720.8069538303231</v>
      </c>
      <c r="K400" s="307">
        <f t="shared" ca="1" si="189"/>
        <v>-5.3578532896140549</v>
      </c>
      <c r="L400" s="304">
        <f t="shared" ca="1" si="174"/>
        <v>720.82686637085226</v>
      </c>
      <c r="M400" s="306">
        <f t="shared" ca="1" si="190"/>
        <v>-1.4868659205894745</v>
      </c>
      <c r="N400" s="304">
        <f t="shared" ca="1" si="191"/>
        <v>-85.191141951610703</v>
      </c>
      <c r="P400" s="310">
        <f t="shared" ca="1" si="192"/>
        <v>23</v>
      </c>
      <c r="Q400" s="304">
        <f t="shared" ca="1" si="193"/>
        <v>0</v>
      </c>
      <c r="R400" s="306">
        <f t="shared" ca="1" si="194"/>
        <v>0</v>
      </c>
      <c r="S400" s="307">
        <f t="shared" ca="1" si="195"/>
        <v>3.1779999999999995</v>
      </c>
      <c r="T400" s="304">
        <f t="shared" ca="1" si="175"/>
        <v>31.176179999999995</v>
      </c>
      <c r="U400" s="311">
        <f t="shared" ca="1" si="176"/>
        <v>0</v>
      </c>
      <c r="V400" s="306">
        <f t="shared" ca="1" si="177"/>
        <v>1.2256565129029686</v>
      </c>
      <c r="W400" s="304">
        <f t="shared" ca="1" si="178"/>
        <v>27.28634538027843</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1.1894840048799171</v>
      </c>
      <c r="AH400" s="304">
        <f t="shared" ca="1" si="202"/>
        <v>-8.5859832702970422</v>
      </c>
    </row>
    <row r="401" spans="1:34" x14ac:dyDescent="0.2">
      <c r="A401" s="347">
        <f t="shared" ca="1" si="180"/>
        <v>1E-4</v>
      </c>
      <c r="B401" s="304">
        <f t="shared" ca="1" si="181"/>
        <v>33.401900000000246</v>
      </c>
      <c r="D401" s="306">
        <f t="shared" ca="1" si="182"/>
        <v>-0.71978169859465491</v>
      </c>
      <c r="E401" s="307">
        <f t="shared" ca="1" si="183"/>
        <v>-1.2542117670525599</v>
      </c>
      <c r="F401" s="304">
        <f t="shared" ca="1" si="184"/>
        <v>1.4460749808515847</v>
      </c>
      <c r="G401" s="306">
        <f t="shared" ca="1" si="185"/>
        <v>8.7563369983785542</v>
      </c>
      <c r="H401" s="307">
        <f t="shared" ca="1" si="186"/>
        <v>-104.08443463701609</v>
      </c>
      <c r="I401" s="304">
        <f t="shared" ca="1" si="187"/>
        <v>104.45210850593897</v>
      </c>
      <c r="J401" s="306">
        <f t="shared" ca="1" si="188"/>
        <v>720.8069538303231</v>
      </c>
      <c r="K401" s="307">
        <f t="shared" ca="1" si="189"/>
        <v>-5.3682617268066979</v>
      </c>
      <c r="L401" s="304">
        <f t="shared" ca="1" si="174"/>
        <v>720.82694381114607</v>
      </c>
      <c r="M401" s="306">
        <f t="shared" ca="1" si="190"/>
        <v>-1.486866707927301</v>
      </c>
      <c r="N401" s="304">
        <f t="shared" ca="1" si="191"/>
        <v>-85.191187062745215</v>
      </c>
      <c r="P401" s="310">
        <f t="shared" ca="1" si="192"/>
        <v>23</v>
      </c>
      <c r="Q401" s="304">
        <f t="shared" ca="1" si="193"/>
        <v>0</v>
      </c>
      <c r="R401" s="306">
        <f t="shared" ca="1" si="194"/>
        <v>0</v>
      </c>
      <c r="S401" s="307">
        <f t="shared" ca="1" si="195"/>
        <v>3.1779999999999995</v>
      </c>
      <c r="T401" s="304">
        <f t="shared" ca="1" si="175"/>
        <v>31.176179999999995</v>
      </c>
      <c r="U401" s="311">
        <f t="shared" ca="1" si="176"/>
        <v>0</v>
      </c>
      <c r="V401" s="306">
        <f t="shared" ca="1" si="177"/>
        <v>1.2256577886206077</v>
      </c>
      <c r="W401" s="304">
        <f t="shared" ca="1" si="178"/>
        <v>27.286435926362032</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1.1894561604841467</v>
      </c>
      <c r="AH401" s="304">
        <f t="shared" ca="1" si="202"/>
        <v>-8.5860117622021512</v>
      </c>
    </row>
    <row r="402" spans="1:34" x14ac:dyDescent="0.2">
      <c r="A402" s="347">
        <f t="shared" ca="1" si="180"/>
        <v>1E-4</v>
      </c>
      <c r="B402" s="304">
        <f t="shared" ca="1" si="181"/>
        <v>33.40200000000025</v>
      </c>
      <c r="D402" s="306">
        <f t="shared" ca="1" si="182"/>
        <v>-0.7197773507755576</v>
      </c>
      <c r="E402" s="307">
        <f t="shared" ca="1" si="183"/>
        <v>-1.2541828091043126</v>
      </c>
      <c r="F402" s="304">
        <f t="shared" ca="1" si="184"/>
        <v>1.44604770092216</v>
      </c>
      <c r="G402" s="306">
        <f t="shared" ca="1" si="185"/>
        <v>8.7562650206434771</v>
      </c>
      <c r="H402" s="307">
        <f t="shared" ca="1" si="186"/>
        <v>-104.084560055297</v>
      </c>
      <c r="I402" s="304">
        <f t="shared" ca="1" si="187"/>
        <v>104.45222744880299</v>
      </c>
      <c r="J402" s="306">
        <f t="shared" ca="1" si="188"/>
        <v>720.8069538303231</v>
      </c>
      <c r="K402" s="307">
        <f t="shared" ca="1" si="189"/>
        <v>-5.3786701765413136</v>
      </c>
      <c r="L402" s="304">
        <f t="shared" ca="1" si="174"/>
        <v>720.82702140181834</v>
      </c>
      <c r="M402" s="306">
        <f t="shared" ca="1" si="190"/>
        <v>-1.4868674952568623</v>
      </c>
      <c r="N402" s="304">
        <f t="shared" ca="1" si="191"/>
        <v>-85.191232173406163</v>
      </c>
      <c r="P402" s="310">
        <f t="shared" ca="1" si="192"/>
        <v>23</v>
      </c>
      <c r="Q402" s="304">
        <f t="shared" ca="1" si="193"/>
        <v>0</v>
      </c>
      <c r="R402" s="306">
        <f t="shared" ca="1" si="194"/>
        <v>0</v>
      </c>
      <c r="S402" s="307">
        <f t="shared" ca="1" si="195"/>
        <v>3.1779999999999995</v>
      </c>
      <c r="T402" s="304">
        <f t="shared" ca="1" si="175"/>
        <v>31.176179999999995</v>
      </c>
      <c r="U402" s="311">
        <f t="shared" ca="1" si="176"/>
        <v>0</v>
      </c>
      <c r="V402" s="306">
        <f t="shared" ca="1" si="177"/>
        <v>1.2256590643411123</v>
      </c>
      <c r="W402" s="304">
        <f t="shared" ca="1" si="178"/>
        <v>27.286526471254788</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1.1894283164502344</v>
      </c>
      <c r="AH402" s="304">
        <f t="shared" ca="1" si="202"/>
        <v>-8.5860402537325466</v>
      </c>
    </row>
    <row r="403" spans="1:34" x14ac:dyDescent="0.2">
      <c r="A403" s="347">
        <f t="shared" ca="1" si="180"/>
        <v>1E-4</v>
      </c>
      <c r="B403" s="304">
        <f t="shared" ca="1" si="181"/>
        <v>33.402100000000253</v>
      </c>
      <c r="D403" s="306">
        <f t="shared" ca="1" si="182"/>
        <v>-0.7197730029506102</v>
      </c>
      <c r="E403" s="307">
        <f t="shared" ca="1" si="183"/>
        <v>-1.2541538515369517</v>
      </c>
      <c r="F403" s="304">
        <f t="shared" ca="1" si="184"/>
        <v>1.4460204213985048</v>
      </c>
      <c r="G403" s="306">
        <f t="shared" ca="1" si="185"/>
        <v>8.7561930433431829</v>
      </c>
      <c r="H403" s="307">
        <f t="shared" ca="1" si="186"/>
        <v>-104.08468547068216</v>
      </c>
      <c r="I403" s="304">
        <f t="shared" ca="1" si="187"/>
        <v>104.45234638888265</v>
      </c>
      <c r="J403" s="306">
        <f t="shared" ca="1" si="188"/>
        <v>720.8069538303231</v>
      </c>
      <c r="K403" s="307">
        <f t="shared" ca="1" si="189"/>
        <v>-5.3890786388176126</v>
      </c>
      <c r="L403" s="304">
        <f t="shared" ca="1" si="174"/>
        <v>720.82709914287</v>
      </c>
      <c r="M403" s="306">
        <f t="shared" ca="1" si="190"/>
        <v>-1.486868282578159</v>
      </c>
      <c r="N403" s="304">
        <f t="shared" ca="1" si="191"/>
        <v>-85.191277283593578</v>
      </c>
      <c r="P403" s="310">
        <f t="shared" ca="1" si="192"/>
        <v>23</v>
      </c>
      <c r="Q403" s="304">
        <f t="shared" ca="1" si="193"/>
        <v>0</v>
      </c>
      <c r="R403" s="306">
        <f t="shared" ca="1" si="194"/>
        <v>0</v>
      </c>
      <c r="S403" s="307">
        <f t="shared" ca="1" si="195"/>
        <v>3.1779999999999995</v>
      </c>
      <c r="T403" s="304">
        <f t="shared" ca="1" si="175"/>
        <v>31.176179999999995</v>
      </c>
      <c r="U403" s="311">
        <f t="shared" ca="1" si="176"/>
        <v>0</v>
      </c>
      <c r="V403" s="306">
        <f t="shared" ca="1" si="177"/>
        <v>1.2256603400644821</v>
      </c>
      <c r="W403" s="304">
        <f t="shared" ca="1" si="178"/>
        <v>27.286617014956725</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1.1894004727781766</v>
      </c>
      <c r="AH403" s="304">
        <f t="shared" ca="1" si="202"/>
        <v>-8.5860687448882285</v>
      </c>
    </row>
    <row r="404" spans="1:34" x14ac:dyDescent="0.2">
      <c r="A404" s="347">
        <f t="shared" ca="1" si="180"/>
        <v>1E-4</v>
      </c>
      <c r="B404" s="304">
        <f t="shared" ca="1" si="181"/>
        <v>33.402200000000256</v>
      </c>
      <c r="D404" s="306">
        <f t="shared" ca="1" si="182"/>
        <v>-0.71976865511981114</v>
      </c>
      <c r="E404" s="307">
        <f t="shared" ca="1" si="183"/>
        <v>-1.2541248943504701</v>
      </c>
      <c r="F404" s="304">
        <f t="shared" ca="1" si="184"/>
        <v>1.4459931422806123</v>
      </c>
      <c r="G404" s="306">
        <f t="shared" ca="1" si="185"/>
        <v>8.7561210664776716</v>
      </c>
      <c r="H404" s="307">
        <f t="shared" ca="1" si="186"/>
        <v>-104.0848108831716</v>
      </c>
      <c r="I404" s="304">
        <f t="shared" ca="1" si="187"/>
        <v>104.45246532617797</v>
      </c>
      <c r="J404" s="306">
        <f t="shared" ca="1" si="188"/>
        <v>720.8069538303231</v>
      </c>
      <c r="K404" s="307">
        <f t="shared" ca="1" si="189"/>
        <v>-5.3994871136353053</v>
      </c>
      <c r="L404" s="304">
        <f t="shared" ca="1" si="174"/>
        <v>720.82717703430126</v>
      </c>
      <c r="M404" s="306">
        <f t="shared" ca="1" si="190"/>
        <v>-1.4868690698911904</v>
      </c>
      <c r="N404" s="304">
        <f t="shared" ca="1" si="191"/>
        <v>-85.191322393307431</v>
      </c>
      <c r="P404" s="310">
        <f t="shared" ca="1" si="192"/>
        <v>23</v>
      </c>
      <c r="Q404" s="304">
        <f t="shared" ca="1" si="193"/>
        <v>0</v>
      </c>
      <c r="R404" s="306">
        <f t="shared" ca="1" si="194"/>
        <v>0</v>
      </c>
      <c r="S404" s="307">
        <f t="shared" ca="1" si="195"/>
        <v>3.1779999999999995</v>
      </c>
      <c r="T404" s="304">
        <f t="shared" ca="1" si="175"/>
        <v>31.176179999999995</v>
      </c>
      <c r="U404" s="311">
        <f t="shared" ca="1" si="176"/>
        <v>0</v>
      </c>
      <c r="V404" s="306">
        <f t="shared" ca="1" si="177"/>
        <v>1.2256616157907172</v>
      </c>
      <c r="W404" s="304">
        <f t="shared" ca="1" si="178"/>
        <v>27.286707557467842</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1.1893726294679698</v>
      </c>
      <c r="AH404" s="304">
        <f t="shared" ca="1" si="202"/>
        <v>-8.5860972356692038</v>
      </c>
    </row>
    <row r="405" spans="1:34" x14ac:dyDescent="0.2">
      <c r="A405" s="347">
        <f t="shared" ca="1" si="180"/>
        <v>1E-4</v>
      </c>
      <c r="B405" s="304">
        <f t="shared" ca="1" si="181"/>
        <v>33.40230000000026</v>
      </c>
      <c r="D405" s="306">
        <f t="shared" ca="1" si="182"/>
        <v>-0.71976430728316565</v>
      </c>
      <c r="E405" s="307">
        <f t="shared" ca="1" si="183"/>
        <v>-1.2540959375448697</v>
      </c>
      <c r="F405" s="304">
        <f t="shared" ca="1" si="184"/>
        <v>1.4459658635684871</v>
      </c>
      <c r="G405" s="306">
        <f t="shared" ca="1" si="185"/>
        <v>8.7560490900469432</v>
      </c>
      <c r="H405" s="307">
        <f t="shared" ca="1" si="186"/>
        <v>-104.08493629276535</v>
      </c>
      <c r="I405" s="304">
        <f t="shared" ca="1" si="187"/>
        <v>104.45258426068898</v>
      </c>
      <c r="J405" s="306">
        <f t="shared" ca="1" si="188"/>
        <v>720.8069538303231</v>
      </c>
      <c r="K405" s="307">
        <f t="shared" ca="1" si="189"/>
        <v>-5.4098956009941022</v>
      </c>
      <c r="L405" s="304">
        <f t="shared" ca="1" si="174"/>
        <v>720.82725507611269</v>
      </c>
      <c r="M405" s="306">
        <f t="shared" ca="1" si="190"/>
        <v>-1.4868698571959573</v>
      </c>
      <c r="N405" s="304">
        <f t="shared" ca="1" si="191"/>
        <v>-85.191367502547777</v>
      </c>
      <c r="P405" s="310">
        <f t="shared" ca="1" si="192"/>
        <v>23</v>
      </c>
      <c r="Q405" s="304">
        <f t="shared" ca="1" si="193"/>
        <v>0</v>
      </c>
      <c r="R405" s="306">
        <f t="shared" ca="1" si="194"/>
        <v>0</v>
      </c>
      <c r="S405" s="307">
        <f t="shared" ca="1" si="195"/>
        <v>3.1779999999999995</v>
      </c>
      <c r="T405" s="304">
        <f t="shared" ca="1" si="175"/>
        <v>31.176179999999995</v>
      </c>
      <c r="U405" s="311">
        <f t="shared" ca="1" si="176"/>
        <v>0</v>
      </c>
      <c r="V405" s="306">
        <f t="shared" ca="1" si="177"/>
        <v>1.2256628915198178</v>
      </c>
      <c r="W405" s="304">
        <f t="shared" ca="1" si="178"/>
        <v>27.286798098788136</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1.1893447865196141</v>
      </c>
      <c r="AH405" s="304">
        <f t="shared" ca="1" si="202"/>
        <v>-8.5861257260754709</v>
      </c>
    </row>
    <row r="406" spans="1:34" x14ac:dyDescent="0.2">
      <c r="A406" s="347">
        <f t="shared" ca="1" si="180"/>
        <v>1E-4</v>
      </c>
      <c r="B406" s="304">
        <f t="shared" ca="1" si="181"/>
        <v>33.402400000000263</v>
      </c>
      <c r="D406" s="306">
        <f t="shared" ca="1" si="182"/>
        <v>-0.71975995944066962</v>
      </c>
      <c r="E406" s="307">
        <f t="shared" ca="1" si="183"/>
        <v>-1.2540669811201486</v>
      </c>
      <c r="F406" s="304">
        <f t="shared" ca="1" si="184"/>
        <v>1.4459385852621256</v>
      </c>
      <c r="G406" s="306">
        <f t="shared" ca="1" si="185"/>
        <v>8.7559771140509994</v>
      </c>
      <c r="H406" s="307">
        <f t="shared" ca="1" si="186"/>
        <v>-104.08506169946347</v>
      </c>
      <c r="I406" s="304">
        <f t="shared" ca="1" si="187"/>
        <v>104.45270319241577</v>
      </c>
      <c r="J406" s="306">
        <f t="shared" ca="1" si="188"/>
        <v>720.8069538303231</v>
      </c>
      <c r="K406" s="307">
        <f t="shared" ca="1" si="189"/>
        <v>-5.4203041008937136</v>
      </c>
      <c r="L406" s="304">
        <f t="shared" ca="1" si="174"/>
        <v>720.82733326830476</v>
      </c>
      <c r="M406" s="306">
        <f t="shared" ca="1" si="190"/>
        <v>-1.4868706444924595</v>
      </c>
      <c r="N406" s="304">
        <f t="shared" ca="1" si="191"/>
        <v>-85.191412611314576</v>
      </c>
      <c r="P406" s="310">
        <f t="shared" ca="1" si="192"/>
        <v>23</v>
      </c>
      <c r="Q406" s="304">
        <f t="shared" ca="1" si="193"/>
        <v>0</v>
      </c>
      <c r="R406" s="306">
        <f t="shared" ca="1" si="194"/>
        <v>0</v>
      </c>
      <c r="S406" s="307">
        <f t="shared" ca="1" si="195"/>
        <v>3.1779999999999995</v>
      </c>
      <c r="T406" s="304">
        <f t="shared" ca="1" si="175"/>
        <v>31.176179999999995</v>
      </c>
      <c r="U406" s="311">
        <f t="shared" ca="1" si="176"/>
        <v>0</v>
      </c>
      <c r="V406" s="306">
        <f t="shared" ca="1" si="177"/>
        <v>1.2256641672517836</v>
      </c>
      <c r="W406" s="304">
        <f t="shared" ca="1" si="178"/>
        <v>27.286888638917656</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1.189316943933111</v>
      </c>
      <c r="AH406" s="304">
        <f t="shared" ca="1" si="202"/>
        <v>-8.5861542161070297</v>
      </c>
    </row>
    <row r="407" spans="1:34" x14ac:dyDescent="0.2">
      <c r="A407" s="347">
        <f t="shared" ca="1" si="180"/>
        <v>1E-4</v>
      </c>
      <c r="B407" s="304">
        <f t="shared" ca="1" si="181"/>
        <v>33.402500000000266</v>
      </c>
      <c r="D407" s="306">
        <f t="shared" ca="1" si="182"/>
        <v>-0.71975561159232804</v>
      </c>
      <c r="E407" s="307">
        <f t="shared" ca="1" si="183"/>
        <v>-1.2540380250762944</v>
      </c>
      <c r="F407" s="304">
        <f t="shared" ca="1" si="184"/>
        <v>1.4459113073615195</v>
      </c>
      <c r="G407" s="306">
        <f t="shared" ca="1" si="185"/>
        <v>8.7559051384898403</v>
      </c>
      <c r="H407" s="307">
        <f t="shared" ca="1" si="186"/>
        <v>-104.08518710326598</v>
      </c>
      <c r="I407" s="304">
        <f t="shared" ca="1" si="187"/>
        <v>104.45282212135831</v>
      </c>
      <c r="J407" s="306">
        <f t="shared" ca="1" si="188"/>
        <v>720.8069538303231</v>
      </c>
      <c r="K407" s="307">
        <f t="shared" ca="1" si="189"/>
        <v>-5.4307126133338501</v>
      </c>
      <c r="L407" s="304">
        <f t="shared" ca="1" si="174"/>
        <v>720.82741161087802</v>
      </c>
      <c r="M407" s="306">
        <f t="shared" ca="1" si="190"/>
        <v>-1.4868714317806973</v>
      </c>
      <c r="N407" s="304">
        <f t="shared" ca="1" si="191"/>
        <v>-85.191457719607854</v>
      </c>
      <c r="P407" s="310">
        <f t="shared" ca="1" si="192"/>
        <v>23</v>
      </c>
      <c r="Q407" s="304">
        <f t="shared" ca="1" si="193"/>
        <v>0</v>
      </c>
      <c r="R407" s="306">
        <f t="shared" ca="1" si="194"/>
        <v>0</v>
      </c>
      <c r="S407" s="307">
        <f t="shared" ca="1" si="195"/>
        <v>3.1779999999999995</v>
      </c>
      <c r="T407" s="304">
        <f t="shared" ca="1" si="175"/>
        <v>31.176179999999995</v>
      </c>
      <c r="U407" s="311">
        <f t="shared" ca="1" si="176"/>
        <v>0</v>
      </c>
      <c r="V407" s="306">
        <f t="shared" ca="1" si="177"/>
        <v>1.2256654429866147</v>
      </c>
      <c r="W407" s="304">
        <f t="shared" ca="1" si="178"/>
        <v>27.286979177856374</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1.1892891017084448</v>
      </c>
      <c r="AH407" s="304">
        <f t="shared" ca="1" si="202"/>
        <v>-8.5861827057638962</v>
      </c>
    </row>
    <row r="408" spans="1:34" x14ac:dyDescent="0.2">
      <c r="A408" s="347">
        <f t="shared" ca="1" si="180"/>
        <v>1E-4</v>
      </c>
      <c r="B408" s="304">
        <f t="shared" ca="1" si="181"/>
        <v>33.40260000000027</v>
      </c>
      <c r="D408" s="306">
        <f t="shared" ca="1" si="182"/>
        <v>-0.71975126373813947</v>
      </c>
      <c r="E408" s="307">
        <f t="shared" ca="1" si="183"/>
        <v>-1.2540090694133141</v>
      </c>
      <c r="F408" s="304">
        <f t="shared" ca="1" si="184"/>
        <v>1.4458840298666746</v>
      </c>
      <c r="G408" s="306">
        <f t="shared" ca="1" si="185"/>
        <v>8.7558331633634658</v>
      </c>
      <c r="H408" s="307">
        <f t="shared" ca="1" si="186"/>
        <v>-104.08531250417292</v>
      </c>
      <c r="I408" s="304">
        <f t="shared" ca="1" si="187"/>
        <v>104.45294104751666</v>
      </c>
      <c r="J408" s="306">
        <f t="shared" ca="1" si="188"/>
        <v>720.8069538303231</v>
      </c>
      <c r="K408" s="307">
        <f t="shared" ca="1" si="189"/>
        <v>-5.4411211383142222</v>
      </c>
      <c r="L408" s="304">
        <f t="shared" ca="1" si="174"/>
        <v>720.82749010383293</v>
      </c>
      <c r="M408" s="306">
        <f t="shared" ca="1" si="190"/>
        <v>-1.4868722190606705</v>
      </c>
      <c r="N408" s="304">
        <f t="shared" ca="1" si="191"/>
        <v>-85.191502827427612</v>
      </c>
      <c r="P408" s="310">
        <f t="shared" ca="1" si="192"/>
        <v>23</v>
      </c>
      <c r="Q408" s="304">
        <f t="shared" ca="1" si="193"/>
        <v>0</v>
      </c>
      <c r="R408" s="306">
        <f t="shared" ca="1" si="194"/>
        <v>0</v>
      </c>
      <c r="S408" s="307">
        <f t="shared" ca="1" si="195"/>
        <v>3.1779999999999995</v>
      </c>
      <c r="T408" s="304">
        <f t="shared" ca="1" si="175"/>
        <v>31.176179999999995</v>
      </c>
      <c r="U408" s="311">
        <f t="shared" ca="1" si="176"/>
        <v>0</v>
      </c>
      <c r="V408" s="306">
        <f t="shared" ca="1" si="177"/>
        <v>1.2256667187243111</v>
      </c>
      <c r="W408" s="304">
        <f t="shared" ca="1" si="178"/>
        <v>27.2870697156043</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1.1892612598456278</v>
      </c>
      <c r="AH408" s="304">
        <f t="shared" ca="1" si="202"/>
        <v>-8.5862111950460598</v>
      </c>
    </row>
    <row r="409" spans="1:34" x14ac:dyDescent="0.2">
      <c r="A409" s="347">
        <f t="shared" ca="1" si="180"/>
        <v>1E-4</v>
      </c>
      <c r="B409" s="304">
        <f t="shared" ca="1" si="181"/>
        <v>33.402700000000273</v>
      </c>
      <c r="D409" s="306">
        <f t="shared" ca="1" si="182"/>
        <v>-0.71974691587810613</v>
      </c>
      <c r="E409" s="307">
        <f t="shared" ca="1" si="183"/>
        <v>-1.2539801141312044</v>
      </c>
      <c r="F409" s="304">
        <f t="shared" ca="1" si="184"/>
        <v>1.445856752777589</v>
      </c>
      <c r="G409" s="306">
        <f t="shared" ca="1" si="185"/>
        <v>8.7557611886718778</v>
      </c>
      <c r="H409" s="307">
        <f t="shared" ca="1" si="186"/>
        <v>-104.08543790218434</v>
      </c>
      <c r="I409" s="304">
        <f t="shared" ca="1" si="187"/>
        <v>104.45305997089088</v>
      </c>
      <c r="J409" s="306">
        <f t="shared" ca="1" si="188"/>
        <v>720.8069538303231</v>
      </c>
      <c r="K409" s="307">
        <f t="shared" ca="1" si="189"/>
        <v>-5.4515296758345402</v>
      </c>
      <c r="L409" s="304">
        <f t="shared" ca="1" si="174"/>
        <v>720.82756874716995</v>
      </c>
      <c r="M409" s="306">
        <f t="shared" ca="1" si="190"/>
        <v>-1.4868730063323796</v>
      </c>
      <c r="N409" s="304">
        <f t="shared" ca="1" si="191"/>
        <v>-85.19154793477388</v>
      </c>
      <c r="P409" s="310">
        <f t="shared" ca="1" si="192"/>
        <v>23</v>
      </c>
      <c r="Q409" s="304">
        <f t="shared" ca="1" si="193"/>
        <v>0</v>
      </c>
      <c r="R409" s="306">
        <f t="shared" ca="1" si="194"/>
        <v>0</v>
      </c>
      <c r="S409" s="307">
        <f t="shared" ca="1" si="195"/>
        <v>3.1779999999999995</v>
      </c>
      <c r="T409" s="304">
        <f t="shared" ca="1" si="175"/>
        <v>31.176179999999995</v>
      </c>
      <c r="U409" s="311">
        <f t="shared" ca="1" si="176"/>
        <v>0</v>
      </c>
      <c r="V409" s="306">
        <f t="shared" ca="1" si="177"/>
        <v>1.2256679944648725</v>
      </c>
      <c r="W409" s="304">
        <f t="shared" ca="1" si="178"/>
        <v>27.287160252161467</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1.1892334183446511</v>
      </c>
      <c r="AH409" s="304">
        <f t="shared" ca="1" si="202"/>
        <v>-8.5862396839535258</v>
      </c>
    </row>
    <row r="410" spans="1:34" x14ac:dyDescent="0.2">
      <c r="A410" s="347">
        <f t="shared" ca="1" si="180"/>
        <v>1E-4</v>
      </c>
      <c r="B410" s="304">
        <f t="shared" ca="1" si="181"/>
        <v>33.402800000000276</v>
      </c>
      <c r="D410" s="306">
        <f t="shared" ca="1" si="182"/>
        <v>-0.71974256801222647</v>
      </c>
      <c r="E410" s="307">
        <f t="shared" ca="1" si="183"/>
        <v>-1.2539511592299544</v>
      </c>
      <c r="F410" s="304">
        <f t="shared" ca="1" si="184"/>
        <v>1.4458294760942525</v>
      </c>
      <c r="G410" s="306">
        <f t="shared" ca="1" si="185"/>
        <v>8.7556892144150762</v>
      </c>
      <c r="H410" s="307">
        <f t="shared" ca="1" si="186"/>
        <v>-104.08556329730027</v>
      </c>
      <c r="I410" s="304">
        <f t="shared" ca="1" si="187"/>
        <v>104.45317889148097</v>
      </c>
      <c r="J410" s="306">
        <f t="shared" ca="1" si="188"/>
        <v>720.8069538303231</v>
      </c>
      <c r="K410" s="307">
        <f t="shared" ca="1" si="189"/>
        <v>-5.4619382258945146</v>
      </c>
      <c r="L410" s="304">
        <f t="shared" ca="1" si="174"/>
        <v>720.82764754088964</v>
      </c>
      <c r="M410" s="306">
        <f t="shared" ca="1" si="190"/>
        <v>-1.4868737935958243</v>
      </c>
      <c r="N410" s="304">
        <f t="shared" ca="1" si="191"/>
        <v>-85.191593041646627</v>
      </c>
      <c r="P410" s="310">
        <f t="shared" ca="1" si="192"/>
        <v>23</v>
      </c>
      <c r="Q410" s="304">
        <f t="shared" ca="1" si="193"/>
        <v>0</v>
      </c>
      <c r="R410" s="306">
        <f t="shared" ca="1" si="194"/>
        <v>0</v>
      </c>
      <c r="S410" s="307">
        <f t="shared" ca="1" si="195"/>
        <v>3.1779999999999995</v>
      </c>
      <c r="T410" s="304">
        <f t="shared" ca="1" si="175"/>
        <v>31.176179999999995</v>
      </c>
      <c r="U410" s="311">
        <f t="shared" ca="1" si="176"/>
        <v>0</v>
      </c>
      <c r="V410" s="306">
        <f t="shared" ca="1" si="177"/>
        <v>1.2256692702082987</v>
      </c>
      <c r="W410" s="304">
        <f t="shared" ca="1" si="178"/>
        <v>27.28725078752786</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1.1892055772055095</v>
      </c>
      <c r="AH410" s="304">
        <f t="shared" ca="1" si="202"/>
        <v>-8.586268172486303</v>
      </c>
    </row>
    <row r="411" spans="1:34" x14ac:dyDescent="0.2">
      <c r="A411" s="347">
        <f t="shared" ca="1" si="180"/>
        <v>1E-4</v>
      </c>
      <c r="B411" s="304">
        <f t="shared" ca="1" si="181"/>
        <v>33.40290000000028</v>
      </c>
      <c r="D411" s="306">
        <f t="shared" ca="1" si="182"/>
        <v>-0.7197382201405057</v>
      </c>
      <c r="E411" s="307">
        <f t="shared" ca="1" si="183"/>
        <v>-1.2539222047095713</v>
      </c>
      <c r="F411" s="304">
        <f t="shared" ca="1" si="184"/>
        <v>1.4458021998166743</v>
      </c>
      <c r="G411" s="306">
        <f t="shared" ca="1" si="185"/>
        <v>8.7556172405930628</v>
      </c>
      <c r="H411" s="307">
        <f t="shared" ca="1" si="186"/>
        <v>-104.08568868952074</v>
      </c>
      <c r="I411" s="304">
        <f t="shared" ca="1" si="187"/>
        <v>104.45329780928698</v>
      </c>
      <c r="J411" s="306">
        <f t="shared" ca="1" si="188"/>
        <v>720.8069538303231</v>
      </c>
      <c r="K411" s="307">
        <f t="shared" ca="1" si="189"/>
        <v>-5.4723467884938559</v>
      </c>
      <c r="L411" s="304">
        <f t="shared" ca="1" si="174"/>
        <v>720.82772648499247</v>
      </c>
      <c r="M411" s="306">
        <f t="shared" ca="1" si="190"/>
        <v>-1.4868745808510051</v>
      </c>
      <c r="N411" s="304">
        <f t="shared" ca="1" si="191"/>
        <v>-85.191638148045882</v>
      </c>
      <c r="P411" s="310">
        <f t="shared" ca="1" si="192"/>
        <v>23</v>
      </c>
      <c r="Q411" s="304">
        <f t="shared" ca="1" si="193"/>
        <v>0</v>
      </c>
      <c r="R411" s="306">
        <f t="shared" ca="1" si="194"/>
        <v>0</v>
      </c>
      <c r="S411" s="307">
        <f t="shared" ca="1" si="195"/>
        <v>3.1779999999999995</v>
      </c>
      <c r="T411" s="304">
        <f t="shared" ca="1" si="175"/>
        <v>31.176179999999995</v>
      </c>
      <c r="U411" s="311">
        <f t="shared" ca="1" si="176"/>
        <v>0</v>
      </c>
      <c r="V411" s="306">
        <f t="shared" ca="1" si="177"/>
        <v>1.2256705459545907</v>
      </c>
      <c r="W411" s="304">
        <f t="shared" ca="1" si="178"/>
        <v>27.287341321703504</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1.1891777364282046</v>
      </c>
      <c r="AH411" s="304">
        <f t="shared" ca="1" si="202"/>
        <v>-8.586296660644388</v>
      </c>
    </row>
    <row r="412" spans="1:34" x14ac:dyDescent="0.2">
      <c r="A412" s="347">
        <f t="shared" ca="1" si="180"/>
        <v>1E-4</v>
      </c>
      <c r="B412" s="304">
        <f t="shared" ca="1" si="181"/>
        <v>33.403000000000283</v>
      </c>
      <c r="D412" s="306">
        <f t="shared" ca="1" si="182"/>
        <v>-0.71973387226294017</v>
      </c>
      <c r="E412" s="307">
        <f t="shared" ca="1" si="183"/>
        <v>-1.2538932505700444</v>
      </c>
      <c r="F412" s="304">
        <f t="shared" ca="1" si="184"/>
        <v>1.4457749239448436</v>
      </c>
      <c r="G412" s="306">
        <f t="shared" ca="1" si="185"/>
        <v>8.7555452672058358</v>
      </c>
      <c r="H412" s="307">
        <f t="shared" ca="1" si="186"/>
        <v>-104.0858140788458</v>
      </c>
      <c r="I412" s="304">
        <f t="shared" ca="1" si="187"/>
        <v>104.45341672430895</v>
      </c>
      <c r="J412" s="306">
        <f t="shared" ca="1" si="188"/>
        <v>720.8069538303231</v>
      </c>
      <c r="K412" s="307">
        <f t="shared" ca="1" si="189"/>
        <v>-5.4827553636322746</v>
      </c>
      <c r="L412" s="304">
        <f t="shared" ca="1" si="174"/>
        <v>720.82780557947888</v>
      </c>
      <c r="M412" s="306">
        <f t="shared" ca="1" si="190"/>
        <v>-1.4868753680979221</v>
      </c>
      <c r="N412" s="304">
        <f t="shared" ca="1" si="191"/>
        <v>-85.191683253971661</v>
      </c>
      <c r="P412" s="310">
        <f t="shared" ca="1" si="192"/>
        <v>23</v>
      </c>
      <c r="Q412" s="304">
        <f t="shared" ca="1" si="193"/>
        <v>0</v>
      </c>
      <c r="R412" s="306">
        <f t="shared" ca="1" si="194"/>
        <v>0</v>
      </c>
      <c r="S412" s="307">
        <f t="shared" ca="1" si="195"/>
        <v>3.1779999999999995</v>
      </c>
      <c r="T412" s="304">
        <f t="shared" ca="1" si="175"/>
        <v>31.176179999999995</v>
      </c>
      <c r="U412" s="311">
        <f t="shared" ca="1" si="176"/>
        <v>0</v>
      </c>
      <c r="V412" s="306">
        <f t="shared" ca="1" si="177"/>
        <v>1.2256718217037474</v>
      </c>
      <c r="W412" s="304">
        <f t="shared" ca="1" si="178"/>
        <v>27.287431854688403</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1.1891498960127311</v>
      </c>
      <c r="AH412" s="304">
        <f t="shared" ca="1" si="202"/>
        <v>-8.5863251484277878</v>
      </c>
    </row>
    <row r="413" spans="1:34" x14ac:dyDescent="0.2">
      <c r="A413" s="347">
        <f t="shared" ca="1" si="180"/>
        <v>1E-4</v>
      </c>
      <c r="B413" s="304">
        <f t="shared" ca="1" si="181"/>
        <v>33.403100000000286</v>
      </c>
      <c r="D413" s="306">
        <f t="shared" ca="1" si="182"/>
        <v>-0.71972952437953175</v>
      </c>
      <c r="E413" s="307">
        <f t="shared" ca="1" si="183"/>
        <v>-1.253864296811372</v>
      </c>
      <c r="F413" s="304">
        <f t="shared" ca="1" si="184"/>
        <v>1.4457476484787597</v>
      </c>
      <c r="G413" s="306">
        <f t="shared" ca="1" si="185"/>
        <v>8.755473294253397</v>
      </c>
      <c r="H413" s="307">
        <f t="shared" ca="1" si="186"/>
        <v>-104.08593946527549</v>
      </c>
      <c r="I413" s="304">
        <f t="shared" ca="1" si="187"/>
        <v>104.45353563654693</v>
      </c>
      <c r="J413" s="306">
        <f t="shared" ca="1" si="188"/>
        <v>720.8069538303231</v>
      </c>
      <c r="K413" s="307">
        <f t="shared" ca="1" si="189"/>
        <v>-5.493163951309481</v>
      </c>
      <c r="L413" s="304">
        <f t="shared" ca="1" si="174"/>
        <v>720.82788482434933</v>
      </c>
      <c r="M413" s="306">
        <f t="shared" ca="1" si="190"/>
        <v>-1.4868761553365752</v>
      </c>
      <c r="N413" s="304">
        <f t="shared" ca="1" si="191"/>
        <v>-85.191728359423962</v>
      </c>
      <c r="P413" s="310">
        <f t="shared" ca="1" si="192"/>
        <v>23</v>
      </c>
      <c r="Q413" s="304">
        <f t="shared" ca="1" si="193"/>
        <v>0</v>
      </c>
      <c r="R413" s="306">
        <f t="shared" ca="1" si="194"/>
        <v>0</v>
      </c>
      <c r="S413" s="307">
        <f t="shared" ca="1" si="195"/>
        <v>3.1779999999999995</v>
      </c>
      <c r="T413" s="304">
        <f t="shared" ca="1" si="175"/>
        <v>31.176179999999995</v>
      </c>
      <c r="U413" s="311">
        <f t="shared" ca="1" si="176"/>
        <v>0</v>
      </c>
      <c r="V413" s="306">
        <f t="shared" ca="1" si="177"/>
        <v>1.2256730974557695</v>
      </c>
      <c r="W413" s="304">
        <f t="shared" ca="1" si="178"/>
        <v>27.287522386482575</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1.1891220559590874</v>
      </c>
      <c r="AH413" s="304">
        <f t="shared" ca="1" si="202"/>
        <v>-8.5863536358365042</v>
      </c>
    </row>
    <row r="414" spans="1:34" x14ac:dyDescent="0.2">
      <c r="A414" s="347">
        <f t="shared" ca="1" si="180"/>
        <v>1E-4</v>
      </c>
      <c r="B414" s="304">
        <f t="shared" ca="1" si="181"/>
        <v>33.40320000000029</v>
      </c>
      <c r="D414" s="306">
        <f t="shared" ca="1" si="182"/>
        <v>-0.71972517649028234</v>
      </c>
      <c r="E414" s="307">
        <f t="shared" ca="1" si="183"/>
        <v>-1.2538353434335523</v>
      </c>
      <c r="F414" s="304">
        <f t="shared" ca="1" si="184"/>
        <v>1.4457203734184223</v>
      </c>
      <c r="G414" s="306">
        <f t="shared" ca="1" si="185"/>
        <v>8.7554013217357483</v>
      </c>
      <c r="H414" s="307">
        <f t="shared" ca="1" si="186"/>
        <v>-104.08606484880983</v>
      </c>
      <c r="I414" s="304">
        <f t="shared" ca="1" si="187"/>
        <v>104.45365454600092</v>
      </c>
      <c r="J414" s="306">
        <f t="shared" ca="1" si="188"/>
        <v>720.8069538303231</v>
      </c>
      <c r="K414" s="307">
        <f t="shared" ca="1" si="189"/>
        <v>-5.5035725515251857</v>
      </c>
      <c r="L414" s="304">
        <f t="shared" ca="1" si="174"/>
        <v>720.8279642196045</v>
      </c>
      <c r="M414" s="306">
        <f t="shared" ca="1" si="190"/>
        <v>-1.4868769425669646</v>
      </c>
      <c r="N414" s="304">
        <f t="shared" ca="1" si="191"/>
        <v>-85.191773464402772</v>
      </c>
      <c r="P414" s="310">
        <f t="shared" ca="1" si="192"/>
        <v>23</v>
      </c>
      <c r="Q414" s="304">
        <f t="shared" ca="1" si="193"/>
        <v>0</v>
      </c>
      <c r="R414" s="306">
        <f t="shared" ca="1" si="194"/>
        <v>0</v>
      </c>
      <c r="S414" s="307">
        <f t="shared" ca="1" si="195"/>
        <v>3.1779999999999995</v>
      </c>
      <c r="T414" s="304">
        <f t="shared" ca="1" si="175"/>
        <v>31.176179999999995</v>
      </c>
      <c r="U414" s="311">
        <f t="shared" ca="1" si="176"/>
        <v>0</v>
      </c>
      <c r="V414" s="306">
        <f t="shared" ca="1" si="177"/>
        <v>1.2256743732106565</v>
      </c>
      <c r="W414" s="304">
        <f t="shared" ca="1" si="178"/>
        <v>27.287612917086015</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1.1890942162672697</v>
      </c>
      <c r="AH414" s="304">
        <f t="shared" ca="1" si="202"/>
        <v>-8.5863821228705408</v>
      </c>
    </row>
    <row r="415" spans="1:34" x14ac:dyDescent="0.2">
      <c r="A415" s="347">
        <f t="shared" ca="1" si="180"/>
        <v>1E-4</v>
      </c>
      <c r="B415" s="304">
        <f t="shared" ca="1" si="181"/>
        <v>33.403300000000293</v>
      </c>
      <c r="D415" s="306">
        <f t="shared" ca="1" si="182"/>
        <v>-0.7197208285951936</v>
      </c>
      <c r="E415" s="307">
        <f t="shared" ca="1" si="183"/>
        <v>-1.2538063904365835</v>
      </c>
      <c r="F415" s="304">
        <f t="shared" ca="1" si="184"/>
        <v>1.4456930987638303</v>
      </c>
      <c r="G415" s="306">
        <f t="shared" ca="1" si="185"/>
        <v>8.7553293496528894</v>
      </c>
      <c r="H415" s="307">
        <f t="shared" ca="1" si="186"/>
        <v>-104.08619022944887</v>
      </c>
      <c r="I415" s="304">
        <f t="shared" ca="1" si="187"/>
        <v>104.45377345267097</v>
      </c>
      <c r="J415" s="306">
        <f t="shared" ca="1" si="188"/>
        <v>720.8069538303231</v>
      </c>
      <c r="K415" s="307">
        <f t="shared" ca="1" si="189"/>
        <v>-5.513981164279099</v>
      </c>
      <c r="L415" s="304">
        <f t="shared" ca="1" si="174"/>
        <v>720.82804376524473</v>
      </c>
      <c r="M415" s="306">
        <f t="shared" ca="1" si="190"/>
        <v>-1.4868777297890903</v>
      </c>
      <c r="N415" s="304">
        <f t="shared" ca="1" si="191"/>
        <v>-85.191818568908118</v>
      </c>
      <c r="P415" s="310">
        <f t="shared" ca="1" si="192"/>
        <v>23</v>
      </c>
      <c r="Q415" s="304">
        <f t="shared" ca="1" si="193"/>
        <v>0</v>
      </c>
      <c r="R415" s="306">
        <f t="shared" ca="1" si="194"/>
        <v>0</v>
      </c>
      <c r="S415" s="307">
        <f t="shared" ca="1" si="195"/>
        <v>3.1779999999999995</v>
      </c>
      <c r="T415" s="304">
        <f t="shared" ca="1" si="175"/>
        <v>31.176179999999995</v>
      </c>
      <c r="U415" s="311">
        <f t="shared" ca="1" si="176"/>
        <v>0</v>
      </c>
      <c r="V415" s="306">
        <f t="shared" ca="1" si="177"/>
        <v>1.2256756489684086</v>
      </c>
      <c r="W415" s="304">
        <f t="shared" ca="1" si="178"/>
        <v>27.287703446498739</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1.1890663769372765</v>
      </c>
      <c r="AH415" s="304">
        <f t="shared" ca="1" si="202"/>
        <v>-8.5864106095298993</v>
      </c>
    </row>
    <row r="416" spans="1:34" x14ac:dyDescent="0.2">
      <c r="A416" s="347">
        <f t="shared" ca="1" si="180"/>
        <v>1E-4</v>
      </c>
      <c r="B416" s="304">
        <f t="shared" ca="1" si="181"/>
        <v>33.403400000000296</v>
      </c>
      <c r="D416" s="306">
        <f t="shared" ca="1" si="182"/>
        <v>-0.71971648069426553</v>
      </c>
      <c r="E416" s="307">
        <f t="shared" ca="1" si="183"/>
        <v>-1.2537774378204602</v>
      </c>
      <c r="F416" s="304">
        <f t="shared" ca="1" si="184"/>
        <v>1.44566582451498</v>
      </c>
      <c r="G416" s="306">
        <f t="shared" ca="1" si="185"/>
        <v>8.7552573780048206</v>
      </c>
      <c r="H416" s="307">
        <f t="shared" ca="1" si="186"/>
        <v>-104.08631560719266</v>
      </c>
      <c r="I416" s="304">
        <f t="shared" ca="1" si="187"/>
        <v>104.45389235655713</v>
      </c>
      <c r="J416" s="306">
        <f t="shared" ca="1" si="188"/>
        <v>720.8069538303231</v>
      </c>
      <c r="K416" s="307">
        <f t="shared" ca="1" si="189"/>
        <v>-5.5243897895709315</v>
      </c>
      <c r="L416" s="304">
        <f t="shared" ca="1" si="174"/>
        <v>720.82812346127048</v>
      </c>
      <c r="M416" s="306">
        <f t="shared" ca="1" si="190"/>
        <v>-1.4868785170029526</v>
      </c>
      <c r="N416" s="304">
        <f t="shared" ca="1" si="191"/>
        <v>-85.191863672940002</v>
      </c>
      <c r="P416" s="310">
        <f t="shared" ca="1" si="192"/>
        <v>23</v>
      </c>
      <c r="Q416" s="304">
        <f t="shared" ca="1" si="193"/>
        <v>0</v>
      </c>
      <c r="R416" s="306">
        <f t="shared" ca="1" si="194"/>
        <v>0</v>
      </c>
      <c r="S416" s="307">
        <f t="shared" ca="1" si="195"/>
        <v>3.1779999999999995</v>
      </c>
      <c r="T416" s="304">
        <f t="shared" ca="1" si="175"/>
        <v>31.176179999999995</v>
      </c>
      <c r="U416" s="311">
        <f t="shared" ca="1" si="176"/>
        <v>0</v>
      </c>
      <c r="V416" s="306">
        <f t="shared" ca="1" si="177"/>
        <v>1.2256769247290256</v>
      </c>
      <c r="W416" s="304">
        <f t="shared" ca="1" si="178"/>
        <v>27.28779397472076</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1.189038537969104</v>
      </c>
      <c r="AH416" s="304">
        <f t="shared" ca="1" si="202"/>
        <v>-8.5864390958145833</v>
      </c>
    </row>
    <row r="417" spans="1:34" x14ac:dyDescent="0.2">
      <c r="A417" s="347">
        <f t="shared" ca="1" si="180"/>
        <v>1E-4</v>
      </c>
      <c r="B417" s="304">
        <f t="shared" ca="1" si="181"/>
        <v>33.4035000000003</v>
      </c>
      <c r="D417" s="306">
        <f t="shared" ca="1" si="182"/>
        <v>-0.71971213278749813</v>
      </c>
      <c r="E417" s="307">
        <f t="shared" ca="1" si="183"/>
        <v>-1.2537484855851826</v>
      </c>
      <c r="F417" s="304">
        <f t="shared" ca="1" si="184"/>
        <v>1.4456385506718712</v>
      </c>
      <c r="G417" s="306">
        <f t="shared" ca="1" si="185"/>
        <v>8.7551854067915418</v>
      </c>
      <c r="H417" s="307">
        <f t="shared" ca="1" si="186"/>
        <v>-104.08644098204122</v>
      </c>
      <c r="I417" s="304">
        <f t="shared" ca="1" si="187"/>
        <v>104.45401125765945</v>
      </c>
      <c r="J417" s="306">
        <f t="shared" ca="1" si="188"/>
        <v>720.8069538303231</v>
      </c>
      <c r="K417" s="307">
        <f t="shared" ca="1" si="189"/>
        <v>-5.5347984274003936</v>
      </c>
      <c r="L417" s="304">
        <f t="shared" ca="1" si="174"/>
        <v>720.82820330768232</v>
      </c>
      <c r="M417" s="306">
        <f t="shared" ca="1" si="190"/>
        <v>-1.4868793042085515</v>
      </c>
      <c r="N417" s="304">
        <f t="shared" ca="1" si="191"/>
        <v>-85.191908776498423</v>
      </c>
      <c r="P417" s="310">
        <f t="shared" ca="1" si="192"/>
        <v>23</v>
      </c>
      <c r="Q417" s="304">
        <f t="shared" ca="1" si="193"/>
        <v>0</v>
      </c>
      <c r="R417" s="306">
        <f t="shared" ca="1" si="194"/>
        <v>0</v>
      </c>
      <c r="S417" s="307">
        <f t="shared" ca="1" si="195"/>
        <v>3.1779999999999995</v>
      </c>
      <c r="T417" s="304">
        <f t="shared" ca="1" si="175"/>
        <v>31.176179999999995</v>
      </c>
      <c r="U417" s="311">
        <f t="shared" ca="1" si="176"/>
        <v>0</v>
      </c>
      <c r="V417" s="306">
        <f t="shared" ca="1" si="177"/>
        <v>1.2256782004925078</v>
      </c>
      <c r="W417" s="304">
        <f t="shared" ca="1" si="178"/>
        <v>27.287884501752089</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1.1890106993627523</v>
      </c>
      <c r="AH417" s="304">
        <f t="shared" ca="1" si="202"/>
        <v>-8.5864675817245946</v>
      </c>
    </row>
    <row r="418" spans="1:34" x14ac:dyDescent="0.2">
      <c r="A418" s="347">
        <f t="shared" ca="1" si="180"/>
        <v>1E-4</v>
      </c>
      <c r="B418" s="304">
        <f t="shared" ca="1" si="181"/>
        <v>33.403600000000303</v>
      </c>
      <c r="D418" s="306">
        <f t="shared" ca="1" si="182"/>
        <v>-0.71970778487489362</v>
      </c>
      <c r="E418" s="307">
        <f t="shared" ca="1" si="183"/>
        <v>-1.2537195337307399</v>
      </c>
      <c r="F418" s="304">
        <f t="shared" ca="1" si="184"/>
        <v>1.4456112772344956</v>
      </c>
      <c r="G418" s="306">
        <f t="shared" ca="1" si="185"/>
        <v>8.7551134360130547</v>
      </c>
      <c r="H418" s="307">
        <f t="shared" ca="1" si="186"/>
        <v>-104.0865663539946</v>
      </c>
      <c r="I418" s="304">
        <f t="shared" ca="1" si="187"/>
        <v>104.45413015597792</v>
      </c>
      <c r="J418" s="306">
        <f t="shared" ca="1" si="188"/>
        <v>720.8069538303231</v>
      </c>
      <c r="K418" s="307">
        <f t="shared" ca="1" si="189"/>
        <v>-5.5452070777671958</v>
      </c>
      <c r="L418" s="304">
        <f t="shared" ca="1" si="174"/>
        <v>720.82828330448081</v>
      </c>
      <c r="M418" s="306">
        <f t="shared" ca="1" si="190"/>
        <v>-1.4868800914058873</v>
      </c>
      <c r="N418" s="304">
        <f t="shared" ca="1" si="191"/>
        <v>-85.191953879583409</v>
      </c>
      <c r="P418" s="310">
        <f t="shared" ca="1" si="192"/>
        <v>23</v>
      </c>
      <c r="Q418" s="304">
        <f t="shared" ca="1" si="193"/>
        <v>0</v>
      </c>
      <c r="R418" s="306">
        <f t="shared" ca="1" si="194"/>
        <v>0</v>
      </c>
      <c r="S418" s="307">
        <f t="shared" ca="1" si="195"/>
        <v>3.1779999999999995</v>
      </c>
      <c r="T418" s="304">
        <f t="shared" ca="1" si="175"/>
        <v>31.176179999999995</v>
      </c>
      <c r="U418" s="311">
        <f t="shared" ca="1" si="176"/>
        <v>0</v>
      </c>
      <c r="V418" s="306">
        <f t="shared" ca="1" si="177"/>
        <v>1.2256794762588548</v>
      </c>
      <c r="W418" s="304">
        <f t="shared" ca="1" si="178"/>
        <v>27.287975027592726</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1.1889828611182125</v>
      </c>
      <c r="AH418" s="304">
        <f t="shared" ca="1" si="202"/>
        <v>-8.586496067259942</v>
      </c>
    </row>
    <row r="419" spans="1:34" x14ac:dyDescent="0.2">
      <c r="A419" s="347">
        <f t="shared" ca="1" si="180"/>
        <v>1E-4</v>
      </c>
      <c r="B419" s="304">
        <f t="shared" ca="1" si="181"/>
        <v>33.403700000000306</v>
      </c>
      <c r="D419" s="306">
        <f t="shared" ca="1" si="182"/>
        <v>-0.71970343695645111</v>
      </c>
      <c r="E419" s="307">
        <f t="shared" ca="1" si="183"/>
        <v>-1.2536905822571374</v>
      </c>
      <c r="F419" s="304">
        <f t="shared" ca="1" si="184"/>
        <v>1.445584004202858</v>
      </c>
      <c r="G419" s="306">
        <f t="shared" ca="1" si="185"/>
        <v>8.7550414656693594</v>
      </c>
      <c r="H419" s="307">
        <f t="shared" ca="1" si="186"/>
        <v>-104.08669172305282</v>
      </c>
      <c r="I419" s="304">
        <f t="shared" ca="1" si="187"/>
        <v>104.4542490515126</v>
      </c>
      <c r="J419" s="306">
        <f t="shared" ca="1" si="188"/>
        <v>720.8069538303231</v>
      </c>
      <c r="K419" s="307">
        <f t="shared" ca="1" si="189"/>
        <v>-5.5556157406710485</v>
      </c>
      <c r="L419" s="304">
        <f t="shared" ca="1" si="174"/>
        <v>720.82836345166629</v>
      </c>
      <c r="M419" s="306">
        <f t="shared" ca="1" si="190"/>
        <v>-1.4868808785949599</v>
      </c>
      <c r="N419" s="304">
        <f t="shared" ca="1" si="191"/>
        <v>-85.191998982194946</v>
      </c>
      <c r="P419" s="310">
        <f t="shared" ca="1" si="192"/>
        <v>23</v>
      </c>
      <c r="Q419" s="304">
        <f t="shared" ca="1" si="193"/>
        <v>0</v>
      </c>
      <c r="R419" s="306">
        <f t="shared" ca="1" si="194"/>
        <v>0</v>
      </c>
      <c r="S419" s="307">
        <f t="shared" ca="1" si="195"/>
        <v>3.1779999999999995</v>
      </c>
      <c r="T419" s="304">
        <f t="shared" ca="1" si="175"/>
        <v>31.176179999999995</v>
      </c>
      <c r="U419" s="311">
        <f t="shared" ca="1" si="176"/>
        <v>0</v>
      </c>
      <c r="V419" s="306">
        <f t="shared" ca="1" si="177"/>
        <v>1.2256807520280664</v>
      </c>
      <c r="W419" s="304">
        <f t="shared" ca="1" si="178"/>
        <v>27.288065552242674</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1.1889550232354882</v>
      </c>
      <c r="AH419" s="304">
        <f t="shared" ca="1" si="202"/>
        <v>-8.5865245524206202</v>
      </c>
    </row>
    <row r="420" spans="1:34" x14ac:dyDescent="0.2">
      <c r="A420" s="347">
        <f t="shared" ca="1" si="180"/>
        <v>1E-4</v>
      </c>
      <c r="B420" s="304">
        <f t="shared" ca="1" si="181"/>
        <v>33.403800000000309</v>
      </c>
      <c r="D420" s="306">
        <f t="shared" ca="1" si="182"/>
        <v>-0.71969908903217295</v>
      </c>
      <c r="E420" s="307">
        <f t="shared" ca="1" si="183"/>
        <v>-1.2536616311643733</v>
      </c>
      <c r="F420" s="304">
        <f t="shared" ca="1" si="184"/>
        <v>1.445556731576958</v>
      </c>
      <c r="G420" s="306">
        <f t="shared" ca="1" si="185"/>
        <v>8.7549694957604558</v>
      </c>
      <c r="H420" s="307">
        <f t="shared" ca="1" si="186"/>
        <v>-104.08681708921594</v>
      </c>
      <c r="I420" s="304">
        <f t="shared" ca="1" si="187"/>
        <v>104.45436794426354</v>
      </c>
      <c r="J420" s="306">
        <f t="shared" ca="1" si="188"/>
        <v>720.8069538303231</v>
      </c>
      <c r="K420" s="307">
        <f t="shared" ca="1" si="189"/>
        <v>-5.5660244161116621</v>
      </c>
      <c r="L420" s="304">
        <f t="shared" ca="1" si="174"/>
        <v>720.82844374923934</v>
      </c>
      <c r="M420" s="306">
        <f t="shared" ca="1" si="190"/>
        <v>-1.4868816657757695</v>
      </c>
      <c r="N420" s="304">
        <f t="shared" ca="1" si="191"/>
        <v>-85.192044084333048</v>
      </c>
      <c r="P420" s="310">
        <f t="shared" ca="1" si="192"/>
        <v>23</v>
      </c>
      <c r="Q420" s="304">
        <f t="shared" ca="1" si="193"/>
        <v>0</v>
      </c>
      <c r="R420" s="306">
        <f t="shared" ca="1" si="194"/>
        <v>0</v>
      </c>
      <c r="S420" s="307">
        <f t="shared" ca="1" si="195"/>
        <v>3.1779999999999995</v>
      </c>
      <c r="T420" s="304">
        <f t="shared" ca="1" si="175"/>
        <v>31.176179999999995</v>
      </c>
      <c r="U420" s="311">
        <f t="shared" ca="1" si="176"/>
        <v>0</v>
      </c>
      <c r="V420" s="306">
        <f t="shared" ca="1" si="177"/>
        <v>1.2256820278001432</v>
      </c>
      <c r="W420" s="304">
        <f t="shared" ca="1" si="178"/>
        <v>27.28815607570197</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1.1889271857145793</v>
      </c>
      <c r="AH420" s="304">
        <f t="shared" ca="1" si="202"/>
        <v>-8.5865530372066328</v>
      </c>
    </row>
    <row r="421" spans="1:34" x14ac:dyDescent="0.2">
      <c r="A421" s="347">
        <f t="shared" ca="1" si="180"/>
        <v>1E-4</v>
      </c>
      <c r="B421" s="304">
        <f t="shared" ca="1" si="181"/>
        <v>33.403900000000313</v>
      </c>
      <c r="D421" s="306">
        <f t="shared" ca="1" si="182"/>
        <v>-0.71969474110205911</v>
      </c>
      <c r="E421" s="307">
        <f t="shared" ca="1" si="183"/>
        <v>-1.2536326804524371</v>
      </c>
      <c r="F421" s="304">
        <f t="shared" ca="1" si="184"/>
        <v>1.4455294593567862</v>
      </c>
      <c r="G421" s="306">
        <f t="shared" ca="1" si="185"/>
        <v>8.7548975262863458</v>
      </c>
      <c r="H421" s="307">
        <f t="shared" ca="1" si="186"/>
        <v>-104.08694245248398</v>
      </c>
      <c r="I421" s="304">
        <f t="shared" ca="1" si="187"/>
        <v>104.45448683423076</v>
      </c>
      <c r="J421" s="306">
        <f t="shared" ca="1" si="188"/>
        <v>720.8069538303231</v>
      </c>
      <c r="K421" s="307">
        <f t="shared" ca="1" si="189"/>
        <v>-5.5764331040887472</v>
      </c>
      <c r="L421" s="304">
        <f t="shared" ca="1" si="174"/>
        <v>720.82852419720041</v>
      </c>
      <c r="M421" s="306">
        <f t="shared" ca="1" si="190"/>
        <v>-1.4868824529483164</v>
      </c>
      <c r="N421" s="304">
        <f t="shared" ca="1" si="191"/>
        <v>-85.192089185997744</v>
      </c>
      <c r="P421" s="310">
        <f t="shared" ca="1" si="192"/>
        <v>23</v>
      </c>
      <c r="Q421" s="304">
        <f t="shared" ca="1" si="193"/>
        <v>0</v>
      </c>
      <c r="R421" s="306">
        <f t="shared" ca="1" si="194"/>
        <v>0</v>
      </c>
      <c r="S421" s="307">
        <f t="shared" ca="1" si="195"/>
        <v>3.1779999999999995</v>
      </c>
      <c r="T421" s="304">
        <f t="shared" ca="1" si="175"/>
        <v>31.176179999999995</v>
      </c>
      <c r="U421" s="311">
        <f t="shared" ca="1" si="176"/>
        <v>0</v>
      </c>
      <c r="V421" s="306">
        <f t="shared" ca="1" si="177"/>
        <v>1.2256833035750847</v>
      </c>
      <c r="W421" s="304">
        <f t="shared" ca="1" si="178"/>
        <v>27.288246597970598</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1.18889934855547</v>
      </c>
      <c r="AH421" s="304">
        <f t="shared" ca="1" si="202"/>
        <v>-8.5865815216179904</v>
      </c>
    </row>
    <row r="422" spans="1:34" x14ac:dyDescent="0.2">
      <c r="A422" s="347">
        <f t="shared" ca="1" si="180"/>
        <v>1E-4</v>
      </c>
      <c r="B422" s="304">
        <f t="shared" ca="1" si="181"/>
        <v>33.404000000000316</v>
      </c>
      <c r="D422" s="306">
        <f t="shared" ca="1" si="182"/>
        <v>-0.71969039316610961</v>
      </c>
      <c r="E422" s="307">
        <f t="shared" ca="1" si="183"/>
        <v>-1.2536037301213288</v>
      </c>
      <c r="F422" s="304">
        <f t="shared" ca="1" si="184"/>
        <v>1.4455021875423428</v>
      </c>
      <c r="G422" s="306">
        <f t="shared" ca="1" si="185"/>
        <v>8.7548255572470293</v>
      </c>
      <c r="H422" s="307">
        <f t="shared" ca="1" si="186"/>
        <v>-104.087067812857</v>
      </c>
      <c r="I422" s="304">
        <f t="shared" ca="1" si="187"/>
        <v>104.4546057214143</v>
      </c>
      <c r="J422" s="306">
        <f t="shared" ca="1" si="188"/>
        <v>720.8069538303231</v>
      </c>
      <c r="K422" s="307">
        <f t="shared" ca="1" si="189"/>
        <v>-5.5868418046020141</v>
      </c>
      <c r="L422" s="304">
        <f t="shared" ca="1" si="174"/>
        <v>720.82860479554995</v>
      </c>
      <c r="M422" s="306">
        <f t="shared" ca="1" si="190"/>
        <v>-1.4868832401126004</v>
      </c>
      <c r="N422" s="304">
        <f t="shared" ca="1" si="191"/>
        <v>-85.192134287188992</v>
      </c>
      <c r="P422" s="310">
        <f t="shared" ca="1" si="192"/>
        <v>23</v>
      </c>
      <c r="Q422" s="304">
        <f t="shared" ca="1" si="193"/>
        <v>0</v>
      </c>
      <c r="R422" s="306">
        <f t="shared" ca="1" si="194"/>
        <v>0</v>
      </c>
      <c r="S422" s="307">
        <f t="shared" ca="1" si="195"/>
        <v>3.1779999999999995</v>
      </c>
      <c r="T422" s="304">
        <f t="shared" ca="1" si="175"/>
        <v>31.176179999999995</v>
      </c>
      <c r="U422" s="311">
        <f t="shared" ca="1" si="176"/>
        <v>0</v>
      </c>
      <c r="V422" s="306">
        <f t="shared" ca="1" si="177"/>
        <v>1.2256845793528912</v>
      </c>
      <c r="W422" s="304">
        <f t="shared" ca="1" si="178"/>
        <v>27.288337119048578</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1.1888715117581725</v>
      </c>
      <c r="AH422" s="304">
        <f t="shared" ca="1" si="202"/>
        <v>-8.5866100056546895</v>
      </c>
    </row>
    <row r="423" spans="1:34" x14ac:dyDescent="0.2">
      <c r="A423" s="347">
        <f t="shared" ca="1" si="180"/>
        <v>1E-4</v>
      </c>
      <c r="B423" s="304">
        <f t="shared" ca="1" si="181"/>
        <v>33.404100000000319</v>
      </c>
      <c r="D423" s="306">
        <f t="shared" ca="1" si="182"/>
        <v>-0.71968604522432766</v>
      </c>
      <c r="E423" s="307">
        <f t="shared" ca="1" si="183"/>
        <v>-1.25357478017105</v>
      </c>
      <c r="F423" s="304">
        <f t="shared" ca="1" si="184"/>
        <v>1.4454749161336315</v>
      </c>
      <c r="G423" s="306">
        <f t="shared" ca="1" si="185"/>
        <v>8.7547535886425063</v>
      </c>
      <c r="H423" s="307">
        <f t="shared" ca="1" si="186"/>
        <v>-104.08719317033501</v>
      </c>
      <c r="I423" s="304">
        <f t="shared" ca="1" si="187"/>
        <v>104.45472460581419</v>
      </c>
      <c r="J423" s="306">
        <f t="shared" ca="1" si="188"/>
        <v>720.8069538303231</v>
      </c>
      <c r="K423" s="307">
        <f t="shared" ca="1" si="189"/>
        <v>-5.5972505176511733</v>
      </c>
      <c r="L423" s="304">
        <f t="shared" ca="1" si="174"/>
        <v>720.82868554428865</v>
      </c>
      <c r="M423" s="306">
        <f t="shared" ca="1" si="190"/>
        <v>-1.4868840272686217</v>
      </c>
      <c r="N423" s="304">
        <f t="shared" ca="1" si="191"/>
        <v>-85.192179387906833</v>
      </c>
      <c r="P423" s="310">
        <f t="shared" ca="1" si="192"/>
        <v>23</v>
      </c>
      <c r="Q423" s="304">
        <f t="shared" ca="1" si="193"/>
        <v>0</v>
      </c>
      <c r="R423" s="306">
        <f t="shared" ca="1" si="194"/>
        <v>0</v>
      </c>
      <c r="S423" s="307">
        <f t="shared" ca="1" si="195"/>
        <v>3.1779999999999995</v>
      </c>
      <c r="T423" s="304">
        <f t="shared" ca="1" si="175"/>
        <v>31.176179999999995</v>
      </c>
      <c r="U423" s="311">
        <f t="shared" ca="1" si="176"/>
        <v>0</v>
      </c>
      <c r="V423" s="306">
        <f t="shared" ca="1" si="177"/>
        <v>1.2256858551335623</v>
      </c>
      <c r="W423" s="304">
        <f t="shared" ca="1" si="178"/>
        <v>27.288427638935918</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1.1888436753226763</v>
      </c>
      <c r="AH423" s="304">
        <f t="shared" ca="1" si="202"/>
        <v>-8.5866384893167336</v>
      </c>
    </row>
    <row r="424" spans="1:34" x14ac:dyDescent="0.2">
      <c r="A424" s="347">
        <f t="shared" ca="1" si="180"/>
        <v>1E-4</v>
      </c>
      <c r="B424" s="304">
        <f t="shared" ca="1" si="181"/>
        <v>33.404200000000323</v>
      </c>
      <c r="D424" s="306">
        <f t="shared" ca="1" si="182"/>
        <v>-0.71968169727671405</v>
      </c>
      <c r="E424" s="307">
        <f t="shared" ca="1" si="183"/>
        <v>-1.2535458306015883</v>
      </c>
      <c r="F424" s="304">
        <f t="shared" ca="1" si="184"/>
        <v>1.4454476451306417</v>
      </c>
      <c r="G424" s="306">
        <f t="shared" ca="1" si="185"/>
        <v>8.7546816204727786</v>
      </c>
      <c r="H424" s="307">
        <f t="shared" ca="1" si="186"/>
        <v>-104.08731852491808</v>
      </c>
      <c r="I424" s="304">
        <f t="shared" ca="1" si="187"/>
        <v>104.45484348743048</v>
      </c>
      <c r="J424" s="306">
        <f t="shared" ca="1" si="188"/>
        <v>720.8069538303231</v>
      </c>
      <c r="K424" s="307">
        <f t="shared" ca="1" si="189"/>
        <v>-5.6076592432359362</v>
      </c>
      <c r="L424" s="304">
        <f t="shared" ca="1" si="174"/>
        <v>720.82876644341673</v>
      </c>
      <c r="M424" s="306">
        <f t="shared" ca="1" si="190"/>
        <v>-1.4868848144163804</v>
      </c>
      <c r="N424" s="304">
        <f t="shared" ca="1" si="191"/>
        <v>-85.192224488151268</v>
      </c>
      <c r="P424" s="310">
        <f t="shared" ca="1" si="192"/>
        <v>23</v>
      </c>
      <c r="Q424" s="304">
        <f t="shared" ca="1" si="193"/>
        <v>0</v>
      </c>
      <c r="R424" s="306">
        <f t="shared" ca="1" si="194"/>
        <v>0</v>
      </c>
      <c r="S424" s="307">
        <f t="shared" ca="1" si="195"/>
        <v>3.1779999999999995</v>
      </c>
      <c r="T424" s="304">
        <f t="shared" ca="1" si="175"/>
        <v>31.176179999999995</v>
      </c>
      <c r="U424" s="311">
        <f t="shared" ca="1" si="176"/>
        <v>0</v>
      </c>
      <c r="V424" s="306">
        <f t="shared" ca="1" si="177"/>
        <v>1.2256871309170985</v>
      </c>
      <c r="W424" s="304">
        <f t="shared" ca="1" si="178"/>
        <v>27.288518157632641</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1.1888158392489778</v>
      </c>
      <c r="AH424" s="304">
        <f t="shared" ca="1" si="202"/>
        <v>-8.5866669726041298</v>
      </c>
    </row>
    <row r="425" spans="1:34" x14ac:dyDescent="0.2">
      <c r="A425" s="347">
        <f t="shared" ca="1" si="180"/>
        <v>1E-4</v>
      </c>
      <c r="B425" s="304">
        <f t="shared" ca="1" si="181"/>
        <v>33.404300000000326</v>
      </c>
      <c r="D425" s="306">
        <f t="shared" ca="1" si="182"/>
        <v>-0.71967734932326843</v>
      </c>
      <c r="E425" s="307">
        <f t="shared" ca="1" si="183"/>
        <v>-1.2535168814129456</v>
      </c>
      <c r="F425" s="304">
        <f t="shared" ca="1" si="184"/>
        <v>1.4454203745333751</v>
      </c>
      <c r="G425" s="306">
        <f t="shared" ca="1" si="185"/>
        <v>8.7546096527378463</v>
      </c>
      <c r="H425" s="307">
        <f t="shared" ca="1" si="186"/>
        <v>-104.08744387660622</v>
      </c>
      <c r="I425" s="304">
        <f t="shared" ca="1" si="187"/>
        <v>104.45496236626319</v>
      </c>
      <c r="J425" s="306">
        <f t="shared" ca="1" si="188"/>
        <v>720.8069538303231</v>
      </c>
      <c r="K425" s="307">
        <f t="shared" ca="1" si="189"/>
        <v>-5.6180679813560124</v>
      </c>
      <c r="L425" s="304">
        <f t="shared" ca="1" si="174"/>
        <v>720.82884749293487</v>
      </c>
      <c r="M425" s="306">
        <f t="shared" ca="1" si="190"/>
        <v>-1.4868856015558769</v>
      </c>
      <c r="N425" s="304">
        <f t="shared" ca="1" si="191"/>
        <v>-85.192269587922297</v>
      </c>
      <c r="P425" s="310">
        <f t="shared" ca="1" si="192"/>
        <v>23</v>
      </c>
      <c r="Q425" s="304">
        <f t="shared" ca="1" si="193"/>
        <v>0</v>
      </c>
      <c r="R425" s="306">
        <f t="shared" ca="1" si="194"/>
        <v>0</v>
      </c>
      <c r="S425" s="307">
        <f t="shared" ca="1" si="195"/>
        <v>3.1779999999999995</v>
      </c>
      <c r="T425" s="304">
        <f t="shared" ca="1" si="175"/>
        <v>31.176179999999995</v>
      </c>
      <c r="U425" s="311">
        <f t="shared" ca="1" si="176"/>
        <v>0</v>
      </c>
      <c r="V425" s="306">
        <f t="shared" ca="1" si="177"/>
        <v>1.225688406703499</v>
      </c>
      <c r="W425" s="304">
        <f t="shared" ca="1" si="178"/>
        <v>27.288608675138711</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1.1887880035370735</v>
      </c>
      <c r="AH425" s="304">
        <f t="shared" ca="1" si="202"/>
        <v>-8.58669545551688</v>
      </c>
    </row>
    <row r="426" spans="1:34" x14ac:dyDescent="0.2">
      <c r="A426" s="347">
        <f t="shared" ca="1" si="180"/>
        <v>1E-4</v>
      </c>
      <c r="B426" s="304">
        <f t="shared" ca="1" si="181"/>
        <v>33.404400000000329</v>
      </c>
      <c r="D426" s="306">
        <f t="shared" ca="1" si="182"/>
        <v>-0.71967300136398982</v>
      </c>
      <c r="E426" s="307">
        <f t="shared" ca="1" si="183"/>
        <v>-1.2534879326051254</v>
      </c>
      <c r="F426" s="304">
        <f t="shared" ca="1" si="184"/>
        <v>1.4453931043418342</v>
      </c>
      <c r="G426" s="306">
        <f t="shared" ca="1" si="185"/>
        <v>8.7545376854377093</v>
      </c>
      <c r="H426" s="307">
        <f t="shared" ca="1" si="186"/>
        <v>-104.08756922539948</v>
      </c>
      <c r="I426" s="304">
        <f t="shared" ca="1" si="187"/>
        <v>104.45508124231237</v>
      </c>
      <c r="J426" s="306">
        <f t="shared" ca="1" si="188"/>
        <v>720.8069538303231</v>
      </c>
      <c r="K426" s="307">
        <f t="shared" ca="1" si="189"/>
        <v>-5.6284767320111131</v>
      </c>
      <c r="L426" s="304">
        <f t="shared" ca="1" si="174"/>
        <v>720.82892869284342</v>
      </c>
      <c r="M426" s="306">
        <f t="shared" ca="1" si="190"/>
        <v>-1.4868863886871111</v>
      </c>
      <c r="N426" s="304">
        <f t="shared" ca="1" si="191"/>
        <v>-85.192314687219934</v>
      </c>
      <c r="P426" s="310">
        <f t="shared" ca="1" si="192"/>
        <v>23</v>
      </c>
      <c r="Q426" s="304">
        <f t="shared" ca="1" si="193"/>
        <v>0</v>
      </c>
      <c r="R426" s="306">
        <f t="shared" ca="1" si="194"/>
        <v>0</v>
      </c>
      <c r="S426" s="307">
        <f t="shared" ca="1" si="195"/>
        <v>3.1779999999999995</v>
      </c>
      <c r="T426" s="304">
        <f t="shared" ca="1" si="175"/>
        <v>31.176179999999995</v>
      </c>
      <c r="U426" s="311">
        <f t="shared" ca="1" si="176"/>
        <v>0</v>
      </c>
      <c r="V426" s="306">
        <f t="shared" ca="1" si="177"/>
        <v>1.2256896824927646</v>
      </c>
      <c r="W426" s="304">
        <f t="shared" ca="1" si="178"/>
        <v>27.288699191454199</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1.1887601681869739</v>
      </c>
      <c r="AH426" s="304">
        <f t="shared" ca="1" si="202"/>
        <v>-8.5867239380549769</v>
      </c>
    </row>
    <row r="427" spans="1:34" x14ac:dyDescent="0.2">
      <c r="A427" s="347">
        <f t="shared" ca="1" si="180"/>
        <v>1E-4</v>
      </c>
      <c r="B427" s="304">
        <f t="shared" ca="1" si="181"/>
        <v>33.404500000000333</v>
      </c>
      <c r="D427" s="306">
        <f t="shared" ca="1" si="182"/>
        <v>-0.71966865339888153</v>
      </c>
      <c r="E427" s="307">
        <f t="shared" ca="1" si="183"/>
        <v>-1.2534589841781116</v>
      </c>
      <c r="F427" s="304">
        <f t="shared" ca="1" si="184"/>
        <v>1.445365834556007</v>
      </c>
      <c r="G427" s="306">
        <f t="shared" ca="1" si="185"/>
        <v>8.7544657185723693</v>
      </c>
      <c r="H427" s="307">
        <f t="shared" ca="1" si="186"/>
        <v>-104.08769457129789</v>
      </c>
      <c r="I427" s="304">
        <f t="shared" ca="1" si="187"/>
        <v>104.45520011557804</v>
      </c>
      <c r="J427" s="306">
        <f t="shared" ca="1" si="188"/>
        <v>720.8069538303231</v>
      </c>
      <c r="K427" s="307">
        <f t="shared" ca="1" si="189"/>
        <v>-5.638885495200948</v>
      </c>
      <c r="L427" s="304">
        <f t="shared" ca="1" si="174"/>
        <v>720.82901004314294</v>
      </c>
      <c r="M427" s="306">
        <f t="shared" ca="1" si="190"/>
        <v>-1.486887175810083</v>
      </c>
      <c r="N427" s="304">
        <f t="shared" ca="1" si="191"/>
        <v>-85.192359786044193</v>
      </c>
      <c r="P427" s="310">
        <f t="shared" ca="1" si="192"/>
        <v>23</v>
      </c>
      <c r="Q427" s="304">
        <f t="shared" ca="1" si="193"/>
        <v>0</v>
      </c>
      <c r="R427" s="306">
        <f t="shared" ca="1" si="194"/>
        <v>0</v>
      </c>
      <c r="S427" s="307">
        <f t="shared" ca="1" si="195"/>
        <v>3.1779999999999995</v>
      </c>
      <c r="T427" s="304">
        <f t="shared" ca="1" si="175"/>
        <v>31.176179999999995</v>
      </c>
      <c r="U427" s="311">
        <f t="shared" ca="1" si="176"/>
        <v>0</v>
      </c>
      <c r="V427" s="306">
        <f t="shared" ca="1" si="177"/>
        <v>1.2256909582848949</v>
      </c>
      <c r="W427" s="304">
        <f t="shared" ca="1" si="178"/>
        <v>27.288789706579074</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1.1887323331986579</v>
      </c>
      <c r="AH427" s="304">
        <f t="shared" ca="1" si="202"/>
        <v>-8.5867524202184402</v>
      </c>
    </row>
    <row r="428" spans="1:34" x14ac:dyDescent="0.2">
      <c r="A428" s="347">
        <f t="shared" ca="1" si="180"/>
        <v>1E-4</v>
      </c>
      <c r="B428" s="304">
        <f t="shared" ca="1" si="181"/>
        <v>33.404600000000336</v>
      </c>
      <c r="D428" s="306">
        <f t="shared" ca="1" si="182"/>
        <v>-0.71966430542794457</v>
      </c>
      <c r="E428" s="307">
        <f t="shared" ca="1" si="183"/>
        <v>-1.2534300361319097</v>
      </c>
      <c r="F428" s="304">
        <f t="shared" ca="1" si="184"/>
        <v>1.445338565175899</v>
      </c>
      <c r="G428" s="306">
        <f t="shared" ca="1" si="185"/>
        <v>8.7543937521418265</v>
      </c>
      <c r="H428" s="307">
        <f t="shared" ca="1" si="186"/>
        <v>-104.08781991430151</v>
      </c>
      <c r="I428" s="304">
        <f t="shared" ca="1" si="187"/>
        <v>104.45531898606026</v>
      </c>
      <c r="J428" s="306">
        <f t="shared" ca="1" si="188"/>
        <v>720.8069538303231</v>
      </c>
      <c r="K428" s="307">
        <f t="shared" ca="1" si="189"/>
        <v>-5.6492942709252283</v>
      </c>
      <c r="L428" s="304">
        <f t="shared" ca="1" si="174"/>
        <v>720.82909154383401</v>
      </c>
      <c r="M428" s="306">
        <f t="shared" ca="1" si="190"/>
        <v>-1.4868879629247929</v>
      </c>
      <c r="N428" s="304">
        <f t="shared" ca="1" si="191"/>
        <v>-85.19240488439506</v>
      </c>
      <c r="P428" s="310">
        <f t="shared" ca="1" si="192"/>
        <v>23</v>
      </c>
      <c r="Q428" s="304">
        <f t="shared" ca="1" si="193"/>
        <v>0</v>
      </c>
      <c r="R428" s="306">
        <f t="shared" ca="1" si="194"/>
        <v>0</v>
      </c>
      <c r="S428" s="307">
        <f t="shared" ca="1" si="195"/>
        <v>3.1779999999999995</v>
      </c>
      <c r="T428" s="304">
        <f t="shared" ca="1" si="175"/>
        <v>31.176179999999995</v>
      </c>
      <c r="U428" s="311">
        <f t="shared" ca="1" si="176"/>
        <v>0</v>
      </c>
      <c r="V428" s="306">
        <f t="shared" ca="1" si="177"/>
        <v>1.2256922340798897</v>
      </c>
      <c r="W428" s="304">
        <f t="shared" ca="1" si="178"/>
        <v>27.288880220513356</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1.1887044985721325</v>
      </c>
      <c r="AH428" s="304">
        <f t="shared" ca="1" si="202"/>
        <v>-8.5867809020072627</v>
      </c>
    </row>
    <row r="429" spans="1:34" x14ac:dyDescent="0.2">
      <c r="A429" s="347">
        <f t="shared" ca="1" si="180"/>
        <v>1E-4</v>
      </c>
      <c r="B429" s="304">
        <f t="shared" ca="1" si="181"/>
        <v>33.404700000000339</v>
      </c>
      <c r="D429" s="306">
        <f t="shared" ca="1" si="182"/>
        <v>-0.71965995745117906</v>
      </c>
      <c r="E429" s="307">
        <f t="shared" ca="1" si="183"/>
        <v>-1.2534010884665161</v>
      </c>
      <c r="F429" s="304">
        <f t="shared" ca="1" si="184"/>
        <v>1.4453112962015069</v>
      </c>
      <c r="G429" s="306">
        <f t="shared" ca="1" si="185"/>
        <v>8.7543217861460807</v>
      </c>
      <c r="H429" s="307">
        <f t="shared" ca="1" si="186"/>
        <v>-104.08794525441036</v>
      </c>
      <c r="I429" s="304">
        <f t="shared" ca="1" si="187"/>
        <v>104.45543785375905</v>
      </c>
      <c r="J429" s="306">
        <f t="shared" ca="1" si="188"/>
        <v>720.8069538303231</v>
      </c>
      <c r="K429" s="307">
        <f t="shared" ca="1" si="189"/>
        <v>-5.6597030591836637</v>
      </c>
      <c r="L429" s="304">
        <f t="shared" ca="1" si="174"/>
        <v>720.82917319491696</v>
      </c>
      <c r="M429" s="306">
        <f t="shared" ca="1" si="190"/>
        <v>-1.4868887500312407</v>
      </c>
      <c r="N429" s="304">
        <f t="shared" ca="1" si="191"/>
        <v>-85.192449982272535</v>
      </c>
      <c r="P429" s="310">
        <f t="shared" ca="1" si="192"/>
        <v>23</v>
      </c>
      <c r="Q429" s="304">
        <f t="shared" ca="1" si="193"/>
        <v>0</v>
      </c>
      <c r="R429" s="306">
        <f t="shared" ca="1" si="194"/>
        <v>0</v>
      </c>
      <c r="S429" s="307">
        <f t="shared" ca="1" si="195"/>
        <v>3.1779999999999995</v>
      </c>
      <c r="T429" s="304">
        <f t="shared" ca="1" si="175"/>
        <v>31.176179999999995</v>
      </c>
      <c r="U429" s="311">
        <f t="shared" ca="1" si="176"/>
        <v>0</v>
      </c>
      <c r="V429" s="306">
        <f t="shared" ca="1" si="177"/>
        <v>1.2256935098777491</v>
      </c>
      <c r="W429" s="304">
        <f t="shared" ca="1" si="178"/>
        <v>27.288970733257056</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1.1886766643073958</v>
      </c>
      <c r="AH429" s="304">
        <f t="shared" ca="1" si="202"/>
        <v>-8.5868093834214481</v>
      </c>
    </row>
    <row r="430" spans="1:34" x14ac:dyDescent="0.2">
      <c r="A430" s="347">
        <f t="shared" ca="1" si="180"/>
        <v>1E-4</v>
      </c>
      <c r="B430" s="304">
        <f t="shared" ca="1" si="181"/>
        <v>33.404800000000343</v>
      </c>
      <c r="D430" s="306">
        <f t="shared" ca="1" si="182"/>
        <v>-0.71965560946858687</v>
      </c>
      <c r="E430" s="307">
        <f t="shared" ca="1" si="183"/>
        <v>-1.2533721411819272</v>
      </c>
      <c r="F430" s="304">
        <f t="shared" ca="1" si="184"/>
        <v>1.4452840276328291</v>
      </c>
      <c r="G430" s="306">
        <f t="shared" ca="1" si="185"/>
        <v>8.7542498205851338</v>
      </c>
      <c r="H430" s="307">
        <f t="shared" ca="1" si="186"/>
        <v>-104.08807059162447</v>
      </c>
      <c r="I430" s="304">
        <f t="shared" ca="1" si="187"/>
        <v>104.45555671867444</v>
      </c>
      <c r="J430" s="306">
        <f t="shared" ca="1" si="188"/>
        <v>720.8069538303231</v>
      </c>
      <c r="K430" s="307">
        <f t="shared" ca="1" si="189"/>
        <v>-5.6701118599759655</v>
      </c>
      <c r="L430" s="304">
        <f t="shared" ca="1" si="174"/>
        <v>720.82925499639248</v>
      </c>
      <c r="M430" s="306">
        <f t="shared" ca="1" si="190"/>
        <v>-1.4868895371294268</v>
      </c>
      <c r="N430" s="304">
        <f t="shared" ca="1" si="191"/>
        <v>-85.192495079676675</v>
      </c>
      <c r="P430" s="310">
        <f t="shared" ca="1" si="192"/>
        <v>23</v>
      </c>
      <c r="Q430" s="304">
        <f t="shared" ca="1" si="193"/>
        <v>0</v>
      </c>
      <c r="R430" s="306">
        <f t="shared" ca="1" si="194"/>
        <v>0</v>
      </c>
      <c r="S430" s="307">
        <f t="shared" ca="1" si="195"/>
        <v>3.1779999999999995</v>
      </c>
      <c r="T430" s="304">
        <f t="shared" ca="1" si="175"/>
        <v>31.176179999999995</v>
      </c>
      <c r="U430" s="311">
        <f t="shared" ca="1" si="176"/>
        <v>0</v>
      </c>
      <c r="V430" s="306">
        <f t="shared" ca="1" si="177"/>
        <v>1.2256947856784732</v>
      </c>
      <c r="W430" s="304">
        <f t="shared" ca="1" si="178"/>
        <v>27.289061244810181</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1.1886488304044409</v>
      </c>
      <c r="AH430" s="304">
        <f t="shared" ca="1" si="202"/>
        <v>-8.5868378644610015</v>
      </c>
    </row>
    <row r="431" spans="1:34" x14ac:dyDescent="0.2">
      <c r="A431" s="347">
        <f t="shared" ca="1" si="180"/>
        <v>1E-4</v>
      </c>
      <c r="B431" s="304">
        <f t="shared" ca="1" si="181"/>
        <v>33.404900000000346</v>
      </c>
      <c r="D431" s="306">
        <f t="shared" ca="1" si="182"/>
        <v>-0.71965126148016578</v>
      </c>
      <c r="E431" s="307">
        <f t="shared" ca="1" si="183"/>
        <v>-1.2533431942781394</v>
      </c>
      <c r="F431" s="304">
        <f t="shared" ca="1" si="184"/>
        <v>1.4452567594698611</v>
      </c>
      <c r="G431" s="306">
        <f t="shared" ca="1" si="185"/>
        <v>8.7541778554589857</v>
      </c>
      <c r="H431" s="307">
        <f t="shared" ca="1" si="186"/>
        <v>-104.08819592594389</v>
      </c>
      <c r="I431" s="304">
        <f t="shared" ca="1" si="187"/>
        <v>104.45567558080648</v>
      </c>
      <c r="J431" s="306">
        <f t="shared" ca="1" si="188"/>
        <v>720.8069538303231</v>
      </c>
      <c r="K431" s="307">
        <f t="shared" ca="1" si="189"/>
        <v>-5.6805206733018441</v>
      </c>
      <c r="L431" s="304">
        <f t="shared" ca="1" si="174"/>
        <v>720.82933694826079</v>
      </c>
      <c r="M431" s="306">
        <f t="shared" ca="1" si="190"/>
        <v>-1.4868903242193512</v>
      </c>
      <c r="N431" s="304">
        <f t="shared" ca="1" si="191"/>
        <v>-85.192540176607437</v>
      </c>
      <c r="P431" s="310">
        <f t="shared" ca="1" si="192"/>
        <v>23</v>
      </c>
      <c r="Q431" s="304">
        <f t="shared" ca="1" si="193"/>
        <v>0</v>
      </c>
      <c r="R431" s="306">
        <f t="shared" ca="1" si="194"/>
        <v>0</v>
      </c>
      <c r="S431" s="307">
        <f t="shared" ca="1" si="195"/>
        <v>3.1779999999999995</v>
      </c>
      <c r="T431" s="304">
        <f t="shared" ca="1" si="175"/>
        <v>31.176179999999995</v>
      </c>
      <c r="U431" s="311">
        <f t="shared" ca="1" si="176"/>
        <v>0</v>
      </c>
      <c r="V431" s="306">
        <f t="shared" ca="1" si="177"/>
        <v>1.2256960614820613</v>
      </c>
      <c r="W431" s="304">
        <f t="shared" ca="1" si="178"/>
        <v>27.289151755172732</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1.1886209968632695</v>
      </c>
      <c r="AH431" s="304">
        <f t="shared" ca="1" si="202"/>
        <v>-8.5868663451259231</v>
      </c>
    </row>
    <row r="432" spans="1:34" x14ac:dyDescent="0.2">
      <c r="A432" s="347">
        <f t="shared" ca="1" si="180"/>
        <v>1E-4</v>
      </c>
      <c r="B432" s="304">
        <f t="shared" ca="1" si="181"/>
        <v>33.405000000000349</v>
      </c>
      <c r="D432" s="306">
        <f t="shared" ca="1" si="182"/>
        <v>-0.71964691348591969</v>
      </c>
      <c r="E432" s="307">
        <f t="shared" ca="1" si="183"/>
        <v>-1.2533142477551529</v>
      </c>
      <c r="F432" s="304">
        <f t="shared" ca="1" si="184"/>
        <v>1.4452294917126054</v>
      </c>
      <c r="G432" s="306">
        <f t="shared" ca="1" si="185"/>
        <v>8.7541058907676366</v>
      </c>
      <c r="H432" s="307">
        <f t="shared" ca="1" si="186"/>
        <v>-104.08832125736866</v>
      </c>
      <c r="I432" s="304">
        <f t="shared" ca="1" si="187"/>
        <v>104.45579444015519</v>
      </c>
      <c r="J432" s="306">
        <f t="shared" ca="1" si="188"/>
        <v>720.8069538303231</v>
      </c>
      <c r="K432" s="307">
        <f t="shared" ca="1" si="189"/>
        <v>-5.69092949916101</v>
      </c>
      <c r="L432" s="304">
        <f t="shared" ca="1" si="174"/>
        <v>720.82941905052269</v>
      </c>
      <c r="M432" s="306">
        <f t="shared" ca="1" si="190"/>
        <v>-1.4868911113010139</v>
      </c>
      <c r="N432" s="304">
        <f t="shared" ca="1" si="191"/>
        <v>-85.192585273064836</v>
      </c>
      <c r="P432" s="310">
        <f t="shared" ca="1" si="192"/>
        <v>23</v>
      </c>
      <c r="Q432" s="304">
        <f t="shared" ca="1" si="193"/>
        <v>0</v>
      </c>
      <c r="R432" s="306">
        <f t="shared" ca="1" si="194"/>
        <v>0</v>
      </c>
      <c r="S432" s="307">
        <f t="shared" ca="1" si="195"/>
        <v>3.1779999999999995</v>
      </c>
      <c r="T432" s="304">
        <f t="shared" ca="1" si="175"/>
        <v>31.176179999999995</v>
      </c>
      <c r="U432" s="311">
        <f t="shared" ca="1" si="176"/>
        <v>0</v>
      </c>
      <c r="V432" s="306">
        <f t="shared" ca="1" si="177"/>
        <v>1.2256973372885145</v>
      </c>
      <c r="W432" s="304">
        <f t="shared" ca="1" si="178"/>
        <v>27.289242264344722</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1.1885931636838762</v>
      </c>
      <c r="AH432" s="304">
        <f t="shared" ca="1" si="202"/>
        <v>-8.5868948254162163</v>
      </c>
    </row>
    <row r="433" spans="1:34" x14ac:dyDescent="0.2">
      <c r="A433" s="347">
        <f t="shared" ca="1" si="180"/>
        <v>1E-4</v>
      </c>
      <c r="B433" s="304">
        <f t="shared" ca="1" si="181"/>
        <v>33.405100000000353</v>
      </c>
      <c r="D433" s="306">
        <f t="shared" ca="1" si="182"/>
        <v>-0.71964256548584837</v>
      </c>
      <c r="E433" s="307">
        <f t="shared" ca="1" si="183"/>
        <v>-1.2532853016129621</v>
      </c>
      <c r="F433" s="304">
        <f t="shared" ca="1" si="184"/>
        <v>1.4452022243610569</v>
      </c>
      <c r="G433" s="306">
        <f t="shared" ca="1" si="185"/>
        <v>8.754033926511088</v>
      </c>
      <c r="H433" s="307">
        <f t="shared" ca="1" si="186"/>
        <v>-104.08844658589882</v>
      </c>
      <c r="I433" s="304">
        <f t="shared" ca="1" si="187"/>
        <v>104.45591329672064</v>
      </c>
      <c r="J433" s="306">
        <f t="shared" ca="1" si="188"/>
        <v>720.8069538303231</v>
      </c>
      <c r="K433" s="307">
        <f t="shared" ca="1" si="189"/>
        <v>-5.7013383375531737</v>
      </c>
      <c r="L433" s="304">
        <f t="shared" ca="1" si="174"/>
        <v>720.82950130317829</v>
      </c>
      <c r="M433" s="306">
        <f t="shared" ca="1" si="190"/>
        <v>-1.4868918983744153</v>
      </c>
      <c r="N433" s="304">
        <f t="shared" ca="1" si="191"/>
        <v>-85.192630369048899</v>
      </c>
      <c r="P433" s="310">
        <f t="shared" ca="1" si="192"/>
        <v>23</v>
      </c>
      <c r="Q433" s="304">
        <f t="shared" ca="1" si="193"/>
        <v>0</v>
      </c>
      <c r="R433" s="306">
        <f t="shared" ca="1" si="194"/>
        <v>0</v>
      </c>
      <c r="S433" s="307">
        <f t="shared" ca="1" si="195"/>
        <v>3.1779999999999995</v>
      </c>
      <c r="T433" s="304">
        <f t="shared" ca="1" si="175"/>
        <v>31.176179999999995</v>
      </c>
      <c r="U433" s="311">
        <f t="shared" ca="1" si="176"/>
        <v>0</v>
      </c>
      <c r="V433" s="306">
        <f t="shared" ca="1" si="177"/>
        <v>1.2256986130978322</v>
      </c>
      <c r="W433" s="304">
        <f t="shared" ca="1" si="178"/>
        <v>27.289332772326183</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1.1885653308662629</v>
      </c>
      <c r="AH433" s="304">
        <f t="shared" ca="1" si="202"/>
        <v>-8.586923305331883</v>
      </c>
    </row>
    <row r="434" spans="1:34" x14ac:dyDescent="0.2">
      <c r="A434" s="347">
        <f t="shared" ca="1" si="180"/>
        <v>1E-4</v>
      </c>
      <c r="B434" s="304">
        <f t="shared" ca="1" si="181"/>
        <v>33.405200000000356</v>
      </c>
      <c r="D434" s="306">
        <f t="shared" ca="1" si="182"/>
        <v>-0.71963821747995271</v>
      </c>
      <c r="E434" s="307">
        <f t="shared" ca="1" si="183"/>
        <v>-1.2532563558515584</v>
      </c>
      <c r="F434" s="304">
        <f t="shared" ca="1" si="184"/>
        <v>1.4451749574152093</v>
      </c>
      <c r="G434" s="306">
        <f t="shared" ca="1" si="185"/>
        <v>8.7539619626893401</v>
      </c>
      <c r="H434" s="307">
        <f t="shared" ca="1" si="186"/>
        <v>-104.0885719115344</v>
      </c>
      <c r="I434" s="304">
        <f t="shared" ca="1" si="187"/>
        <v>104.45603215050284</v>
      </c>
      <c r="J434" s="306">
        <f t="shared" ca="1" si="188"/>
        <v>720.8069538303231</v>
      </c>
      <c r="K434" s="307">
        <f t="shared" ca="1" si="189"/>
        <v>-5.7117471884780455</v>
      </c>
      <c r="L434" s="304">
        <f t="shared" ca="1" si="174"/>
        <v>720.8295837062285</v>
      </c>
      <c r="M434" s="306">
        <f t="shared" ca="1" si="190"/>
        <v>-1.486892685439555</v>
      </c>
      <c r="N434" s="304">
        <f t="shared" ca="1" si="191"/>
        <v>-85.192675464559613</v>
      </c>
      <c r="P434" s="310">
        <f t="shared" ca="1" si="192"/>
        <v>23</v>
      </c>
      <c r="Q434" s="304">
        <f t="shared" ca="1" si="193"/>
        <v>0</v>
      </c>
      <c r="R434" s="306">
        <f t="shared" ca="1" si="194"/>
        <v>0</v>
      </c>
      <c r="S434" s="307">
        <f t="shared" ca="1" si="195"/>
        <v>3.1779999999999995</v>
      </c>
      <c r="T434" s="304">
        <f t="shared" ca="1" si="175"/>
        <v>31.176179999999995</v>
      </c>
      <c r="U434" s="311">
        <f t="shared" ca="1" si="176"/>
        <v>0</v>
      </c>
      <c r="V434" s="306">
        <f t="shared" ca="1" si="177"/>
        <v>1.2256998889100144</v>
      </c>
      <c r="W434" s="304">
        <f t="shared" ca="1" si="178"/>
        <v>27.289423279117113</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1.1885374984104153</v>
      </c>
      <c r="AH434" s="304">
        <f t="shared" ca="1" si="202"/>
        <v>-8.5869517848729355</v>
      </c>
    </row>
    <row r="435" spans="1:34" x14ac:dyDescent="0.2">
      <c r="A435" s="347">
        <f t="shared" ca="1" si="180"/>
        <v>1E-4</v>
      </c>
      <c r="B435" s="304">
        <f t="shared" ca="1" si="181"/>
        <v>33.405300000000359</v>
      </c>
      <c r="D435" s="306">
        <f t="shared" ca="1" si="182"/>
        <v>-0.71963386946823571</v>
      </c>
      <c r="E435" s="307">
        <f t="shared" ca="1" si="183"/>
        <v>-1.2532274104709415</v>
      </c>
      <c r="F435" s="304">
        <f t="shared" ca="1" si="184"/>
        <v>1.4451476908750633</v>
      </c>
      <c r="G435" s="306">
        <f t="shared" ca="1" si="185"/>
        <v>8.7538899993023929</v>
      </c>
      <c r="H435" s="307">
        <f t="shared" ca="1" si="186"/>
        <v>-104.08869723427544</v>
      </c>
      <c r="I435" s="304">
        <f t="shared" ca="1" si="187"/>
        <v>104.45615100150181</v>
      </c>
      <c r="J435" s="306">
        <f t="shared" ca="1" si="188"/>
        <v>720.8069538303231</v>
      </c>
      <c r="K435" s="307">
        <f t="shared" ca="1" si="189"/>
        <v>-5.7221560519353361</v>
      </c>
      <c r="L435" s="304">
        <f t="shared" ca="1" si="174"/>
        <v>720.82966625967344</v>
      </c>
      <c r="M435" s="306">
        <f t="shared" ca="1" si="190"/>
        <v>-1.4868934724964338</v>
      </c>
      <c r="N435" s="304">
        <f t="shared" ca="1" si="191"/>
        <v>-85.192720559597007</v>
      </c>
      <c r="P435" s="310">
        <f t="shared" ca="1" si="192"/>
        <v>23</v>
      </c>
      <c r="Q435" s="304">
        <f t="shared" ca="1" si="193"/>
        <v>0</v>
      </c>
      <c r="R435" s="306">
        <f t="shared" ca="1" si="194"/>
        <v>0</v>
      </c>
      <c r="S435" s="307">
        <f t="shared" ca="1" si="195"/>
        <v>3.1779999999999995</v>
      </c>
      <c r="T435" s="304">
        <f t="shared" ca="1" si="175"/>
        <v>31.176179999999995</v>
      </c>
      <c r="U435" s="311">
        <f t="shared" ca="1" si="176"/>
        <v>0</v>
      </c>
      <c r="V435" s="306">
        <f t="shared" ca="1" si="177"/>
        <v>1.2257011647250609</v>
      </c>
      <c r="W435" s="304">
        <f t="shared" ca="1" si="178"/>
        <v>27.289513784717499</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1.188509666316337</v>
      </c>
      <c r="AH435" s="304">
        <f t="shared" ca="1" si="202"/>
        <v>-8.5869802640393704</v>
      </c>
    </row>
    <row r="436" spans="1:34" x14ac:dyDescent="0.2">
      <c r="A436" s="347">
        <f t="shared" ca="1" si="180"/>
        <v>1E-4</v>
      </c>
      <c r="B436" s="304">
        <f t="shared" ca="1" si="181"/>
        <v>33.405400000000363</v>
      </c>
      <c r="D436" s="306">
        <f t="shared" ca="1" si="182"/>
        <v>-0.71962952145069303</v>
      </c>
      <c r="E436" s="307">
        <f t="shared" ca="1" si="183"/>
        <v>-1.253198465471117</v>
      </c>
      <c r="F436" s="304">
        <f t="shared" ca="1" si="184"/>
        <v>1.445120424740622</v>
      </c>
      <c r="G436" s="306">
        <f t="shared" ca="1" si="185"/>
        <v>8.753818036350248</v>
      </c>
      <c r="H436" s="307">
        <f t="shared" ca="1" si="186"/>
        <v>-104.08882255412199</v>
      </c>
      <c r="I436" s="304">
        <f t="shared" ca="1" si="187"/>
        <v>104.45626984971761</v>
      </c>
      <c r="J436" s="306">
        <f t="shared" ca="1" si="188"/>
        <v>720.8069538303231</v>
      </c>
      <c r="K436" s="307">
        <f t="shared" ca="1" si="189"/>
        <v>-5.7325649279247557</v>
      </c>
      <c r="L436" s="304">
        <f t="shared" ca="1" si="174"/>
        <v>720.82974896351391</v>
      </c>
      <c r="M436" s="306">
        <f t="shared" ca="1" si="190"/>
        <v>-1.4868942595450512</v>
      </c>
      <c r="N436" s="304">
        <f t="shared" ca="1" si="191"/>
        <v>-85.19276565416105</v>
      </c>
      <c r="P436" s="310">
        <f t="shared" ca="1" si="192"/>
        <v>23</v>
      </c>
      <c r="Q436" s="304">
        <f t="shared" ca="1" si="193"/>
        <v>0</v>
      </c>
      <c r="R436" s="306">
        <f t="shared" ca="1" si="194"/>
        <v>0</v>
      </c>
      <c r="S436" s="307">
        <f t="shared" ca="1" si="195"/>
        <v>3.1779999999999995</v>
      </c>
      <c r="T436" s="304">
        <f t="shared" ca="1" si="175"/>
        <v>31.176179999999995</v>
      </c>
      <c r="U436" s="311">
        <f t="shared" ca="1" si="176"/>
        <v>0</v>
      </c>
      <c r="V436" s="306">
        <f t="shared" ca="1" si="177"/>
        <v>1.2257024405429722</v>
      </c>
      <c r="W436" s="304">
        <f t="shared" ca="1" si="178"/>
        <v>27.289604289127382</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1.1884818345840351</v>
      </c>
      <c r="AH436" s="304">
        <f t="shared" ca="1" si="202"/>
        <v>-8.5870087428311841</v>
      </c>
    </row>
    <row r="437" spans="1:34" x14ac:dyDescent="0.2">
      <c r="A437" s="347">
        <f t="shared" ca="1" si="180"/>
        <v>1E-4</v>
      </c>
      <c r="B437" s="304">
        <f t="shared" ca="1" si="181"/>
        <v>33.405500000000366</v>
      </c>
      <c r="D437" s="306">
        <f t="shared" ca="1" si="182"/>
        <v>-0.71962517342733145</v>
      </c>
      <c r="E437" s="307">
        <f t="shared" ca="1" si="183"/>
        <v>-1.2531695208520723</v>
      </c>
      <c r="F437" s="304">
        <f t="shared" ca="1" si="184"/>
        <v>1.4450931590118781</v>
      </c>
      <c r="G437" s="306">
        <f t="shared" ca="1" si="185"/>
        <v>8.7537460738329056</v>
      </c>
      <c r="H437" s="307">
        <f t="shared" ca="1" si="186"/>
        <v>-104.08894787107407</v>
      </c>
      <c r="I437" s="304">
        <f t="shared" ca="1" si="187"/>
        <v>104.45638869515028</v>
      </c>
      <c r="J437" s="306">
        <f t="shared" ca="1" si="188"/>
        <v>720.8069538303231</v>
      </c>
      <c r="K437" s="307">
        <f t="shared" ca="1" si="189"/>
        <v>-5.7429738164460158</v>
      </c>
      <c r="L437" s="304">
        <f t="shared" ca="1" si="174"/>
        <v>720.82983181775012</v>
      </c>
      <c r="M437" s="306">
        <f t="shared" ca="1" si="190"/>
        <v>-1.4868950465854078</v>
      </c>
      <c r="N437" s="304">
        <f t="shared" ca="1" si="191"/>
        <v>-85.192810748251802</v>
      </c>
      <c r="P437" s="310">
        <f t="shared" ca="1" si="192"/>
        <v>23</v>
      </c>
      <c r="Q437" s="304">
        <f t="shared" ca="1" si="193"/>
        <v>0</v>
      </c>
      <c r="R437" s="306">
        <f t="shared" ca="1" si="194"/>
        <v>0</v>
      </c>
      <c r="S437" s="307">
        <f t="shared" ca="1" si="195"/>
        <v>3.1779999999999995</v>
      </c>
      <c r="T437" s="304">
        <f t="shared" ca="1" si="175"/>
        <v>31.176179999999995</v>
      </c>
      <c r="U437" s="311">
        <f t="shared" ca="1" si="176"/>
        <v>0</v>
      </c>
      <c r="V437" s="306">
        <f t="shared" ca="1" si="177"/>
        <v>1.2257037163637474</v>
      </c>
      <c r="W437" s="304">
        <f t="shared" ca="1" si="178"/>
        <v>27.28969479234674</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1.18845400321349</v>
      </c>
      <c r="AH437" s="304">
        <f t="shared" ca="1" si="202"/>
        <v>-8.5870372212483908</v>
      </c>
    </row>
    <row r="438" spans="1:34" x14ac:dyDescent="0.2">
      <c r="A438" s="347">
        <f t="shared" ca="1" si="180"/>
        <v>1E-4</v>
      </c>
      <c r="B438" s="304">
        <f t="shared" ca="1" si="181"/>
        <v>33.405600000000369</v>
      </c>
      <c r="D438" s="306">
        <f t="shared" ca="1" si="182"/>
        <v>-0.71962082539814598</v>
      </c>
      <c r="E438" s="307">
        <f t="shared" ca="1" si="183"/>
        <v>-1.2531405766138111</v>
      </c>
      <c r="F438" s="304">
        <f t="shared" ca="1" si="184"/>
        <v>1.4450658936888323</v>
      </c>
      <c r="G438" s="306">
        <f t="shared" ca="1" si="185"/>
        <v>8.7536741117503656</v>
      </c>
      <c r="H438" s="307">
        <f t="shared" ca="1" si="186"/>
        <v>-104.08907318513172</v>
      </c>
      <c r="I438" s="304">
        <f t="shared" ca="1" si="187"/>
        <v>104.45650753779985</v>
      </c>
      <c r="J438" s="306">
        <f t="shared" ca="1" si="188"/>
        <v>720.8069538303231</v>
      </c>
      <c r="K438" s="307">
        <f t="shared" ca="1" si="189"/>
        <v>-5.7533827174988259</v>
      </c>
      <c r="L438" s="304">
        <f t="shared" ca="1" si="174"/>
        <v>720.82991482238276</v>
      </c>
      <c r="M438" s="306">
        <f t="shared" ca="1" si="190"/>
        <v>-1.4868958336175033</v>
      </c>
      <c r="N438" s="304">
        <f t="shared" ca="1" si="191"/>
        <v>-85.192855841869203</v>
      </c>
      <c r="P438" s="310">
        <f t="shared" ca="1" si="192"/>
        <v>23</v>
      </c>
      <c r="Q438" s="304">
        <f t="shared" ca="1" si="193"/>
        <v>0</v>
      </c>
      <c r="R438" s="306">
        <f t="shared" ca="1" si="194"/>
        <v>0</v>
      </c>
      <c r="S438" s="307">
        <f t="shared" ca="1" si="195"/>
        <v>3.1779999999999995</v>
      </c>
      <c r="T438" s="304">
        <f t="shared" ca="1" si="175"/>
        <v>31.176179999999995</v>
      </c>
      <c r="U438" s="311">
        <f t="shared" ca="1" si="176"/>
        <v>0</v>
      </c>
      <c r="V438" s="306">
        <f t="shared" ca="1" si="177"/>
        <v>1.225704992187387</v>
      </c>
      <c r="W438" s="304">
        <f t="shared" ca="1" si="178"/>
        <v>27.289785294375605</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1.1884261722047142</v>
      </c>
      <c r="AH438" s="304">
        <f t="shared" ca="1" si="202"/>
        <v>-8.5870656992909833</v>
      </c>
    </row>
    <row r="439" spans="1:34" x14ac:dyDescent="0.2">
      <c r="A439" s="347">
        <f t="shared" ca="1" si="180"/>
        <v>1E-4</v>
      </c>
      <c r="B439" s="304">
        <f t="shared" ca="1" si="181"/>
        <v>33.405700000000373</v>
      </c>
      <c r="D439" s="306">
        <f t="shared" ca="1" si="182"/>
        <v>-0.71961647736314294</v>
      </c>
      <c r="E439" s="307">
        <f t="shared" ca="1" si="183"/>
        <v>-1.2531116327563261</v>
      </c>
      <c r="F439" s="304">
        <f t="shared" ca="1" si="184"/>
        <v>1.4450386287714816</v>
      </c>
      <c r="G439" s="306">
        <f t="shared" ca="1" si="185"/>
        <v>8.7536021501026298</v>
      </c>
      <c r="H439" s="307">
        <f t="shared" ca="1" si="186"/>
        <v>-104.089198496295</v>
      </c>
      <c r="I439" s="304">
        <f t="shared" ca="1" si="187"/>
        <v>104.45662637766635</v>
      </c>
      <c r="J439" s="306">
        <f t="shared" ca="1" si="188"/>
        <v>720.8069538303231</v>
      </c>
      <c r="K439" s="307">
        <f t="shared" ca="1" si="189"/>
        <v>-5.7637916310828974</v>
      </c>
      <c r="L439" s="304">
        <f t="shared" ca="1" si="174"/>
        <v>720.82999797741218</v>
      </c>
      <c r="M439" s="306">
        <f t="shared" ca="1" si="190"/>
        <v>-1.4868966206413383</v>
      </c>
      <c r="N439" s="304">
        <f t="shared" ca="1" si="191"/>
        <v>-85.192900935013327</v>
      </c>
      <c r="P439" s="310">
        <f t="shared" ca="1" si="192"/>
        <v>23</v>
      </c>
      <c r="Q439" s="304">
        <f t="shared" ca="1" si="193"/>
        <v>0</v>
      </c>
      <c r="R439" s="306">
        <f t="shared" ca="1" si="194"/>
        <v>0</v>
      </c>
      <c r="S439" s="307">
        <f t="shared" ca="1" si="195"/>
        <v>3.1779999999999995</v>
      </c>
      <c r="T439" s="304">
        <f t="shared" ca="1" si="175"/>
        <v>31.176179999999995</v>
      </c>
      <c r="U439" s="311">
        <f t="shared" ca="1" si="176"/>
        <v>0</v>
      </c>
      <c r="V439" s="306">
        <f t="shared" ca="1" si="177"/>
        <v>1.2257062680138908</v>
      </c>
      <c r="W439" s="304">
        <f t="shared" ca="1" si="178"/>
        <v>27.289875795213977</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1.1883983415576953</v>
      </c>
      <c r="AH439" s="304">
        <f t="shared" ca="1" si="202"/>
        <v>-8.5870941769589706</v>
      </c>
    </row>
    <row r="440" spans="1:34" x14ac:dyDescent="0.2">
      <c r="A440" s="347">
        <f t="shared" ca="1" si="180"/>
        <v>1E-4</v>
      </c>
      <c r="B440" s="304">
        <f t="shared" ca="1" si="181"/>
        <v>33.405800000000376</v>
      </c>
      <c r="D440" s="306">
        <f t="shared" ca="1" si="182"/>
        <v>-0.71961212932231844</v>
      </c>
      <c r="E440" s="307">
        <f t="shared" ca="1" si="183"/>
        <v>-1.2530826892796139</v>
      </c>
      <c r="F440" s="304">
        <f t="shared" ca="1" si="184"/>
        <v>1.4450113642598215</v>
      </c>
      <c r="G440" s="306">
        <f t="shared" ca="1" si="185"/>
        <v>8.7535301888896981</v>
      </c>
      <c r="H440" s="307">
        <f t="shared" ca="1" si="186"/>
        <v>-104.08932380456393</v>
      </c>
      <c r="I440" s="304">
        <f t="shared" ca="1" si="187"/>
        <v>104.45674521474983</v>
      </c>
      <c r="J440" s="306">
        <f t="shared" ca="1" si="188"/>
        <v>720.8069538303231</v>
      </c>
      <c r="K440" s="307">
        <f t="shared" ca="1" si="189"/>
        <v>-5.7742005571979407</v>
      </c>
      <c r="L440" s="304">
        <f t="shared" ca="1" si="174"/>
        <v>720.83008128283905</v>
      </c>
      <c r="M440" s="306">
        <f t="shared" ca="1" si="190"/>
        <v>-1.4868974076569124</v>
      </c>
      <c r="N440" s="304">
        <f t="shared" ca="1" si="191"/>
        <v>-85.19294602768413</v>
      </c>
      <c r="P440" s="310">
        <f t="shared" ca="1" si="192"/>
        <v>23</v>
      </c>
      <c r="Q440" s="304">
        <f t="shared" ca="1" si="193"/>
        <v>0</v>
      </c>
      <c r="R440" s="306">
        <f t="shared" ca="1" si="194"/>
        <v>0</v>
      </c>
      <c r="S440" s="307">
        <f t="shared" ca="1" si="195"/>
        <v>3.1779999999999995</v>
      </c>
      <c r="T440" s="304">
        <f t="shared" ca="1" si="175"/>
        <v>31.176179999999995</v>
      </c>
      <c r="U440" s="311">
        <f t="shared" ca="1" si="176"/>
        <v>0</v>
      </c>
      <c r="V440" s="306">
        <f t="shared" ca="1" si="177"/>
        <v>1.2257075438432594</v>
      </c>
      <c r="W440" s="304">
        <f t="shared" ca="1" si="178"/>
        <v>27.28996629486188</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1.1883705112724368</v>
      </c>
      <c r="AH440" s="304">
        <f t="shared" ca="1" si="202"/>
        <v>-8.5871226542523544</v>
      </c>
    </row>
    <row r="441" spans="1:34" x14ac:dyDescent="0.2">
      <c r="A441" s="347">
        <f t="shared" ca="1" si="180"/>
        <v>1E-4</v>
      </c>
      <c r="B441" s="304">
        <f t="shared" ca="1" si="181"/>
        <v>33.405900000000379</v>
      </c>
      <c r="D441" s="306">
        <f t="shared" ca="1" si="182"/>
        <v>-0.71960778127567815</v>
      </c>
      <c r="E441" s="307">
        <f t="shared" ca="1" si="183"/>
        <v>-1.2530537461836726</v>
      </c>
      <c r="F441" s="304">
        <f t="shared" ca="1" si="184"/>
        <v>1.4449841001538528</v>
      </c>
      <c r="G441" s="306">
        <f t="shared" ca="1" si="185"/>
        <v>8.7534582281115707</v>
      </c>
      <c r="H441" s="307">
        <f t="shared" ca="1" si="186"/>
        <v>-104.08944910993856</v>
      </c>
      <c r="I441" s="304">
        <f t="shared" ca="1" si="187"/>
        <v>104.45686404905032</v>
      </c>
      <c r="J441" s="306">
        <f t="shared" ca="1" si="188"/>
        <v>720.8069538303231</v>
      </c>
      <c r="K441" s="307">
        <f t="shared" ca="1" si="189"/>
        <v>-5.7846094958436662</v>
      </c>
      <c r="L441" s="304">
        <f t="shared" ca="1" si="174"/>
        <v>720.8301647386636</v>
      </c>
      <c r="M441" s="306">
        <f t="shared" ca="1" si="190"/>
        <v>-1.4868981946642261</v>
      </c>
      <c r="N441" s="304">
        <f t="shared" ca="1" si="191"/>
        <v>-85.192991119881654</v>
      </c>
      <c r="P441" s="310">
        <f t="shared" ca="1" si="192"/>
        <v>23</v>
      </c>
      <c r="Q441" s="304">
        <f t="shared" ca="1" si="193"/>
        <v>0</v>
      </c>
      <c r="R441" s="306">
        <f t="shared" ca="1" si="194"/>
        <v>0</v>
      </c>
      <c r="S441" s="307">
        <f t="shared" ca="1" si="195"/>
        <v>3.1779999999999995</v>
      </c>
      <c r="T441" s="304">
        <f t="shared" ca="1" si="175"/>
        <v>31.176179999999995</v>
      </c>
      <c r="U441" s="311">
        <f t="shared" ca="1" si="176"/>
        <v>0</v>
      </c>
      <c r="V441" s="306">
        <f t="shared" ca="1" si="177"/>
        <v>1.2257088196754922</v>
      </c>
      <c r="W441" s="304">
        <f t="shared" ca="1" si="178"/>
        <v>27.290056793319319</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1.188342681348928</v>
      </c>
      <c r="AH441" s="304">
        <f t="shared" ca="1" si="202"/>
        <v>-8.5871511311711402</v>
      </c>
    </row>
    <row r="442" spans="1:34" x14ac:dyDescent="0.2">
      <c r="A442" s="347">
        <f t="shared" ca="1" si="180"/>
        <v>1E-4</v>
      </c>
      <c r="B442" s="304">
        <f t="shared" ca="1" si="181"/>
        <v>33.406000000000382</v>
      </c>
      <c r="D442" s="306">
        <f t="shared" ca="1" si="182"/>
        <v>-0.71960343322321829</v>
      </c>
      <c r="E442" s="307">
        <f t="shared" ca="1" si="183"/>
        <v>-1.2530248034684952</v>
      </c>
      <c r="F442" s="304">
        <f t="shared" ca="1" si="184"/>
        <v>1.4449568364535683</v>
      </c>
      <c r="G442" s="306">
        <f t="shared" ca="1" si="185"/>
        <v>8.7533862677682492</v>
      </c>
      <c r="H442" s="307">
        <f t="shared" ca="1" si="186"/>
        <v>-104.0895744124189</v>
      </c>
      <c r="I442" s="304">
        <f t="shared" ca="1" si="187"/>
        <v>104.45698288056785</v>
      </c>
      <c r="J442" s="306">
        <f t="shared" ca="1" si="188"/>
        <v>720.8069538303231</v>
      </c>
      <c r="K442" s="307">
        <f t="shared" ca="1" si="189"/>
        <v>-5.7950184470197845</v>
      </c>
      <c r="L442" s="304">
        <f t="shared" ca="1" si="174"/>
        <v>720.83024834488651</v>
      </c>
      <c r="M442" s="306">
        <f t="shared" ca="1" si="190"/>
        <v>-1.4868989816632792</v>
      </c>
      <c r="N442" s="304">
        <f t="shared" ca="1" si="191"/>
        <v>-85.193036211605872</v>
      </c>
      <c r="P442" s="310">
        <f t="shared" ca="1" si="192"/>
        <v>23</v>
      </c>
      <c r="Q442" s="304">
        <f t="shared" ca="1" si="193"/>
        <v>0</v>
      </c>
      <c r="R442" s="306">
        <f t="shared" ca="1" si="194"/>
        <v>0</v>
      </c>
      <c r="S442" s="307">
        <f t="shared" ca="1" si="195"/>
        <v>3.1779999999999995</v>
      </c>
      <c r="T442" s="304">
        <f t="shared" ca="1" si="175"/>
        <v>31.176179999999995</v>
      </c>
      <c r="U442" s="311">
        <f t="shared" ca="1" si="176"/>
        <v>0</v>
      </c>
      <c r="V442" s="306">
        <f t="shared" ca="1" si="177"/>
        <v>1.2257100955105893</v>
      </c>
      <c r="W442" s="304">
        <f t="shared" ca="1" si="178"/>
        <v>27.290147290586287</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1.1883148517871671</v>
      </c>
      <c r="AH442" s="304">
        <f t="shared" ca="1" si="202"/>
        <v>-8.5871796077153313</v>
      </c>
    </row>
    <row r="443" spans="1:34" x14ac:dyDescent="0.2">
      <c r="A443" s="347">
        <f t="shared" ca="1" si="180"/>
        <v>1E-4</v>
      </c>
      <c r="B443" s="304">
        <f t="shared" ca="1" si="181"/>
        <v>33.406100000000386</v>
      </c>
      <c r="D443" s="306">
        <f t="shared" ca="1" si="182"/>
        <v>-0.71959908516494409</v>
      </c>
      <c r="E443" s="307">
        <f t="shared" ca="1" si="183"/>
        <v>-1.252995861134087</v>
      </c>
      <c r="F443" s="304">
        <f t="shared" ca="1" si="184"/>
        <v>1.4449295731589746</v>
      </c>
      <c r="G443" s="306">
        <f t="shared" ca="1" si="185"/>
        <v>8.753314307859732</v>
      </c>
      <c r="H443" s="307">
        <f t="shared" ca="1" si="186"/>
        <v>-104.08969971200501</v>
      </c>
      <c r="I443" s="304">
        <f t="shared" ca="1" si="187"/>
        <v>104.45710170930246</v>
      </c>
      <c r="J443" s="306">
        <f t="shared" ca="1" si="188"/>
        <v>720.8069538303231</v>
      </c>
      <c r="K443" s="307">
        <f t="shared" ca="1" si="189"/>
        <v>-5.805427410726006</v>
      </c>
      <c r="L443" s="304">
        <f t="shared" ca="1" si="174"/>
        <v>720.83033210150825</v>
      </c>
      <c r="M443" s="306">
        <f t="shared" ca="1" si="190"/>
        <v>-1.4868997686540721</v>
      </c>
      <c r="N443" s="304">
        <f t="shared" ca="1" si="191"/>
        <v>-85.193081302856825</v>
      </c>
      <c r="P443" s="310">
        <f t="shared" ca="1" si="192"/>
        <v>23</v>
      </c>
      <c r="Q443" s="304">
        <f t="shared" ca="1" si="193"/>
        <v>0</v>
      </c>
      <c r="R443" s="306">
        <f t="shared" ca="1" si="194"/>
        <v>0</v>
      </c>
      <c r="S443" s="307">
        <f t="shared" ca="1" si="195"/>
        <v>3.1779999999999995</v>
      </c>
      <c r="T443" s="304">
        <f t="shared" ca="1" si="175"/>
        <v>31.176179999999995</v>
      </c>
      <c r="U443" s="311">
        <f t="shared" ca="1" si="176"/>
        <v>0</v>
      </c>
      <c r="V443" s="306">
        <f t="shared" ca="1" si="177"/>
        <v>1.2257113713485503</v>
      </c>
      <c r="W443" s="304">
        <f t="shared" ca="1" si="178"/>
        <v>27.290237786662804</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1.1882870225871596</v>
      </c>
      <c r="AH443" s="304">
        <f t="shared" ca="1" si="202"/>
        <v>-8.5872080838849243</v>
      </c>
    </row>
    <row r="444" spans="1:34" x14ac:dyDescent="0.2">
      <c r="A444" s="347">
        <f t="shared" ca="1" si="180"/>
        <v>1E-4</v>
      </c>
      <c r="B444" s="304">
        <f t="shared" ca="1" si="181"/>
        <v>33.406200000000389</v>
      </c>
      <c r="D444" s="306">
        <f t="shared" ca="1" si="182"/>
        <v>-0.71959473710085187</v>
      </c>
      <c r="E444" s="307">
        <f t="shared" ca="1" si="183"/>
        <v>-1.2529669191804409</v>
      </c>
      <c r="F444" s="304">
        <f t="shared" ca="1" si="184"/>
        <v>1.4449023102700644</v>
      </c>
      <c r="G444" s="306">
        <f t="shared" ca="1" si="185"/>
        <v>8.7532423483860224</v>
      </c>
      <c r="H444" s="307">
        <f t="shared" ca="1" si="186"/>
        <v>-104.08982500869693</v>
      </c>
      <c r="I444" s="304">
        <f t="shared" ca="1" si="187"/>
        <v>104.45722053525418</v>
      </c>
      <c r="J444" s="306">
        <f t="shared" ca="1" si="188"/>
        <v>720.8069538303231</v>
      </c>
      <c r="K444" s="307">
        <f t="shared" ca="1" si="189"/>
        <v>-5.8158363869620411</v>
      </c>
      <c r="L444" s="304">
        <f t="shared" ca="1" si="174"/>
        <v>720.83041600852937</v>
      </c>
      <c r="M444" s="306">
        <f t="shared" ca="1" si="190"/>
        <v>-1.4869005556366048</v>
      </c>
      <c r="N444" s="304">
        <f t="shared" ca="1" si="191"/>
        <v>-85.1931263936345</v>
      </c>
      <c r="P444" s="310">
        <f t="shared" ca="1" si="192"/>
        <v>23</v>
      </c>
      <c r="Q444" s="304">
        <f t="shared" ca="1" si="193"/>
        <v>0</v>
      </c>
      <c r="R444" s="306">
        <f t="shared" ca="1" si="194"/>
        <v>0</v>
      </c>
      <c r="S444" s="307">
        <f t="shared" ca="1" si="195"/>
        <v>3.1779999999999995</v>
      </c>
      <c r="T444" s="304">
        <f t="shared" ca="1" si="175"/>
        <v>31.176179999999995</v>
      </c>
      <c r="U444" s="311">
        <f t="shared" ca="1" si="176"/>
        <v>0</v>
      </c>
      <c r="V444" s="306">
        <f t="shared" ca="1" si="177"/>
        <v>1.2257126471893758</v>
      </c>
      <c r="W444" s="304">
        <f t="shared" ca="1" si="178"/>
        <v>27.29032828154887</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1.1882591937489</v>
      </c>
      <c r="AH444" s="304">
        <f t="shared" ca="1" si="202"/>
        <v>-8.5872365596799263</v>
      </c>
    </row>
    <row r="445" spans="1:34" x14ac:dyDescent="0.2">
      <c r="A445" s="347">
        <f t="shared" ca="1" si="180"/>
        <v>1E-4</v>
      </c>
      <c r="B445" s="304">
        <f t="shared" ca="1" si="181"/>
        <v>33.406300000000392</v>
      </c>
      <c r="D445" s="306">
        <f t="shared" ca="1" si="182"/>
        <v>-0.7195903890309453</v>
      </c>
      <c r="E445" s="307">
        <f t="shared" ca="1" si="183"/>
        <v>-1.2529379776075551</v>
      </c>
      <c r="F445" s="304">
        <f t="shared" ca="1" si="184"/>
        <v>1.4448750477868382</v>
      </c>
      <c r="G445" s="306">
        <f t="shared" ca="1" si="185"/>
        <v>8.7531703893471189</v>
      </c>
      <c r="H445" s="307">
        <f t="shared" ca="1" si="186"/>
        <v>-104.0899503024947</v>
      </c>
      <c r="I445" s="304">
        <f t="shared" ca="1" si="187"/>
        <v>104.45733935842306</v>
      </c>
      <c r="J445" s="306">
        <f t="shared" ca="1" si="188"/>
        <v>720.8069538303231</v>
      </c>
      <c r="K445" s="307">
        <f t="shared" ca="1" si="189"/>
        <v>-5.8262453757276003</v>
      </c>
      <c r="L445" s="304">
        <f t="shared" ca="1" si="174"/>
        <v>720.8305000659501</v>
      </c>
      <c r="M445" s="306">
        <f t="shared" ca="1" si="190"/>
        <v>-1.4869013426108775</v>
      </c>
      <c r="N445" s="304">
        <f t="shared" ca="1" si="191"/>
        <v>-85.193171483938912</v>
      </c>
      <c r="P445" s="310">
        <f t="shared" ca="1" si="192"/>
        <v>23</v>
      </c>
      <c r="Q445" s="304">
        <f t="shared" ca="1" si="193"/>
        <v>0</v>
      </c>
      <c r="R445" s="306">
        <f t="shared" ca="1" si="194"/>
        <v>0</v>
      </c>
      <c r="S445" s="307">
        <f t="shared" ca="1" si="195"/>
        <v>3.1779999999999995</v>
      </c>
      <c r="T445" s="304">
        <f t="shared" ca="1" si="175"/>
        <v>31.176179999999995</v>
      </c>
      <c r="U445" s="311">
        <f t="shared" ca="1" si="176"/>
        <v>0</v>
      </c>
      <c r="V445" s="306">
        <f t="shared" ca="1" si="177"/>
        <v>1.2257139230330651</v>
      </c>
      <c r="W445" s="304">
        <f t="shared" ca="1" si="178"/>
        <v>27.290418775244511</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1.1882313652723848</v>
      </c>
      <c r="AH445" s="304">
        <f t="shared" ca="1" si="202"/>
        <v>-8.5872650351003372</v>
      </c>
    </row>
    <row r="446" spans="1:34" x14ac:dyDescent="0.2">
      <c r="A446" s="347">
        <f t="shared" ca="1" si="180"/>
        <v>1E-4</v>
      </c>
      <c r="B446" s="304">
        <f t="shared" ca="1" si="181"/>
        <v>33.406400000000396</v>
      </c>
      <c r="D446" s="306">
        <f t="shared" ca="1" si="182"/>
        <v>-0.71958604095522483</v>
      </c>
      <c r="E446" s="307">
        <f t="shared" ca="1" si="183"/>
        <v>-1.2529090364154225</v>
      </c>
      <c r="F446" s="304">
        <f t="shared" ca="1" si="184"/>
        <v>1.4448477857092896</v>
      </c>
      <c r="G446" s="306">
        <f t="shared" ca="1" si="185"/>
        <v>8.7530984307430231</v>
      </c>
      <c r="H446" s="307">
        <f t="shared" ca="1" si="186"/>
        <v>-104.09007559339834</v>
      </c>
      <c r="I446" s="304">
        <f t="shared" ca="1" si="187"/>
        <v>104.45745817880912</v>
      </c>
      <c r="J446" s="306">
        <f t="shared" ca="1" si="188"/>
        <v>720.8069538303231</v>
      </c>
      <c r="K446" s="307">
        <f t="shared" ca="1" si="189"/>
        <v>-5.8366543770223949</v>
      </c>
      <c r="L446" s="304">
        <f t="shared" ca="1" si="174"/>
        <v>720.83058427377114</v>
      </c>
      <c r="M446" s="306">
        <f t="shared" ca="1" si="190"/>
        <v>-1.4869021295768901</v>
      </c>
      <c r="N446" s="304">
        <f t="shared" ca="1" si="191"/>
        <v>-85.193216573770059</v>
      </c>
      <c r="P446" s="310">
        <f t="shared" ca="1" si="192"/>
        <v>23</v>
      </c>
      <c r="Q446" s="304">
        <f t="shared" ca="1" si="193"/>
        <v>0</v>
      </c>
      <c r="R446" s="306">
        <f t="shared" ca="1" si="194"/>
        <v>0</v>
      </c>
      <c r="S446" s="307">
        <f t="shared" ca="1" si="195"/>
        <v>3.1779999999999995</v>
      </c>
      <c r="T446" s="304">
        <f t="shared" ca="1" si="175"/>
        <v>31.176179999999995</v>
      </c>
      <c r="U446" s="311">
        <f t="shared" ca="1" si="176"/>
        <v>0</v>
      </c>
      <c r="V446" s="306">
        <f t="shared" ca="1" si="177"/>
        <v>1.2257151988796187</v>
      </c>
      <c r="W446" s="304">
        <f t="shared" ca="1" si="178"/>
        <v>27.290509267749727</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1.1882035371576087</v>
      </c>
      <c r="AH446" s="304">
        <f t="shared" ca="1" si="202"/>
        <v>-8.587293510146166</v>
      </c>
    </row>
    <row r="447" spans="1:34" x14ac:dyDescent="0.2">
      <c r="A447" s="347">
        <f t="shared" ca="1" si="180"/>
        <v>1E-4</v>
      </c>
      <c r="B447" s="304">
        <f t="shared" ca="1" si="181"/>
        <v>33.406500000000399</v>
      </c>
      <c r="D447" s="306">
        <f t="shared" ca="1" si="182"/>
        <v>-0.71958169287369167</v>
      </c>
      <c r="E447" s="307">
        <f t="shared" ca="1" si="183"/>
        <v>-1.2528800956040431</v>
      </c>
      <c r="F447" s="304">
        <f t="shared" ca="1" si="184"/>
        <v>1.4448205240374197</v>
      </c>
      <c r="G447" s="306">
        <f t="shared" ca="1" si="185"/>
        <v>8.753026472573735</v>
      </c>
      <c r="H447" s="307">
        <f t="shared" ca="1" si="186"/>
        <v>-104.0902008814079</v>
      </c>
      <c r="I447" s="304">
        <f t="shared" ca="1" si="187"/>
        <v>104.45757699641241</v>
      </c>
      <c r="J447" s="306">
        <f t="shared" ca="1" si="188"/>
        <v>720.8069538303231</v>
      </c>
      <c r="K447" s="307">
        <f t="shared" ca="1" si="189"/>
        <v>-5.8470633908461354</v>
      </c>
      <c r="L447" s="304">
        <f t="shared" ca="1" si="174"/>
        <v>720.83066863199303</v>
      </c>
      <c r="M447" s="306">
        <f t="shared" ca="1" si="190"/>
        <v>-1.4869029165346428</v>
      </c>
      <c r="N447" s="304">
        <f t="shared" ca="1" si="191"/>
        <v>-85.193261663127942</v>
      </c>
      <c r="P447" s="310">
        <f t="shared" ca="1" si="192"/>
        <v>23</v>
      </c>
      <c r="Q447" s="304">
        <f t="shared" ca="1" si="193"/>
        <v>0</v>
      </c>
      <c r="R447" s="306">
        <f t="shared" ca="1" si="194"/>
        <v>0</v>
      </c>
      <c r="S447" s="307">
        <f t="shared" ca="1" si="195"/>
        <v>3.1779999999999995</v>
      </c>
      <c r="T447" s="304">
        <f t="shared" ca="1" si="175"/>
        <v>31.176179999999995</v>
      </c>
      <c r="U447" s="311">
        <f t="shared" ca="1" si="176"/>
        <v>0</v>
      </c>
      <c r="V447" s="306">
        <f t="shared" ca="1" si="177"/>
        <v>1.225716474729037</v>
      </c>
      <c r="W447" s="304">
        <f t="shared" ca="1" si="178"/>
        <v>27.290599759064545</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1.18817570940457</v>
      </c>
      <c r="AH447" s="304">
        <f t="shared" ca="1" si="202"/>
        <v>-8.5873219848174109</v>
      </c>
    </row>
    <row r="448" spans="1:34" x14ac:dyDescent="0.2">
      <c r="A448" s="347">
        <f t="shared" ca="1" si="180"/>
        <v>1E-4</v>
      </c>
      <c r="B448" s="304">
        <f t="shared" ca="1" si="181"/>
        <v>33.406600000000402</v>
      </c>
      <c r="D448" s="306">
        <f t="shared" ca="1" si="182"/>
        <v>-0.7195773447863465</v>
      </c>
      <c r="E448" s="307">
        <f t="shared" ca="1" si="183"/>
        <v>-1.2528511551734098</v>
      </c>
      <c r="F448" s="304">
        <f t="shared" ca="1" si="184"/>
        <v>1.444793262771223</v>
      </c>
      <c r="G448" s="306">
        <f t="shared" ca="1" si="185"/>
        <v>8.7529545148392565</v>
      </c>
      <c r="H448" s="307">
        <f t="shared" ca="1" si="186"/>
        <v>-104.09032616652341</v>
      </c>
      <c r="I448" s="304">
        <f t="shared" ca="1" si="187"/>
        <v>104.45769581123295</v>
      </c>
      <c r="J448" s="306">
        <f t="shared" ca="1" si="188"/>
        <v>720.8069538303231</v>
      </c>
      <c r="K448" s="307">
        <f t="shared" ca="1" si="189"/>
        <v>-5.8574724171985322</v>
      </c>
      <c r="L448" s="304">
        <f t="shared" ca="1" si="174"/>
        <v>720.83075314061614</v>
      </c>
      <c r="M448" s="306">
        <f t="shared" ca="1" si="190"/>
        <v>-1.4869037034841359</v>
      </c>
      <c r="N448" s="304">
        <f t="shared" ca="1" si="191"/>
        <v>-85.193306752012589</v>
      </c>
      <c r="P448" s="310">
        <f t="shared" ca="1" si="192"/>
        <v>23</v>
      </c>
      <c r="Q448" s="304">
        <f t="shared" ca="1" si="193"/>
        <v>0</v>
      </c>
      <c r="R448" s="306">
        <f t="shared" ca="1" si="194"/>
        <v>0</v>
      </c>
      <c r="S448" s="307">
        <f t="shared" ca="1" si="195"/>
        <v>3.1779999999999995</v>
      </c>
      <c r="T448" s="304">
        <f t="shared" ca="1" si="175"/>
        <v>31.176179999999995</v>
      </c>
      <c r="U448" s="311">
        <f t="shared" ca="1" si="176"/>
        <v>0</v>
      </c>
      <c r="V448" s="306">
        <f t="shared" ca="1" si="177"/>
        <v>1.2257177505813186</v>
      </c>
      <c r="W448" s="304">
        <f t="shared" ca="1" si="178"/>
        <v>27.290690249188938</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1.1881478820132649</v>
      </c>
      <c r="AH448" s="304">
        <f t="shared" ca="1" si="202"/>
        <v>-8.5873504591140808</v>
      </c>
    </row>
    <row r="449" spans="1:34" x14ac:dyDescent="0.2">
      <c r="A449" s="347">
        <f t="shared" ca="1" si="180"/>
        <v>1E-4</v>
      </c>
      <c r="B449" s="304">
        <f t="shared" ca="1" si="181"/>
        <v>33.406700000000406</v>
      </c>
      <c r="D449" s="306">
        <f t="shared" ca="1" si="182"/>
        <v>-0.71957299669318842</v>
      </c>
      <c r="E449" s="307">
        <f t="shared" ca="1" si="183"/>
        <v>-1.2528222151235298</v>
      </c>
      <c r="F449" s="304">
        <f t="shared" ca="1" si="184"/>
        <v>1.4447660019107049</v>
      </c>
      <c r="G449" s="306">
        <f t="shared" ca="1" si="185"/>
        <v>8.7528825575395874</v>
      </c>
      <c r="H449" s="307">
        <f t="shared" ca="1" si="186"/>
        <v>-104.09045144874493</v>
      </c>
      <c r="I449" s="304">
        <f t="shared" ca="1" si="187"/>
        <v>104.45781462327079</v>
      </c>
      <c r="J449" s="306">
        <f t="shared" ca="1" si="188"/>
        <v>720.8069538303231</v>
      </c>
      <c r="K449" s="307">
        <f t="shared" ca="1" si="189"/>
        <v>-5.8678814560792958</v>
      </c>
      <c r="L449" s="304">
        <f t="shared" ca="1" si="174"/>
        <v>720.83083779964079</v>
      </c>
      <c r="M449" s="306">
        <f t="shared" ca="1" si="190"/>
        <v>-1.4869044904253692</v>
      </c>
      <c r="N449" s="304">
        <f t="shared" ca="1" si="191"/>
        <v>-85.193351840423986</v>
      </c>
      <c r="P449" s="310">
        <f t="shared" ca="1" si="192"/>
        <v>23</v>
      </c>
      <c r="Q449" s="304">
        <f t="shared" ca="1" si="193"/>
        <v>0</v>
      </c>
      <c r="R449" s="306">
        <f t="shared" ca="1" si="194"/>
        <v>0</v>
      </c>
      <c r="S449" s="307">
        <f t="shared" ca="1" si="195"/>
        <v>3.1779999999999995</v>
      </c>
      <c r="T449" s="304">
        <f t="shared" ca="1" si="175"/>
        <v>31.176179999999995</v>
      </c>
      <c r="U449" s="311">
        <f t="shared" ca="1" si="176"/>
        <v>0</v>
      </c>
      <c r="V449" s="306">
        <f t="shared" ca="1" si="177"/>
        <v>1.2257190264364646</v>
      </c>
      <c r="W449" s="304">
        <f t="shared" ca="1" si="178"/>
        <v>27.290780738122933</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1.1881200549836972</v>
      </c>
      <c r="AH449" s="304">
        <f t="shared" ca="1" si="202"/>
        <v>-8.5873789330361685</v>
      </c>
    </row>
    <row r="450" spans="1:34" x14ac:dyDescent="0.2">
      <c r="A450" s="347">
        <f t="shared" ca="1" si="180"/>
        <v>1E-4</v>
      </c>
      <c r="B450" s="304">
        <f t="shared" ca="1" si="181"/>
        <v>33.406800000000409</v>
      </c>
      <c r="D450" s="306">
        <f t="shared" ca="1" si="182"/>
        <v>-0.71956864859422132</v>
      </c>
      <c r="E450" s="307">
        <f t="shared" ca="1" si="183"/>
        <v>-1.252793275454394</v>
      </c>
      <c r="F450" s="304">
        <f t="shared" ca="1" si="184"/>
        <v>1.4447387414558603</v>
      </c>
      <c r="G450" s="306">
        <f t="shared" ca="1" si="185"/>
        <v>8.7528106006747279</v>
      </c>
      <c r="H450" s="307">
        <f t="shared" ca="1" si="186"/>
        <v>-104.09057672807248</v>
      </c>
      <c r="I450" s="304">
        <f t="shared" ca="1" si="187"/>
        <v>104.45793343252596</v>
      </c>
      <c r="J450" s="306">
        <f t="shared" ca="1" si="188"/>
        <v>720.8069538303231</v>
      </c>
      <c r="K450" s="307">
        <f t="shared" ca="1" si="189"/>
        <v>-5.8782905074881366</v>
      </c>
      <c r="L450" s="304">
        <f t="shared" ca="1" si="174"/>
        <v>720.83092260906778</v>
      </c>
      <c r="M450" s="306">
        <f t="shared" ca="1" si="190"/>
        <v>-1.4869052773583433</v>
      </c>
      <c r="N450" s="304">
        <f t="shared" ca="1" si="191"/>
        <v>-85.193396928362162</v>
      </c>
      <c r="P450" s="310">
        <f t="shared" ca="1" si="192"/>
        <v>23</v>
      </c>
      <c r="Q450" s="304">
        <f t="shared" ca="1" si="193"/>
        <v>0</v>
      </c>
      <c r="R450" s="306">
        <f t="shared" ca="1" si="194"/>
        <v>0</v>
      </c>
      <c r="S450" s="307">
        <f t="shared" ca="1" si="195"/>
        <v>3.1779999999999995</v>
      </c>
      <c r="T450" s="304">
        <f t="shared" ca="1" si="175"/>
        <v>31.176179999999995</v>
      </c>
      <c r="U450" s="311">
        <f t="shared" ca="1" si="176"/>
        <v>0</v>
      </c>
      <c r="V450" s="306">
        <f t="shared" ca="1" si="177"/>
        <v>1.2257203022944745</v>
      </c>
      <c r="W450" s="304">
        <f t="shared" ca="1" si="178"/>
        <v>27.290871225866546</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1.1880922283158615</v>
      </c>
      <c r="AH450" s="304">
        <f t="shared" ca="1" si="202"/>
        <v>-8.5874074065836812</v>
      </c>
    </row>
    <row r="451" spans="1:34" x14ac:dyDescent="0.2">
      <c r="A451" s="347">
        <f t="shared" ca="1" si="180"/>
        <v>1E-4</v>
      </c>
      <c r="B451" s="304">
        <f t="shared" ca="1" si="181"/>
        <v>33.406900000000412</v>
      </c>
      <c r="D451" s="306">
        <f t="shared" ca="1" si="182"/>
        <v>-0.71956430048944164</v>
      </c>
      <c r="E451" s="307">
        <f t="shared" ca="1" si="183"/>
        <v>-1.2527643361659972</v>
      </c>
      <c r="F451" s="304">
        <f t="shared" ca="1" si="184"/>
        <v>1.4447114814066824</v>
      </c>
      <c r="G451" s="306">
        <f t="shared" ca="1" si="185"/>
        <v>8.7527386442446797</v>
      </c>
      <c r="H451" s="307">
        <f t="shared" ca="1" si="186"/>
        <v>-104.0907020045061</v>
      </c>
      <c r="I451" s="304">
        <f t="shared" ca="1" si="187"/>
        <v>104.45805223899852</v>
      </c>
      <c r="J451" s="306">
        <f t="shared" ca="1" si="188"/>
        <v>720.8069538303231</v>
      </c>
      <c r="K451" s="307">
        <f t="shared" ca="1" si="189"/>
        <v>-5.8886995714247652</v>
      </c>
      <c r="L451" s="304">
        <f t="shared" ca="1" si="174"/>
        <v>720.83100756889758</v>
      </c>
      <c r="M451" s="306">
        <f t="shared" ca="1" si="190"/>
        <v>-1.4869060642830578</v>
      </c>
      <c r="N451" s="304">
        <f t="shared" ca="1" si="191"/>
        <v>-85.193442015827088</v>
      </c>
      <c r="P451" s="310">
        <f t="shared" ca="1" si="192"/>
        <v>23</v>
      </c>
      <c r="Q451" s="304">
        <f t="shared" ca="1" si="193"/>
        <v>0</v>
      </c>
      <c r="R451" s="306">
        <f t="shared" ca="1" si="194"/>
        <v>0</v>
      </c>
      <c r="S451" s="307">
        <f t="shared" ca="1" si="195"/>
        <v>3.1779999999999995</v>
      </c>
      <c r="T451" s="304">
        <f t="shared" ca="1" si="175"/>
        <v>31.176179999999995</v>
      </c>
      <c r="U451" s="311">
        <f t="shared" ca="1" si="176"/>
        <v>0</v>
      </c>
      <c r="V451" s="306">
        <f t="shared" ca="1" si="177"/>
        <v>1.2257215781553483</v>
      </c>
      <c r="W451" s="304">
        <f t="shared" ca="1" si="178"/>
        <v>27.290961712419797</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1.1880644020097524</v>
      </c>
      <c r="AH451" s="304">
        <f t="shared" ca="1" si="202"/>
        <v>-8.5874358797566241</v>
      </c>
    </row>
    <row r="452" spans="1:34" x14ac:dyDescent="0.2">
      <c r="A452" s="347">
        <f t="shared" ca="1" si="180"/>
        <v>1E-4</v>
      </c>
      <c r="B452" s="304">
        <f t="shared" ca="1" si="181"/>
        <v>33.407000000000416</v>
      </c>
      <c r="D452" s="306">
        <f t="shared" ca="1" si="182"/>
        <v>-0.71955995237885539</v>
      </c>
      <c r="E452" s="307">
        <f t="shared" ca="1" si="183"/>
        <v>-1.2527353972583342</v>
      </c>
      <c r="F452" s="304">
        <f t="shared" ca="1" si="184"/>
        <v>1.4446842217631704</v>
      </c>
      <c r="G452" s="306">
        <f t="shared" ca="1" si="185"/>
        <v>8.7526666882494411</v>
      </c>
      <c r="H452" s="307">
        <f t="shared" ca="1" si="186"/>
        <v>-104.09082727804582</v>
      </c>
      <c r="I452" s="304">
        <f t="shared" ca="1" si="187"/>
        <v>104.45817104268848</v>
      </c>
      <c r="J452" s="306">
        <f t="shared" ca="1" si="188"/>
        <v>720.8069538303231</v>
      </c>
      <c r="K452" s="307">
        <f t="shared" ca="1" si="189"/>
        <v>-5.8991086478888928</v>
      </c>
      <c r="L452" s="304">
        <f t="shared" ref="L452:L515" ca="1" si="203">SQRT(pos_x^2+pos_z^2)</f>
        <v>720.83109267913039</v>
      </c>
      <c r="M452" s="306">
        <f t="shared" ca="1" si="190"/>
        <v>-1.4869068511995132</v>
      </c>
      <c r="N452" s="304">
        <f t="shared" ca="1" si="191"/>
        <v>-85.193487102818807</v>
      </c>
      <c r="P452" s="310">
        <f t="shared" ca="1" si="192"/>
        <v>23</v>
      </c>
      <c r="Q452" s="304">
        <f t="shared" ca="1" si="193"/>
        <v>0</v>
      </c>
      <c r="R452" s="306">
        <f t="shared" ca="1" si="194"/>
        <v>0</v>
      </c>
      <c r="S452" s="307">
        <f t="shared" ca="1" si="195"/>
        <v>3.1779999999999995</v>
      </c>
      <c r="T452" s="304">
        <f t="shared" ref="T452:T515" ca="1" si="204">m*g</f>
        <v>31.176179999999995</v>
      </c>
      <c r="U452" s="311">
        <f t="shared" ref="U452:U515" ca="1" si="205">IF(pos_xz&lt;L_rampe,Poids*COS(Beta),0)</f>
        <v>0</v>
      </c>
      <c r="V452" s="306">
        <f t="shared" ref="V452:V515" ca="1" si="206">Rho_moyen*(20000-Alt_rampe-pos_z)/(20000+Alt_rampe+pos_z)</f>
        <v>1.2257228540190863</v>
      </c>
      <c r="W452" s="304">
        <f t="shared" ref="W452:W515" ca="1" si="207">1/2*Rho*Sref*Cx*vit_xz^2</f>
        <v>27.291052197782676</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1.1880365760653611</v>
      </c>
      <c r="AH452" s="304">
        <f t="shared" ca="1" si="202"/>
        <v>-8.5874643525550045</v>
      </c>
    </row>
    <row r="453" spans="1:34" x14ac:dyDescent="0.2">
      <c r="A453" s="347">
        <f t="shared" ref="A453:A516" ca="1" si="209">IF(B452+0.01&lt;=T_ini+ROUNDUP(Temps_fin_propu,0), 0.01, IF(K452&gt;0, 0.1, 0.0001))</f>
        <v>1E-4</v>
      </c>
      <c r="B453" s="304">
        <f t="shared" ref="B453:B516" ca="1" si="210">B452+pas</f>
        <v>33.407100000000419</v>
      </c>
      <c r="D453" s="306">
        <f t="shared" ref="D453:D516" ca="1" si="211">IF(AND(L452&lt;L_rampe,Poussee&lt;Poids*SIN(M452)),0,(-W452+Poussee)/m*COS(M452)-U452/m*SIN(M452))</f>
        <v>-0.71955560426246012</v>
      </c>
      <c r="E453" s="307">
        <f t="shared" ref="E453:E516" ca="1" si="212">IF(AND(L452&lt;L_rampe,Poussee&lt;Poids*SIN(M452)),0,(-W452+Poussee)/m*SIN(M452)+U452/m*COS(M452)-Poids/m)</f>
        <v>-1.2527064587314101</v>
      </c>
      <c r="F453" s="304">
        <f t="shared" ref="F453:F516" ca="1" si="213">SQRT(acc_x^2+acc_z^2)</f>
        <v>1.4446569625253269</v>
      </c>
      <c r="G453" s="306">
        <f t="shared" ref="G453:G516" ca="1" si="214">G452+acc_x*pas</f>
        <v>8.7525947326890154</v>
      </c>
      <c r="H453" s="307">
        <f t="shared" ref="H453:H516" ca="1" si="215">H452+acc_z*pas</f>
        <v>-104.09095254869169</v>
      </c>
      <c r="I453" s="304">
        <f t="shared" ref="I453:I516" ca="1" si="216">SQRT(vit_x^2+vit_z^2)</f>
        <v>104.45828984359585</v>
      </c>
      <c r="J453" s="306">
        <f t="shared" ref="J453:J516" ca="1" si="217">J452+0.5*(vit_x+G452)*pas*(K452&gt;=0)</f>
        <v>720.8069538303231</v>
      </c>
      <c r="K453" s="307">
        <f t="shared" ref="K453:K516" ca="1" si="218">K452+0.5*(vit_z+H452)*pas</f>
        <v>-5.9095177368802299</v>
      </c>
      <c r="L453" s="304">
        <f t="shared" ca="1" si="203"/>
        <v>720.83117793976703</v>
      </c>
      <c r="M453" s="306">
        <f t="shared" ref="M453:M516" ca="1" si="219">IF(AND(L452&gt;L_rampe,G453&gt;0),ATAN2(G453,H453),$M$4)</f>
        <v>-1.4869076381077091</v>
      </c>
      <c r="N453" s="304">
        <f t="shared" ref="N453:N516" ca="1" si="220">DEGREES(Beta)</f>
        <v>-85.193532189337304</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3.1779999999999995</v>
      </c>
      <c r="T453" s="304">
        <f t="shared" ca="1" si="204"/>
        <v>31.176179999999995</v>
      </c>
      <c r="U453" s="311">
        <f t="shared" ca="1" si="205"/>
        <v>0</v>
      </c>
      <c r="V453" s="306">
        <f t="shared" ca="1" si="206"/>
        <v>1.225724129885688</v>
      </c>
      <c r="W453" s="304">
        <f t="shared" ca="1" si="207"/>
        <v>27.291142681955179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1.1880087504826982</v>
      </c>
      <c r="AH453" s="304">
        <f t="shared" ref="AH453:AH516" ca="1" si="231">IF(AND(L452&lt;L_rampe,Poussee&lt;Poids*SIN(M452)), g*SIN(M452), (-W452+Poussee)/m)</f>
        <v>-8.5874928249788169</v>
      </c>
    </row>
    <row r="454" spans="1:34" x14ac:dyDescent="0.2">
      <c r="A454" s="347">
        <f t="shared" ca="1" si="209"/>
        <v>1E-4</v>
      </c>
      <c r="B454" s="304">
        <f t="shared" ca="1" si="210"/>
        <v>33.407200000000422</v>
      </c>
      <c r="D454" s="306">
        <f t="shared" ca="1" si="211"/>
        <v>-0.71955125614025905</v>
      </c>
      <c r="E454" s="307">
        <f t="shared" ca="1" si="212"/>
        <v>-1.2526775205852196</v>
      </c>
      <c r="F454" s="304">
        <f t="shared" ca="1" si="213"/>
        <v>1.4446297036931499</v>
      </c>
      <c r="G454" s="306">
        <f t="shared" ca="1" si="214"/>
        <v>8.7525227775634011</v>
      </c>
      <c r="H454" s="307">
        <f t="shared" ca="1" si="215"/>
        <v>-104.09107781644374</v>
      </c>
      <c r="I454" s="304">
        <f t="shared" ca="1" si="216"/>
        <v>104.45840864172072</v>
      </c>
      <c r="J454" s="306">
        <f t="shared" ca="1" si="217"/>
        <v>720.8069538303231</v>
      </c>
      <c r="K454" s="307">
        <f t="shared" ca="1" si="218"/>
        <v>-5.9199268383984869</v>
      </c>
      <c r="L454" s="304">
        <f t="shared" ca="1" si="203"/>
        <v>720.83126335080772</v>
      </c>
      <c r="M454" s="306">
        <f t="shared" ca="1" si="219"/>
        <v>-1.4869084250076463</v>
      </c>
      <c r="N454" s="304">
        <f t="shared" ca="1" si="220"/>
        <v>-85.193577275382609</v>
      </c>
      <c r="P454" s="310">
        <f t="shared" ca="1" si="221"/>
        <v>23</v>
      </c>
      <c r="Q454" s="304">
        <f t="shared" ca="1" si="222"/>
        <v>0</v>
      </c>
      <c r="R454" s="306">
        <f t="shared" ca="1" si="223"/>
        <v>0</v>
      </c>
      <c r="S454" s="307">
        <f t="shared" ca="1" si="224"/>
        <v>3.1779999999999995</v>
      </c>
      <c r="T454" s="304">
        <f t="shared" ca="1" si="204"/>
        <v>31.176179999999995</v>
      </c>
      <c r="U454" s="311">
        <f t="shared" ca="1" si="205"/>
        <v>0</v>
      </c>
      <c r="V454" s="306">
        <f t="shared" ca="1" si="206"/>
        <v>1.2257254057551541</v>
      </c>
      <c r="W454" s="304">
        <f t="shared" ca="1" si="207"/>
        <v>27.291233164937356</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1.1879809252617566</v>
      </c>
      <c r="AH454" s="304">
        <f t="shared" ca="1" si="231"/>
        <v>-8.5875212970280632</v>
      </c>
    </row>
    <row r="455" spans="1:34" x14ac:dyDescent="0.2">
      <c r="A455" s="347">
        <f t="shared" ca="1" si="209"/>
        <v>1E-4</v>
      </c>
      <c r="B455" s="304">
        <f t="shared" ca="1" si="210"/>
        <v>33.407300000000426</v>
      </c>
      <c r="D455" s="306">
        <f t="shared" ca="1" si="211"/>
        <v>-0.71954690801224952</v>
      </c>
      <c r="E455" s="307">
        <f t="shared" ca="1" si="212"/>
        <v>-1.252648582819754</v>
      </c>
      <c r="F455" s="304">
        <f t="shared" ca="1" si="213"/>
        <v>1.44460244526663</v>
      </c>
      <c r="G455" s="306">
        <f t="shared" ca="1" si="214"/>
        <v>8.7524508228725999</v>
      </c>
      <c r="H455" s="307">
        <f t="shared" ca="1" si="215"/>
        <v>-104.09120308130203</v>
      </c>
      <c r="I455" s="304">
        <f t="shared" ca="1" si="216"/>
        <v>104.4585274370631</v>
      </c>
      <c r="J455" s="306">
        <f t="shared" ca="1" si="217"/>
        <v>720.8069538303231</v>
      </c>
      <c r="K455" s="307">
        <f t="shared" ca="1" si="218"/>
        <v>-5.9303359524433743</v>
      </c>
      <c r="L455" s="304">
        <f t="shared" ca="1" si="203"/>
        <v>720.83134891225313</v>
      </c>
      <c r="M455" s="306">
        <f t="shared" ca="1" si="219"/>
        <v>-1.4869092118993246</v>
      </c>
      <c r="N455" s="304">
        <f t="shared" ca="1" si="220"/>
        <v>-85.193622360954706</v>
      </c>
      <c r="P455" s="310">
        <f t="shared" ca="1" si="221"/>
        <v>23</v>
      </c>
      <c r="Q455" s="304">
        <f t="shared" ca="1" si="222"/>
        <v>0</v>
      </c>
      <c r="R455" s="306">
        <f t="shared" ca="1" si="223"/>
        <v>0</v>
      </c>
      <c r="S455" s="307">
        <f t="shared" ca="1" si="224"/>
        <v>3.1779999999999995</v>
      </c>
      <c r="T455" s="304">
        <f t="shared" ca="1" si="204"/>
        <v>31.176179999999995</v>
      </c>
      <c r="U455" s="311">
        <f t="shared" ca="1" si="205"/>
        <v>0</v>
      </c>
      <c r="V455" s="306">
        <f t="shared" ca="1" si="206"/>
        <v>1.2257266816274832</v>
      </c>
      <c r="W455" s="304">
        <f t="shared" ca="1" si="207"/>
        <v>27.291323646729168</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1.1879531004025292</v>
      </c>
      <c r="AH455" s="304">
        <f t="shared" ca="1" si="231"/>
        <v>-8.5875497687027558</v>
      </c>
    </row>
    <row r="456" spans="1:34" x14ac:dyDescent="0.2">
      <c r="A456" s="347">
        <f t="shared" ca="1" si="209"/>
        <v>1E-4</v>
      </c>
      <c r="B456" s="304">
        <f t="shared" ca="1" si="210"/>
        <v>33.407400000000429</v>
      </c>
      <c r="D456" s="306">
        <f t="shared" ca="1" si="211"/>
        <v>-0.71954255987843407</v>
      </c>
      <c r="E456" s="307">
        <f t="shared" ca="1" si="212"/>
        <v>-1.252619645435022</v>
      </c>
      <c r="F456" s="304">
        <f t="shared" ca="1" si="213"/>
        <v>1.4445751872457764</v>
      </c>
      <c r="G456" s="306">
        <f t="shared" ca="1" si="214"/>
        <v>8.7523788686166117</v>
      </c>
      <c r="H456" s="307">
        <f t="shared" ca="1" si="215"/>
        <v>-104.09132834326657</v>
      </c>
      <c r="I456" s="304">
        <f t="shared" ca="1" si="216"/>
        <v>104.45864622962303</v>
      </c>
      <c r="J456" s="306">
        <f t="shared" ca="1" si="217"/>
        <v>720.8069538303231</v>
      </c>
      <c r="K456" s="307">
        <f t="shared" ca="1" si="218"/>
        <v>-5.9407450790146026</v>
      </c>
      <c r="L456" s="304">
        <f t="shared" ca="1" si="203"/>
        <v>720.83143462410362</v>
      </c>
      <c r="M456" s="306">
        <f t="shared" ca="1" si="219"/>
        <v>-1.4869099987827439</v>
      </c>
      <c r="N456" s="304">
        <f t="shared" ca="1" si="220"/>
        <v>-85.193667446053595</v>
      </c>
      <c r="P456" s="310">
        <f t="shared" ca="1" si="221"/>
        <v>23</v>
      </c>
      <c r="Q456" s="304">
        <f t="shared" ca="1" si="222"/>
        <v>0</v>
      </c>
      <c r="R456" s="306">
        <f t="shared" ca="1" si="223"/>
        <v>0</v>
      </c>
      <c r="S456" s="307">
        <f t="shared" ca="1" si="224"/>
        <v>3.1779999999999995</v>
      </c>
      <c r="T456" s="304">
        <f t="shared" ca="1" si="204"/>
        <v>31.176179999999995</v>
      </c>
      <c r="U456" s="311">
        <f t="shared" ca="1" si="205"/>
        <v>0</v>
      </c>
      <c r="V456" s="306">
        <f t="shared" ca="1" si="206"/>
        <v>1.2257279575026767</v>
      </c>
      <c r="W456" s="304">
        <f t="shared" ca="1" si="207"/>
        <v>27.291414127330672</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1.1879252759050214</v>
      </c>
      <c r="AH456" s="304">
        <f t="shared" ca="1" si="231"/>
        <v>-8.5875782400028857</v>
      </c>
    </row>
    <row r="457" spans="1:34" x14ac:dyDescent="0.2">
      <c r="A457" s="347">
        <f t="shared" ca="1" si="209"/>
        <v>1E-4</v>
      </c>
      <c r="B457" s="304">
        <f t="shared" ca="1" si="210"/>
        <v>33.407500000000432</v>
      </c>
      <c r="D457" s="306">
        <f t="shared" ca="1" si="211"/>
        <v>-0.71953821173881571</v>
      </c>
      <c r="E457" s="307">
        <f t="shared" ca="1" si="212"/>
        <v>-1.2525907084310042</v>
      </c>
      <c r="F457" s="304">
        <f t="shared" ca="1" si="213"/>
        <v>1.4445479296305741</v>
      </c>
      <c r="G457" s="306">
        <f t="shared" ca="1" si="214"/>
        <v>8.7523069147954384</v>
      </c>
      <c r="H457" s="307">
        <f t="shared" ca="1" si="215"/>
        <v>-104.09145360233741</v>
      </c>
      <c r="I457" s="304">
        <f t="shared" ca="1" si="216"/>
        <v>104.45876501940054</v>
      </c>
      <c r="J457" s="306">
        <f t="shared" ca="1" si="217"/>
        <v>720.8069538303231</v>
      </c>
      <c r="K457" s="307">
        <f t="shared" ca="1" si="218"/>
        <v>-5.9511542181118831</v>
      </c>
      <c r="L457" s="304">
        <f t="shared" ca="1" si="203"/>
        <v>720.83152048635975</v>
      </c>
      <c r="M457" s="306">
        <f t="shared" ca="1" si="219"/>
        <v>-1.4869107856579045</v>
      </c>
      <c r="N457" s="304">
        <f t="shared" ca="1" si="220"/>
        <v>-85.193712530679306</v>
      </c>
      <c r="P457" s="310">
        <f t="shared" ca="1" si="221"/>
        <v>23</v>
      </c>
      <c r="Q457" s="304">
        <f t="shared" ca="1" si="222"/>
        <v>0</v>
      </c>
      <c r="R457" s="306">
        <f t="shared" ca="1" si="223"/>
        <v>0</v>
      </c>
      <c r="S457" s="307">
        <f t="shared" ca="1" si="224"/>
        <v>3.1779999999999995</v>
      </c>
      <c r="T457" s="304">
        <f t="shared" ca="1" si="204"/>
        <v>31.176179999999995</v>
      </c>
      <c r="U457" s="311">
        <f t="shared" ca="1" si="205"/>
        <v>0</v>
      </c>
      <c r="V457" s="306">
        <f t="shared" ca="1" si="206"/>
        <v>1.2257292333807344</v>
      </c>
      <c r="W457" s="304">
        <f t="shared" ca="1" si="207"/>
        <v>27.29150460674186</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1.1878974517692189</v>
      </c>
      <c r="AH457" s="304">
        <f t="shared" ca="1" si="231"/>
        <v>-8.5876067109284691</v>
      </c>
    </row>
    <row r="458" spans="1:34" x14ac:dyDescent="0.2">
      <c r="A458" s="347">
        <f t="shared" ca="1" si="209"/>
        <v>1E-4</v>
      </c>
      <c r="B458" s="304">
        <f t="shared" ca="1" si="210"/>
        <v>33.407600000000436</v>
      </c>
      <c r="D458" s="306">
        <f t="shared" ca="1" si="211"/>
        <v>-0.71953386359339389</v>
      </c>
      <c r="E458" s="307">
        <f t="shared" ca="1" si="212"/>
        <v>-1.2525617718077058</v>
      </c>
      <c r="F458" s="304">
        <f t="shared" ca="1" si="213"/>
        <v>1.4445206724210271</v>
      </c>
      <c r="G458" s="306">
        <f t="shared" ca="1" si="214"/>
        <v>8.75223496140908</v>
      </c>
      <c r="H458" s="307">
        <f t="shared" ca="1" si="215"/>
        <v>-104.09157885851459</v>
      </c>
      <c r="I458" s="304">
        <f t="shared" ca="1" si="216"/>
        <v>104.45888380639568</v>
      </c>
      <c r="J458" s="306">
        <f t="shared" ca="1" si="217"/>
        <v>720.8069538303231</v>
      </c>
      <c r="K458" s="307">
        <f t="shared" ca="1" si="218"/>
        <v>-5.9615633697349253</v>
      </c>
      <c r="L458" s="304">
        <f t="shared" ca="1" si="203"/>
        <v>720.83160649902197</v>
      </c>
      <c r="M458" s="306">
        <f t="shared" ca="1" si="219"/>
        <v>-1.4869115725248068</v>
      </c>
      <c r="N458" s="304">
        <f t="shared" ca="1" si="220"/>
        <v>-85.193757614831839</v>
      </c>
      <c r="P458" s="310">
        <f t="shared" ca="1" si="221"/>
        <v>23</v>
      </c>
      <c r="Q458" s="304">
        <f t="shared" ca="1" si="222"/>
        <v>0</v>
      </c>
      <c r="R458" s="306">
        <f t="shared" ca="1" si="223"/>
        <v>0</v>
      </c>
      <c r="S458" s="307">
        <f t="shared" ca="1" si="224"/>
        <v>3.1779999999999995</v>
      </c>
      <c r="T458" s="304">
        <f t="shared" ca="1" si="204"/>
        <v>31.176179999999995</v>
      </c>
      <c r="U458" s="311">
        <f t="shared" ca="1" si="205"/>
        <v>0</v>
      </c>
      <c r="V458" s="306">
        <f t="shared" ca="1" si="206"/>
        <v>1.2257305092616555</v>
      </c>
      <c r="W458" s="304">
        <f t="shared" ca="1" si="207"/>
        <v>27.291595084962729</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1.1878696279951235</v>
      </c>
      <c r="AH458" s="304">
        <f t="shared" ca="1" si="231"/>
        <v>-8.587635181479504</v>
      </c>
    </row>
    <row r="459" spans="1:34" x14ac:dyDescent="0.2">
      <c r="A459" s="347">
        <f t="shared" ca="1" si="209"/>
        <v>1E-4</v>
      </c>
      <c r="B459" s="304">
        <f t="shared" ca="1" si="210"/>
        <v>33.407700000000439</v>
      </c>
      <c r="D459" s="306">
        <f t="shared" ca="1" si="211"/>
        <v>-0.71952951544216648</v>
      </c>
      <c r="E459" s="307">
        <f t="shared" ca="1" si="212"/>
        <v>-1.2525328355651268</v>
      </c>
      <c r="F459" s="304">
        <f t="shared" ca="1" si="213"/>
        <v>1.4444934156171345</v>
      </c>
      <c r="G459" s="306">
        <f t="shared" ca="1" si="214"/>
        <v>8.7521630084575364</v>
      </c>
      <c r="H459" s="307">
        <f t="shared" ca="1" si="215"/>
        <v>-104.09170411179815</v>
      </c>
      <c r="I459" s="304">
        <f t="shared" ca="1" si="216"/>
        <v>104.45900259060848</v>
      </c>
      <c r="J459" s="306">
        <f t="shared" ca="1" si="217"/>
        <v>720.8069538303231</v>
      </c>
      <c r="K459" s="307">
        <f t="shared" ca="1" si="218"/>
        <v>-5.9719725338834406</v>
      </c>
      <c r="L459" s="304">
        <f t="shared" ca="1" si="203"/>
        <v>720.83169266209086</v>
      </c>
      <c r="M459" s="306">
        <f t="shared" ca="1" si="219"/>
        <v>-1.4869123593834503</v>
      </c>
      <c r="N459" s="304">
        <f t="shared" ca="1" si="220"/>
        <v>-85.193802698511192</v>
      </c>
      <c r="P459" s="310">
        <f t="shared" ca="1" si="221"/>
        <v>23</v>
      </c>
      <c r="Q459" s="304">
        <f t="shared" ca="1" si="222"/>
        <v>0</v>
      </c>
      <c r="R459" s="306">
        <f t="shared" ca="1" si="223"/>
        <v>0</v>
      </c>
      <c r="S459" s="307">
        <f t="shared" ca="1" si="224"/>
        <v>3.1779999999999995</v>
      </c>
      <c r="T459" s="304">
        <f t="shared" ca="1" si="204"/>
        <v>31.176179999999995</v>
      </c>
      <c r="U459" s="311">
        <f t="shared" ca="1" si="205"/>
        <v>0</v>
      </c>
      <c r="V459" s="306">
        <f t="shared" ca="1" si="206"/>
        <v>1.2257317851454403</v>
      </c>
      <c r="W459" s="304">
        <f t="shared" ca="1" si="207"/>
        <v>27.291685561993297</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1.1878418045827388</v>
      </c>
      <c r="AH459" s="304">
        <f t="shared" ca="1" si="231"/>
        <v>-8.5876636516559888</v>
      </c>
    </row>
    <row r="460" spans="1:34" x14ac:dyDescent="0.2">
      <c r="A460" s="347">
        <f t="shared" ca="1" si="209"/>
        <v>1E-4</v>
      </c>
      <c r="B460" s="304">
        <f t="shared" ca="1" si="210"/>
        <v>33.407800000000442</v>
      </c>
      <c r="D460" s="306">
        <f t="shared" ca="1" si="211"/>
        <v>-0.71952516728513916</v>
      </c>
      <c r="E460" s="307">
        <f t="shared" ca="1" si="212"/>
        <v>-1.252503899703262</v>
      </c>
      <c r="F460" s="304">
        <f t="shared" ca="1" si="213"/>
        <v>1.444466159218895</v>
      </c>
      <c r="G460" s="306">
        <f t="shared" ca="1" si="214"/>
        <v>8.7520910559408076</v>
      </c>
      <c r="H460" s="307">
        <f t="shared" ca="1" si="215"/>
        <v>-104.09182936218812</v>
      </c>
      <c r="I460" s="304">
        <f t="shared" ca="1" si="216"/>
        <v>104.45912137203896</v>
      </c>
      <c r="J460" s="306">
        <f t="shared" ca="1" si="217"/>
        <v>720.8069538303231</v>
      </c>
      <c r="K460" s="307">
        <f t="shared" ca="1" si="218"/>
        <v>-5.9823817105571395</v>
      </c>
      <c r="L460" s="304">
        <f t="shared" ca="1" si="203"/>
        <v>720.83177897556675</v>
      </c>
      <c r="M460" s="306">
        <f t="shared" ca="1" si="219"/>
        <v>-1.4869131462338356</v>
      </c>
      <c r="N460" s="304">
        <f t="shared" ca="1" si="220"/>
        <v>-85.19384778171738</v>
      </c>
      <c r="P460" s="310">
        <f t="shared" ca="1" si="221"/>
        <v>23</v>
      </c>
      <c r="Q460" s="304">
        <f t="shared" ca="1" si="222"/>
        <v>0</v>
      </c>
      <c r="R460" s="306">
        <f t="shared" ca="1" si="223"/>
        <v>0</v>
      </c>
      <c r="S460" s="307">
        <f t="shared" ca="1" si="224"/>
        <v>3.1779999999999995</v>
      </c>
      <c r="T460" s="304">
        <f t="shared" ca="1" si="204"/>
        <v>31.176179999999995</v>
      </c>
      <c r="U460" s="311">
        <f t="shared" ca="1" si="205"/>
        <v>0</v>
      </c>
      <c r="V460" s="306">
        <f t="shared" ca="1" si="206"/>
        <v>1.2257330610320889</v>
      </c>
      <c r="W460" s="304">
        <f t="shared" ca="1" si="207"/>
        <v>27.291776037833571</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1.1878139815320541</v>
      </c>
      <c r="AH460" s="304">
        <f t="shared" ca="1" si="231"/>
        <v>-8.5876921214579305</v>
      </c>
    </row>
    <row r="461" spans="1:34" x14ac:dyDescent="0.2">
      <c r="A461" s="347">
        <f t="shared" ca="1" si="209"/>
        <v>1E-4</v>
      </c>
      <c r="B461" s="304">
        <f t="shared" ca="1" si="210"/>
        <v>33.407900000000446</v>
      </c>
      <c r="D461" s="306">
        <f t="shared" ca="1" si="211"/>
        <v>-0.71952081912231003</v>
      </c>
      <c r="E461" s="307">
        <f t="shared" ca="1" si="212"/>
        <v>-1.2524749642221078</v>
      </c>
      <c r="F461" s="304">
        <f t="shared" ca="1" si="213"/>
        <v>1.4444389032263047</v>
      </c>
      <c r="G461" s="306">
        <f t="shared" ca="1" si="214"/>
        <v>8.7520191038588955</v>
      </c>
      <c r="H461" s="307">
        <f t="shared" ca="1" si="215"/>
        <v>-104.09195460968455</v>
      </c>
      <c r="I461" s="304">
        <f t="shared" ca="1" si="216"/>
        <v>104.45924015068719</v>
      </c>
      <c r="J461" s="306">
        <f t="shared" ca="1" si="217"/>
        <v>720.8069538303231</v>
      </c>
      <c r="K461" s="307">
        <f t="shared" ca="1" si="218"/>
        <v>-5.9927908997557333</v>
      </c>
      <c r="L461" s="304">
        <f t="shared" ca="1" si="203"/>
        <v>720.83186543945033</v>
      </c>
      <c r="M461" s="306">
        <f t="shared" ca="1" si="219"/>
        <v>-1.4869139330759629</v>
      </c>
      <c r="N461" s="304">
        <f t="shared" ca="1" si="220"/>
        <v>-85.193892864450419</v>
      </c>
      <c r="P461" s="310">
        <f t="shared" ca="1" si="221"/>
        <v>23</v>
      </c>
      <c r="Q461" s="304">
        <f t="shared" ca="1" si="222"/>
        <v>0</v>
      </c>
      <c r="R461" s="306">
        <f t="shared" ca="1" si="223"/>
        <v>0</v>
      </c>
      <c r="S461" s="307">
        <f t="shared" ca="1" si="224"/>
        <v>3.1779999999999995</v>
      </c>
      <c r="T461" s="304">
        <f t="shared" ca="1" si="204"/>
        <v>31.176179999999995</v>
      </c>
      <c r="U461" s="311">
        <f t="shared" ca="1" si="205"/>
        <v>0</v>
      </c>
      <c r="V461" s="306">
        <f t="shared" ca="1" si="206"/>
        <v>1.2257343369216012</v>
      </c>
      <c r="W461" s="304">
        <f t="shared" ca="1" si="207"/>
        <v>27.291866512483566</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1.1877861588430747</v>
      </c>
      <c r="AH461" s="304">
        <f t="shared" ca="1" si="231"/>
        <v>-8.5877205908853291</v>
      </c>
    </row>
    <row r="462" spans="1:34" x14ac:dyDescent="0.2">
      <c r="A462" s="347">
        <f t="shared" ca="1" si="209"/>
        <v>1E-4</v>
      </c>
      <c r="B462" s="304">
        <f t="shared" ca="1" si="210"/>
        <v>33.408000000000449</v>
      </c>
      <c r="D462" s="306">
        <f t="shared" ca="1" si="211"/>
        <v>-0.71951647095367899</v>
      </c>
      <c r="E462" s="307">
        <f t="shared" ca="1" si="212"/>
        <v>-1.2524460291216624</v>
      </c>
      <c r="F462" s="304">
        <f t="shared" ca="1" si="213"/>
        <v>1.444411647639362</v>
      </c>
      <c r="G462" s="306">
        <f t="shared" ca="1" si="214"/>
        <v>8.7519471522118</v>
      </c>
      <c r="H462" s="307">
        <f t="shared" ca="1" si="215"/>
        <v>-104.09207985428746</v>
      </c>
      <c r="I462" s="304">
        <f t="shared" ca="1" si="216"/>
        <v>104.45935892655318</v>
      </c>
      <c r="J462" s="306">
        <f t="shared" ca="1" si="217"/>
        <v>720.8069538303231</v>
      </c>
      <c r="K462" s="307">
        <f t="shared" ca="1" si="218"/>
        <v>-6.0032001014789316</v>
      </c>
      <c r="L462" s="304">
        <f t="shared" ca="1" si="203"/>
        <v>720.83195205374182</v>
      </c>
      <c r="M462" s="306">
        <f t="shared" ca="1" si="219"/>
        <v>-1.4869147199098318</v>
      </c>
      <c r="N462" s="304">
        <f t="shared" ca="1" si="220"/>
        <v>-85.193937946710278</v>
      </c>
      <c r="P462" s="310">
        <f t="shared" ca="1" si="221"/>
        <v>23</v>
      </c>
      <c r="Q462" s="304">
        <f t="shared" ca="1" si="222"/>
        <v>0</v>
      </c>
      <c r="R462" s="306">
        <f t="shared" ca="1" si="223"/>
        <v>0</v>
      </c>
      <c r="S462" s="307">
        <f t="shared" ca="1" si="224"/>
        <v>3.1779999999999995</v>
      </c>
      <c r="T462" s="304">
        <f t="shared" ca="1" si="204"/>
        <v>31.176179999999995</v>
      </c>
      <c r="U462" s="311">
        <f t="shared" ca="1" si="205"/>
        <v>0</v>
      </c>
      <c r="V462" s="306">
        <f t="shared" ca="1" si="206"/>
        <v>1.2257356128139774</v>
      </c>
      <c r="W462" s="304">
        <f t="shared" ca="1" si="207"/>
        <v>27.29195698594329</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1.1877583365157918</v>
      </c>
      <c r="AH462" s="304">
        <f t="shared" ca="1" si="231"/>
        <v>-8.58774905993819</v>
      </c>
    </row>
    <row r="463" spans="1:34" x14ac:dyDescent="0.2">
      <c r="A463" s="347">
        <f t="shared" ca="1" si="209"/>
        <v>1E-4</v>
      </c>
      <c r="B463" s="304">
        <f t="shared" ca="1" si="210"/>
        <v>33.408100000000452</v>
      </c>
      <c r="D463" s="306">
        <f t="shared" ca="1" si="211"/>
        <v>-0.71951212277925025</v>
      </c>
      <c r="E463" s="307">
        <f t="shared" ca="1" si="212"/>
        <v>-1.2524170944019168</v>
      </c>
      <c r="F463" s="304">
        <f t="shared" ca="1" si="213"/>
        <v>1.4443843924580613</v>
      </c>
      <c r="G463" s="306">
        <f t="shared" ca="1" si="214"/>
        <v>8.7518752009995229</v>
      </c>
      <c r="H463" s="307">
        <f t="shared" ca="1" si="215"/>
        <v>-104.0922050959969</v>
      </c>
      <c r="I463" s="304">
        <f t="shared" ca="1" si="216"/>
        <v>104.45947769963698</v>
      </c>
      <c r="J463" s="306">
        <f t="shared" ca="1" si="217"/>
        <v>720.8069538303231</v>
      </c>
      <c r="K463" s="307">
        <f t="shared" ca="1" si="218"/>
        <v>-6.0136093157264456</v>
      </c>
      <c r="L463" s="304">
        <f t="shared" ca="1" si="203"/>
        <v>720.8320388184419</v>
      </c>
      <c r="M463" s="306">
        <f t="shared" ca="1" si="219"/>
        <v>-1.4869155067354429</v>
      </c>
      <c r="N463" s="304">
        <f t="shared" ca="1" si="220"/>
        <v>-85.193983028497016</v>
      </c>
      <c r="P463" s="310">
        <f t="shared" ca="1" si="221"/>
        <v>23</v>
      </c>
      <c r="Q463" s="304">
        <f t="shared" ca="1" si="222"/>
        <v>0</v>
      </c>
      <c r="R463" s="306">
        <f t="shared" ca="1" si="223"/>
        <v>0</v>
      </c>
      <c r="S463" s="307">
        <f t="shared" ca="1" si="224"/>
        <v>3.1779999999999995</v>
      </c>
      <c r="T463" s="304">
        <f t="shared" ca="1" si="204"/>
        <v>31.176179999999995</v>
      </c>
      <c r="U463" s="311">
        <f t="shared" ca="1" si="205"/>
        <v>0</v>
      </c>
      <c r="V463" s="306">
        <f t="shared" ca="1" si="206"/>
        <v>1.225736888709217</v>
      </c>
      <c r="W463" s="304">
        <f t="shared" ca="1" si="207"/>
        <v>27.29204745821276</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1.1877305145502035</v>
      </c>
      <c r="AH463" s="304">
        <f t="shared" ca="1" si="231"/>
        <v>-8.5877775286165186</v>
      </c>
    </row>
    <row r="464" spans="1:34" x14ac:dyDescent="0.2">
      <c r="A464" s="347">
        <f t="shared" ca="1" si="209"/>
        <v>1E-4</v>
      </c>
      <c r="B464" s="304">
        <f t="shared" ca="1" si="210"/>
        <v>33.408200000000456</v>
      </c>
      <c r="D464" s="306">
        <f t="shared" ca="1" si="211"/>
        <v>-0.7195077745990216</v>
      </c>
      <c r="E464" s="307">
        <f t="shared" ca="1" si="212"/>
        <v>-1.252388160062873</v>
      </c>
      <c r="F464" s="304">
        <f t="shared" ca="1" si="213"/>
        <v>1.4443571376824034</v>
      </c>
      <c r="G464" s="306">
        <f t="shared" ca="1" si="214"/>
        <v>8.7518032502220624</v>
      </c>
      <c r="H464" s="307">
        <f t="shared" ca="1" si="215"/>
        <v>-104.09233033481291</v>
      </c>
      <c r="I464" s="304">
        <f t="shared" ca="1" si="216"/>
        <v>104.4595964699386</v>
      </c>
      <c r="J464" s="306">
        <f t="shared" ca="1" si="217"/>
        <v>720.8069538303231</v>
      </c>
      <c r="K464" s="307">
        <f t="shared" ca="1" si="218"/>
        <v>-6.024018542497986</v>
      </c>
      <c r="L464" s="304">
        <f t="shared" ca="1" si="203"/>
        <v>720.83212573355104</v>
      </c>
      <c r="M464" s="306">
        <f t="shared" ca="1" si="219"/>
        <v>-1.4869162935527962</v>
      </c>
      <c r="N464" s="304">
        <f t="shared" ca="1" si="220"/>
        <v>-85.194028109810603</v>
      </c>
      <c r="P464" s="310">
        <f t="shared" ca="1" si="221"/>
        <v>23</v>
      </c>
      <c r="Q464" s="304">
        <f t="shared" ca="1" si="222"/>
        <v>0</v>
      </c>
      <c r="R464" s="306">
        <f t="shared" ca="1" si="223"/>
        <v>0</v>
      </c>
      <c r="S464" s="307">
        <f t="shared" ca="1" si="224"/>
        <v>3.1779999999999995</v>
      </c>
      <c r="T464" s="304">
        <f t="shared" ca="1" si="204"/>
        <v>31.176179999999995</v>
      </c>
      <c r="U464" s="311">
        <f t="shared" ca="1" si="205"/>
        <v>0</v>
      </c>
      <c r="V464" s="306">
        <f t="shared" ca="1" si="206"/>
        <v>1.2257381646073202</v>
      </c>
      <c r="W464" s="304">
        <f t="shared" ca="1" si="207"/>
        <v>27.292137929291957</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1.1877026929463028</v>
      </c>
      <c r="AH464" s="304">
        <f t="shared" ca="1" si="231"/>
        <v>-8.5878059969203164</v>
      </c>
    </row>
    <row r="465" spans="1:34" x14ac:dyDescent="0.2">
      <c r="A465" s="347">
        <f t="shared" ca="1" si="209"/>
        <v>1E-4</v>
      </c>
      <c r="B465" s="304">
        <f t="shared" ca="1" si="210"/>
        <v>33.408300000000459</v>
      </c>
      <c r="D465" s="306">
        <f t="shared" ca="1" si="211"/>
        <v>-0.71950342641299403</v>
      </c>
      <c r="E465" s="307">
        <f t="shared" ca="1" si="212"/>
        <v>-1.2523592261045344</v>
      </c>
      <c r="F465" s="304">
        <f t="shared" ca="1" si="213"/>
        <v>1.4443298833123916</v>
      </c>
      <c r="G465" s="306">
        <f t="shared" ca="1" si="214"/>
        <v>8.7517312998794203</v>
      </c>
      <c r="H465" s="307">
        <f t="shared" ca="1" si="215"/>
        <v>-104.09245557073552</v>
      </c>
      <c r="I465" s="304">
        <f t="shared" ca="1" si="216"/>
        <v>104.45971523745811</v>
      </c>
      <c r="J465" s="306">
        <f t="shared" ca="1" si="217"/>
        <v>720.8069538303231</v>
      </c>
      <c r="K465" s="307">
        <f t="shared" ca="1" si="218"/>
        <v>-6.034427781793263</v>
      </c>
      <c r="L465" s="304">
        <f t="shared" ca="1" si="203"/>
        <v>720.83221279906968</v>
      </c>
      <c r="M465" s="306">
        <f t="shared" ca="1" si="219"/>
        <v>-1.4869170803618916</v>
      </c>
      <c r="N465" s="304">
        <f t="shared" ca="1" si="220"/>
        <v>-85.194073190651054</v>
      </c>
      <c r="P465" s="310">
        <f t="shared" ca="1" si="221"/>
        <v>23</v>
      </c>
      <c r="Q465" s="304">
        <f t="shared" ca="1" si="222"/>
        <v>0</v>
      </c>
      <c r="R465" s="306">
        <f t="shared" ca="1" si="223"/>
        <v>0</v>
      </c>
      <c r="S465" s="307">
        <f t="shared" ca="1" si="224"/>
        <v>3.1779999999999995</v>
      </c>
      <c r="T465" s="304">
        <f t="shared" ca="1" si="204"/>
        <v>31.176179999999995</v>
      </c>
      <c r="U465" s="311">
        <f t="shared" ca="1" si="205"/>
        <v>0</v>
      </c>
      <c r="V465" s="306">
        <f t="shared" ca="1" si="206"/>
        <v>1.2257394405082871</v>
      </c>
      <c r="W465" s="304">
        <f t="shared" ca="1" si="207"/>
        <v>27.292228399180914</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1.1876748717041021</v>
      </c>
      <c r="AH465" s="304">
        <f t="shared" ca="1" si="231"/>
        <v>-8.5878344648495784</v>
      </c>
    </row>
    <row r="466" spans="1:34" x14ac:dyDescent="0.2">
      <c r="A466" s="347">
        <f t="shared" ca="1" si="209"/>
        <v>1E-4</v>
      </c>
      <c r="B466" s="304">
        <f t="shared" ca="1" si="210"/>
        <v>33.408400000000462</v>
      </c>
      <c r="D466" s="306">
        <f t="shared" ca="1" si="211"/>
        <v>-0.71949907822117043</v>
      </c>
      <c r="E466" s="307">
        <f t="shared" ca="1" si="212"/>
        <v>-1.2523302925268869</v>
      </c>
      <c r="F466" s="304">
        <f t="shared" ca="1" si="213"/>
        <v>1.4443026293480159</v>
      </c>
      <c r="G466" s="306">
        <f t="shared" ca="1" si="214"/>
        <v>8.7516593499715984</v>
      </c>
      <c r="H466" s="307">
        <f t="shared" ca="1" si="215"/>
        <v>-104.09258080376478</v>
      </c>
      <c r="I466" s="304">
        <f t="shared" ca="1" si="216"/>
        <v>104.45983400219554</v>
      </c>
      <c r="J466" s="306">
        <f t="shared" ca="1" si="217"/>
        <v>720.8069538303231</v>
      </c>
      <c r="K466" s="307">
        <f t="shared" ca="1" si="218"/>
        <v>-6.0448370336119881</v>
      </c>
      <c r="L466" s="304">
        <f t="shared" ca="1" si="203"/>
        <v>720.83230001499828</v>
      </c>
      <c r="M466" s="306">
        <f t="shared" ca="1" si="219"/>
        <v>-1.4869178671627294</v>
      </c>
      <c r="N466" s="304">
        <f t="shared" ca="1" si="220"/>
        <v>-85.194118271018382</v>
      </c>
      <c r="P466" s="310">
        <f t="shared" ca="1" si="221"/>
        <v>23</v>
      </c>
      <c r="Q466" s="304">
        <f t="shared" ca="1" si="222"/>
        <v>0</v>
      </c>
      <c r="R466" s="306">
        <f t="shared" ca="1" si="223"/>
        <v>0</v>
      </c>
      <c r="S466" s="307">
        <f t="shared" ca="1" si="224"/>
        <v>3.1779999999999995</v>
      </c>
      <c r="T466" s="304">
        <f t="shared" ca="1" si="204"/>
        <v>31.176179999999995</v>
      </c>
      <c r="U466" s="311">
        <f t="shared" ca="1" si="205"/>
        <v>0</v>
      </c>
      <c r="V466" s="306">
        <f t="shared" ca="1" si="206"/>
        <v>1.2257407164121175</v>
      </c>
      <c r="W466" s="304">
        <f t="shared" ca="1" si="207"/>
        <v>27.292318867879644</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1.1876470508235855</v>
      </c>
      <c r="AH466" s="304">
        <f t="shared" ca="1" si="231"/>
        <v>-8.5878629324043168</v>
      </c>
    </row>
    <row r="467" spans="1:34" x14ac:dyDescent="0.2">
      <c r="A467" s="347">
        <f t="shared" ca="1" si="209"/>
        <v>1E-4</v>
      </c>
      <c r="B467" s="304">
        <f t="shared" ca="1" si="210"/>
        <v>33.408500000000465</v>
      </c>
      <c r="D467" s="306">
        <f t="shared" ca="1" si="211"/>
        <v>-0.71949473002355047</v>
      </c>
      <c r="E467" s="307">
        <f t="shared" ca="1" si="212"/>
        <v>-1.2523013593299321</v>
      </c>
      <c r="F467" s="304">
        <f t="shared" ca="1" si="213"/>
        <v>1.4442753757892772</v>
      </c>
      <c r="G467" s="306">
        <f t="shared" ca="1" si="214"/>
        <v>8.7515874004985967</v>
      </c>
      <c r="H467" s="307">
        <f t="shared" ca="1" si="215"/>
        <v>-104.09270603390071</v>
      </c>
      <c r="I467" s="304">
        <f t="shared" ca="1" si="216"/>
        <v>104.4599527641509</v>
      </c>
      <c r="J467" s="306">
        <f t="shared" ca="1" si="217"/>
        <v>720.8069538303231</v>
      </c>
      <c r="K467" s="307">
        <f t="shared" ca="1" si="218"/>
        <v>-6.0552462979538717</v>
      </c>
      <c r="L467" s="304">
        <f t="shared" ca="1" si="203"/>
        <v>720.83238738133741</v>
      </c>
      <c r="M467" s="306">
        <f t="shared" ca="1" si="219"/>
        <v>-1.4869186539553096</v>
      </c>
      <c r="N467" s="304">
        <f t="shared" ca="1" si="220"/>
        <v>-85.194163350912575</v>
      </c>
      <c r="P467" s="310">
        <f t="shared" ca="1" si="221"/>
        <v>23</v>
      </c>
      <c r="Q467" s="304">
        <f t="shared" ca="1" si="222"/>
        <v>0</v>
      </c>
      <c r="R467" s="306">
        <f t="shared" ca="1" si="223"/>
        <v>0</v>
      </c>
      <c r="S467" s="307">
        <f t="shared" ca="1" si="224"/>
        <v>3.1779999999999995</v>
      </c>
      <c r="T467" s="304">
        <f t="shared" ca="1" si="204"/>
        <v>31.176179999999995</v>
      </c>
      <c r="U467" s="311">
        <f t="shared" ca="1" si="205"/>
        <v>0</v>
      </c>
      <c r="V467" s="306">
        <f t="shared" ca="1" si="206"/>
        <v>1.2257419923188115</v>
      </c>
      <c r="W467" s="304">
        <f t="shared" ca="1" si="207"/>
        <v>27.29240933538814</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1.187619230304751</v>
      </c>
      <c r="AH467" s="304">
        <f t="shared" ca="1" si="231"/>
        <v>-8.5878913995845334</v>
      </c>
    </row>
    <row r="468" spans="1:34" x14ac:dyDescent="0.2">
      <c r="A468" s="347">
        <f t="shared" ca="1" si="209"/>
        <v>1E-4</v>
      </c>
      <c r="B468" s="304">
        <f t="shared" ca="1" si="210"/>
        <v>33.408600000000469</v>
      </c>
      <c r="D468" s="306">
        <f t="shared" ca="1" si="211"/>
        <v>-0.71949038182013592</v>
      </c>
      <c r="E468" s="307">
        <f t="shared" ca="1" si="212"/>
        <v>-1.2522724265136684</v>
      </c>
      <c r="F468" s="304">
        <f t="shared" ca="1" si="213"/>
        <v>1.444248122636175</v>
      </c>
      <c r="G468" s="306">
        <f t="shared" ca="1" si="214"/>
        <v>8.7515154514604152</v>
      </c>
      <c r="H468" s="307">
        <f t="shared" ca="1" si="215"/>
        <v>-104.09283126114336</v>
      </c>
      <c r="I468" s="304">
        <f t="shared" ca="1" si="216"/>
        <v>104.46007152332423</v>
      </c>
      <c r="J468" s="306">
        <f t="shared" ca="1" si="217"/>
        <v>720.8069538303231</v>
      </c>
      <c r="K468" s="307">
        <f t="shared" ca="1" si="218"/>
        <v>-6.0656555748186243</v>
      </c>
      <c r="L468" s="304">
        <f t="shared" ca="1" si="203"/>
        <v>720.83247489808741</v>
      </c>
      <c r="M468" s="306">
        <f t="shared" ca="1" si="219"/>
        <v>-1.4869194407396324</v>
      </c>
      <c r="N468" s="304">
        <f t="shared" ca="1" si="220"/>
        <v>-85.19420843033366</v>
      </c>
      <c r="P468" s="310">
        <f t="shared" ca="1" si="221"/>
        <v>23</v>
      </c>
      <c r="Q468" s="304">
        <f t="shared" ca="1" si="222"/>
        <v>0</v>
      </c>
      <c r="R468" s="306">
        <f t="shared" ca="1" si="223"/>
        <v>0</v>
      </c>
      <c r="S468" s="307">
        <f t="shared" ca="1" si="224"/>
        <v>3.1779999999999995</v>
      </c>
      <c r="T468" s="304">
        <f t="shared" ca="1" si="204"/>
        <v>31.176179999999995</v>
      </c>
      <c r="U468" s="311">
        <f t="shared" ca="1" si="205"/>
        <v>0</v>
      </c>
      <c r="V468" s="306">
        <f t="shared" ca="1" si="206"/>
        <v>1.2257432682283689</v>
      </c>
      <c r="W468" s="304">
        <f t="shared" ca="1" si="207"/>
        <v>27.292499801706413</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1.1875914101476006</v>
      </c>
      <c r="AH468" s="304">
        <f t="shared" ca="1" si="231"/>
        <v>-8.5879198663902283</v>
      </c>
    </row>
    <row r="469" spans="1:34" x14ac:dyDescent="0.2">
      <c r="A469" s="347">
        <f t="shared" ca="1" si="209"/>
        <v>1E-4</v>
      </c>
      <c r="B469" s="304">
        <f t="shared" ca="1" si="210"/>
        <v>33.408700000000472</v>
      </c>
      <c r="D469" s="306">
        <f t="shared" ca="1" si="211"/>
        <v>-0.71948603361092667</v>
      </c>
      <c r="E469" s="307">
        <f t="shared" ca="1" si="212"/>
        <v>-1.252243494078094</v>
      </c>
      <c r="F469" s="304">
        <f t="shared" ca="1" si="213"/>
        <v>1.4442208698887082</v>
      </c>
      <c r="G469" s="306">
        <f t="shared" ca="1" si="214"/>
        <v>8.7514435028570539</v>
      </c>
      <c r="H469" s="307">
        <f t="shared" ca="1" si="215"/>
        <v>-104.09295648549276</v>
      </c>
      <c r="I469" s="304">
        <f t="shared" ca="1" si="216"/>
        <v>104.4601902797156</v>
      </c>
      <c r="J469" s="306">
        <f t="shared" ca="1" si="217"/>
        <v>720.8069538303231</v>
      </c>
      <c r="K469" s="307">
        <f t="shared" ca="1" si="218"/>
        <v>-6.0760648642059563</v>
      </c>
      <c r="L469" s="304">
        <f t="shared" ca="1" si="203"/>
        <v>720.83256256524896</v>
      </c>
      <c r="M469" s="306">
        <f t="shared" ca="1" si="219"/>
        <v>-1.4869202275156981</v>
      </c>
      <c r="N469" s="304">
        <f t="shared" ca="1" si="220"/>
        <v>-85.194253509281637</v>
      </c>
      <c r="P469" s="310">
        <f t="shared" ca="1" si="221"/>
        <v>23</v>
      </c>
      <c r="Q469" s="304">
        <f t="shared" ca="1" si="222"/>
        <v>0</v>
      </c>
      <c r="R469" s="306">
        <f t="shared" ca="1" si="223"/>
        <v>0</v>
      </c>
      <c r="S469" s="307">
        <f t="shared" ca="1" si="224"/>
        <v>3.1779999999999995</v>
      </c>
      <c r="T469" s="304">
        <f t="shared" ca="1" si="204"/>
        <v>31.176179999999995</v>
      </c>
      <c r="U469" s="311">
        <f t="shared" ca="1" si="205"/>
        <v>0</v>
      </c>
      <c r="V469" s="306">
        <f t="shared" ca="1" si="206"/>
        <v>1.2257445441407901</v>
      </c>
      <c r="W469" s="304">
        <f t="shared" ca="1" si="207"/>
        <v>27.292590266834495</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1.1875635903521324</v>
      </c>
      <c r="AH469" s="304">
        <f t="shared" ca="1" si="231"/>
        <v>-8.5879483328214032</v>
      </c>
    </row>
    <row r="470" spans="1:34" x14ac:dyDescent="0.2">
      <c r="A470" s="347">
        <f t="shared" ca="1" si="209"/>
        <v>1E-4</v>
      </c>
      <c r="B470" s="304">
        <f t="shared" ca="1" si="210"/>
        <v>33.408800000000475</v>
      </c>
      <c r="D470" s="306">
        <f t="shared" ca="1" si="211"/>
        <v>-0.71948168539592283</v>
      </c>
      <c r="E470" s="307">
        <f t="shared" ca="1" si="212"/>
        <v>-1.2522145620231981</v>
      </c>
      <c r="F470" s="304">
        <f t="shared" ca="1" si="213"/>
        <v>1.4441936175468675</v>
      </c>
      <c r="G470" s="306">
        <f t="shared" ca="1" si="214"/>
        <v>8.7513715546885145</v>
      </c>
      <c r="H470" s="307">
        <f t="shared" ca="1" si="215"/>
        <v>-104.09308170694896</v>
      </c>
      <c r="I470" s="304">
        <f t="shared" ca="1" si="216"/>
        <v>104.46030903332502</v>
      </c>
      <c r="J470" s="306">
        <f t="shared" ca="1" si="217"/>
        <v>720.8069538303231</v>
      </c>
      <c r="K470" s="307">
        <f t="shared" ca="1" si="218"/>
        <v>-6.0864741661155781</v>
      </c>
      <c r="L470" s="304">
        <f t="shared" ca="1" si="203"/>
        <v>720.83265038282241</v>
      </c>
      <c r="M470" s="306">
        <f t="shared" ca="1" si="219"/>
        <v>-1.4869210142835065</v>
      </c>
      <c r="N470" s="304">
        <f t="shared" ca="1" si="220"/>
        <v>-85.194298587756521</v>
      </c>
      <c r="P470" s="310">
        <f t="shared" ca="1" si="221"/>
        <v>23</v>
      </c>
      <c r="Q470" s="304">
        <f t="shared" ca="1" si="222"/>
        <v>0</v>
      </c>
      <c r="R470" s="306">
        <f t="shared" ca="1" si="223"/>
        <v>0</v>
      </c>
      <c r="S470" s="307">
        <f t="shared" ca="1" si="224"/>
        <v>3.1779999999999995</v>
      </c>
      <c r="T470" s="304">
        <f t="shared" ca="1" si="204"/>
        <v>31.176179999999995</v>
      </c>
      <c r="U470" s="311">
        <f t="shared" ca="1" si="205"/>
        <v>0</v>
      </c>
      <c r="V470" s="306">
        <f t="shared" ca="1" si="206"/>
        <v>1.2257458200560747</v>
      </c>
      <c r="W470" s="304">
        <f t="shared" ca="1" si="207"/>
        <v>27.292680730772378</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1.1875357709183376</v>
      </c>
      <c r="AH470" s="304">
        <f t="shared" ca="1" si="231"/>
        <v>-8.5879767988780671</v>
      </c>
    </row>
    <row r="471" spans="1:34" x14ac:dyDescent="0.2">
      <c r="A471" s="347">
        <f t="shared" ca="1" si="209"/>
        <v>1E-4</v>
      </c>
      <c r="B471" s="304">
        <f t="shared" ca="1" si="210"/>
        <v>33.408900000000479</v>
      </c>
      <c r="D471" s="306">
        <f t="shared" ca="1" si="211"/>
        <v>-0.71947733717512652</v>
      </c>
      <c r="E471" s="307">
        <f t="shared" ca="1" si="212"/>
        <v>-1.2521856303489809</v>
      </c>
      <c r="F471" s="304">
        <f t="shared" ca="1" si="213"/>
        <v>1.444166365610654</v>
      </c>
      <c r="G471" s="306">
        <f t="shared" ca="1" si="214"/>
        <v>8.751299606954797</v>
      </c>
      <c r="H471" s="307">
        <f t="shared" ca="1" si="215"/>
        <v>-104.09320692551199</v>
      </c>
      <c r="I471" s="304">
        <f t="shared" ca="1" si="216"/>
        <v>104.46042778415253</v>
      </c>
      <c r="J471" s="306">
        <f t="shared" ca="1" si="217"/>
        <v>720.8069538303231</v>
      </c>
      <c r="K471" s="307">
        <f t="shared" ca="1" si="218"/>
        <v>-6.0968834805472012</v>
      </c>
      <c r="L471" s="304">
        <f t="shared" ca="1" si="203"/>
        <v>720.83273835080831</v>
      </c>
      <c r="M471" s="306">
        <f t="shared" ca="1" si="219"/>
        <v>-1.4869218010430578</v>
      </c>
      <c r="N471" s="304">
        <f t="shared" ca="1" si="220"/>
        <v>-85.194343665758296</v>
      </c>
      <c r="P471" s="310">
        <f t="shared" ca="1" si="221"/>
        <v>23</v>
      </c>
      <c r="Q471" s="304">
        <f t="shared" ca="1" si="222"/>
        <v>0</v>
      </c>
      <c r="R471" s="306">
        <f t="shared" ca="1" si="223"/>
        <v>0</v>
      </c>
      <c r="S471" s="307">
        <f t="shared" ca="1" si="224"/>
        <v>3.1779999999999995</v>
      </c>
      <c r="T471" s="304">
        <f t="shared" ca="1" si="204"/>
        <v>31.176179999999995</v>
      </c>
      <c r="U471" s="311">
        <f t="shared" ca="1" si="205"/>
        <v>0</v>
      </c>
      <c r="V471" s="306">
        <f t="shared" ca="1" si="206"/>
        <v>1.2257470959742223</v>
      </c>
      <c r="W471" s="304">
        <f t="shared" ca="1" si="207"/>
        <v>27.292771193520057</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1.1875079518462144</v>
      </c>
      <c r="AH471" s="304">
        <f t="shared" ca="1" si="231"/>
        <v>-8.5880052645602216</v>
      </c>
    </row>
    <row r="472" spans="1:34" x14ac:dyDescent="0.2">
      <c r="A472" s="347">
        <f t="shared" ca="1" si="209"/>
        <v>1E-4</v>
      </c>
      <c r="B472" s="304">
        <f t="shared" ca="1" si="210"/>
        <v>33.409000000000482</v>
      </c>
      <c r="D472" s="306">
        <f t="shared" ca="1" si="211"/>
        <v>-0.71947298894853851</v>
      </c>
      <c r="E472" s="307">
        <f t="shared" ca="1" si="212"/>
        <v>-1.2521566990554476</v>
      </c>
      <c r="F472" s="304">
        <f t="shared" ca="1" si="213"/>
        <v>1.4441391140800732</v>
      </c>
      <c r="G472" s="306">
        <f t="shared" ca="1" si="214"/>
        <v>8.7512276596559015</v>
      </c>
      <c r="H472" s="307">
        <f t="shared" ca="1" si="215"/>
        <v>-104.0933321411819</v>
      </c>
      <c r="I472" s="304">
        <f t="shared" ca="1" si="216"/>
        <v>104.46054653219817</v>
      </c>
      <c r="J472" s="306">
        <f t="shared" ca="1" si="217"/>
        <v>720.8069538303231</v>
      </c>
      <c r="K472" s="307">
        <f t="shared" ca="1" si="218"/>
        <v>-6.1072928075005359</v>
      </c>
      <c r="L472" s="304">
        <f t="shared" ca="1" si="203"/>
        <v>720.83282646920713</v>
      </c>
      <c r="M472" s="306">
        <f t="shared" ca="1" si="219"/>
        <v>-1.4869225877943524</v>
      </c>
      <c r="N472" s="304">
        <f t="shared" ca="1" si="220"/>
        <v>-85.194388743287007</v>
      </c>
      <c r="P472" s="310">
        <f t="shared" ca="1" si="221"/>
        <v>23</v>
      </c>
      <c r="Q472" s="304">
        <f t="shared" ca="1" si="222"/>
        <v>0</v>
      </c>
      <c r="R472" s="306">
        <f t="shared" ca="1" si="223"/>
        <v>0</v>
      </c>
      <c r="S472" s="307">
        <f t="shared" ca="1" si="224"/>
        <v>3.1779999999999995</v>
      </c>
      <c r="T472" s="304">
        <f t="shared" ca="1" si="204"/>
        <v>31.176179999999995</v>
      </c>
      <c r="U472" s="311">
        <f t="shared" ca="1" si="205"/>
        <v>0</v>
      </c>
      <c r="V472" s="306">
        <f t="shared" ca="1" si="206"/>
        <v>1.2257483718952336</v>
      </c>
      <c r="W472" s="304">
        <f t="shared" ca="1" si="207"/>
        <v>27.292861655077562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1.1874801331357681</v>
      </c>
      <c r="AH472" s="304">
        <f t="shared" ca="1" si="231"/>
        <v>-8.5880337298678615</v>
      </c>
    </row>
    <row r="473" spans="1:34" x14ac:dyDescent="0.2">
      <c r="A473" s="347">
        <f t="shared" ca="1" si="209"/>
        <v>1E-4</v>
      </c>
      <c r="B473" s="304">
        <f t="shared" ca="1" si="210"/>
        <v>33.409100000000485</v>
      </c>
      <c r="D473" s="306">
        <f t="shared" ca="1" si="211"/>
        <v>-0.71946864071615779</v>
      </c>
      <c r="E473" s="307">
        <f t="shared" ca="1" si="212"/>
        <v>-1.2521277681425893</v>
      </c>
      <c r="F473" s="304">
        <f t="shared" ca="1" si="213"/>
        <v>1.4441118629551166</v>
      </c>
      <c r="G473" s="306">
        <f t="shared" ca="1" si="214"/>
        <v>8.7511557127918298</v>
      </c>
      <c r="H473" s="307">
        <f t="shared" ca="1" si="215"/>
        <v>-104.09345735395871</v>
      </c>
      <c r="I473" s="304">
        <f t="shared" ca="1" si="216"/>
        <v>104.46066527746197</v>
      </c>
      <c r="J473" s="306">
        <f t="shared" ca="1" si="217"/>
        <v>720.8069538303231</v>
      </c>
      <c r="K473" s="307">
        <f t="shared" ca="1" si="218"/>
        <v>-6.1177021469752928</v>
      </c>
      <c r="L473" s="304">
        <f t="shared" ca="1" si="203"/>
        <v>720.83291473801933</v>
      </c>
      <c r="M473" s="306">
        <f t="shared" ca="1" si="219"/>
        <v>-1.48692337453739</v>
      </c>
      <c r="N473" s="304">
        <f t="shared" ca="1" si="220"/>
        <v>-85.194433820342624</v>
      </c>
      <c r="P473" s="310">
        <f t="shared" ca="1" si="221"/>
        <v>23</v>
      </c>
      <c r="Q473" s="304">
        <f t="shared" ca="1" si="222"/>
        <v>0</v>
      </c>
      <c r="R473" s="306">
        <f t="shared" ca="1" si="223"/>
        <v>0</v>
      </c>
      <c r="S473" s="307">
        <f t="shared" ca="1" si="224"/>
        <v>3.1779999999999995</v>
      </c>
      <c r="T473" s="304">
        <f t="shared" ca="1" si="204"/>
        <v>31.176179999999995</v>
      </c>
      <c r="U473" s="311">
        <f t="shared" ca="1" si="205"/>
        <v>0</v>
      </c>
      <c r="V473" s="306">
        <f t="shared" ca="1" si="206"/>
        <v>1.2257496478191081</v>
      </c>
      <c r="W473" s="304">
        <f t="shared" ca="1" si="207"/>
        <v>27.292952115444898</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1.1874523147869933</v>
      </c>
      <c r="AH473" s="304">
        <f t="shared" ca="1" si="231"/>
        <v>-8.5880621948009956</v>
      </c>
    </row>
    <row r="474" spans="1:34" x14ac:dyDescent="0.2">
      <c r="A474" s="347">
        <f t="shared" ca="1" si="209"/>
        <v>1E-4</v>
      </c>
      <c r="B474" s="304">
        <f t="shared" ca="1" si="210"/>
        <v>33.409200000000489</v>
      </c>
      <c r="D474" s="306">
        <f t="shared" ca="1" si="211"/>
        <v>-0.71946429247798793</v>
      </c>
      <c r="E474" s="307">
        <f t="shared" ca="1" si="212"/>
        <v>-1.2520988376104008</v>
      </c>
      <c r="F474" s="304">
        <f t="shared" ca="1" si="213"/>
        <v>1.4440846122357818</v>
      </c>
      <c r="G474" s="306">
        <f t="shared" ca="1" si="214"/>
        <v>8.7510837663625818</v>
      </c>
      <c r="H474" s="307">
        <f t="shared" ca="1" si="215"/>
        <v>-104.09358256384247</v>
      </c>
      <c r="I474" s="304">
        <f t="shared" ca="1" si="216"/>
        <v>104.46078401994399</v>
      </c>
      <c r="J474" s="306">
        <f t="shared" ca="1" si="217"/>
        <v>720.8069538303231</v>
      </c>
      <c r="K474" s="307">
        <f t="shared" ca="1" si="218"/>
        <v>-6.1281114989711831</v>
      </c>
      <c r="L474" s="304">
        <f t="shared" ca="1" si="203"/>
        <v>720.83300315724534</v>
      </c>
      <c r="M474" s="306">
        <f t="shared" ca="1" si="219"/>
        <v>-1.4869241612721709</v>
      </c>
      <c r="N474" s="304">
        <f t="shared" ca="1" si="220"/>
        <v>-85.194478896925162</v>
      </c>
      <c r="P474" s="310">
        <f t="shared" ca="1" si="221"/>
        <v>23</v>
      </c>
      <c r="Q474" s="304">
        <f t="shared" ca="1" si="222"/>
        <v>0</v>
      </c>
      <c r="R474" s="306">
        <f t="shared" ca="1" si="223"/>
        <v>0</v>
      </c>
      <c r="S474" s="307">
        <f t="shared" ca="1" si="224"/>
        <v>3.1779999999999995</v>
      </c>
      <c r="T474" s="304">
        <f t="shared" ca="1" si="204"/>
        <v>31.176179999999995</v>
      </c>
      <c r="U474" s="311">
        <f t="shared" ca="1" si="205"/>
        <v>0</v>
      </c>
      <c r="V474" s="306">
        <f t="shared" ca="1" si="206"/>
        <v>1.2257509237458464</v>
      </c>
      <c r="W474" s="304">
        <f t="shared" ca="1" si="207"/>
        <v>27.293042574622095</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1.1874244967998795</v>
      </c>
      <c r="AH474" s="304">
        <f t="shared" ca="1" si="231"/>
        <v>-8.5880906593596293</v>
      </c>
    </row>
    <row r="475" spans="1:34" x14ac:dyDescent="0.2">
      <c r="A475" s="347">
        <f t="shared" ca="1" si="209"/>
        <v>1E-4</v>
      </c>
      <c r="B475" s="304">
        <f t="shared" ca="1" si="210"/>
        <v>33.409300000000492</v>
      </c>
      <c r="D475" s="306">
        <f t="shared" ca="1" si="211"/>
        <v>-0.71945994423402926</v>
      </c>
      <c r="E475" s="307">
        <f t="shared" ca="1" si="212"/>
        <v>-1.2520699074588748</v>
      </c>
      <c r="F475" s="304">
        <f t="shared" ca="1" si="213"/>
        <v>1.4440573619220629</v>
      </c>
      <c r="G475" s="306">
        <f t="shared" ca="1" si="214"/>
        <v>8.7510118203681575</v>
      </c>
      <c r="H475" s="307">
        <f t="shared" ca="1" si="215"/>
        <v>-104.09370777083322</v>
      </c>
      <c r="I475" s="304">
        <f t="shared" ca="1" si="216"/>
        <v>104.46090275964423</v>
      </c>
      <c r="J475" s="306">
        <f t="shared" ca="1" si="217"/>
        <v>720.8069538303231</v>
      </c>
      <c r="K475" s="307">
        <f t="shared" ca="1" si="218"/>
        <v>-6.1385208634879165</v>
      </c>
      <c r="L475" s="304">
        <f t="shared" ca="1" si="203"/>
        <v>720.83309172688587</v>
      </c>
      <c r="M475" s="306">
        <f t="shared" ca="1" si="219"/>
        <v>-1.4869249479986952</v>
      </c>
      <c r="N475" s="304">
        <f t="shared" ca="1" si="220"/>
        <v>-85.194523973034634</v>
      </c>
      <c r="P475" s="310">
        <f t="shared" ca="1" si="221"/>
        <v>23</v>
      </c>
      <c r="Q475" s="304">
        <f t="shared" ca="1" si="222"/>
        <v>0</v>
      </c>
      <c r="R475" s="306">
        <f t="shared" ca="1" si="223"/>
        <v>0</v>
      </c>
      <c r="S475" s="307">
        <f t="shared" ca="1" si="224"/>
        <v>3.1779999999999995</v>
      </c>
      <c r="T475" s="304">
        <f t="shared" ca="1" si="204"/>
        <v>31.176179999999995</v>
      </c>
      <c r="U475" s="311">
        <f t="shared" ca="1" si="205"/>
        <v>0</v>
      </c>
      <c r="V475" s="306">
        <f t="shared" ca="1" si="206"/>
        <v>1.2257521996754475</v>
      </c>
      <c r="W475" s="304">
        <f t="shared" ca="1" si="207"/>
        <v>27.293133032609123</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1.1873966791744248</v>
      </c>
      <c r="AH475" s="304">
        <f t="shared" ca="1" si="231"/>
        <v>-8.5881191235437697</v>
      </c>
    </row>
    <row r="476" spans="1:34" x14ac:dyDescent="0.2">
      <c r="A476" s="347">
        <f t="shared" ca="1" si="209"/>
        <v>1E-4</v>
      </c>
      <c r="B476" s="304">
        <f t="shared" ca="1" si="210"/>
        <v>33.409400000000495</v>
      </c>
      <c r="D476" s="306">
        <f t="shared" ca="1" si="211"/>
        <v>-0.71945559598428099</v>
      </c>
      <c r="E476" s="307">
        <f t="shared" ca="1" si="212"/>
        <v>-1.2520409776880168</v>
      </c>
      <c r="F476" s="304">
        <f t="shared" ca="1" si="213"/>
        <v>1.4440301120139643</v>
      </c>
      <c r="G476" s="306">
        <f t="shared" ca="1" si="214"/>
        <v>8.7509398748085587</v>
      </c>
      <c r="H476" s="307">
        <f t="shared" ca="1" si="215"/>
        <v>-104.09383297493099</v>
      </c>
      <c r="I476" s="304">
        <f t="shared" ca="1" si="216"/>
        <v>104.46102149656275</v>
      </c>
      <c r="J476" s="306">
        <f t="shared" ca="1" si="217"/>
        <v>720.8069538303231</v>
      </c>
      <c r="K476" s="307">
        <f t="shared" ca="1" si="218"/>
        <v>-6.1489302405252051</v>
      </c>
      <c r="L476" s="304">
        <f t="shared" ca="1" si="203"/>
        <v>720.83318044694113</v>
      </c>
      <c r="M476" s="306">
        <f t="shared" ca="1" si="219"/>
        <v>-1.4869257347169631</v>
      </c>
      <c r="N476" s="304">
        <f t="shared" ca="1" si="220"/>
        <v>-85.194569048671056</v>
      </c>
      <c r="P476" s="310">
        <f t="shared" ca="1" si="221"/>
        <v>23</v>
      </c>
      <c r="Q476" s="304">
        <f t="shared" ca="1" si="222"/>
        <v>0</v>
      </c>
      <c r="R476" s="306">
        <f t="shared" ca="1" si="223"/>
        <v>0</v>
      </c>
      <c r="S476" s="307">
        <f t="shared" ca="1" si="224"/>
        <v>3.1779999999999995</v>
      </c>
      <c r="T476" s="304">
        <f t="shared" ca="1" si="204"/>
        <v>31.176179999999995</v>
      </c>
      <c r="U476" s="311">
        <f t="shared" ca="1" si="205"/>
        <v>0</v>
      </c>
      <c r="V476" s="306">
        <f t="shared" ca="1" si="206"/>
        <v>1.2257534756079118</v>
      </c>
      <c r="W476" s="304">
        <f t="shared" ca="1" si="207"/>
        <v>27.29322348940601</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1.1873688619106364</v>
      </c>
      <c r="AH476" s="304">
        <f t="shared" ca="1" si="231"/>
        <v>-8.5881475873534079</v>
      </c>
    </row>
    <row r="477" spans="1:34" x14ac:dyDescent="0.2">
      <c r="A477" s="347">
        <f t="shared" ca="1" si="209"/>
        <v>1E-4</v>
      </c>
      <c r="B477" s="304">
        <f t="shared" ca="1" si="210"/>
        <v>33.409500000000499</v>
      </c>
      <c r="D477" s="306">
        <f t="shared" ca="1" si="211"/>
        <v>-0.71945124772874514</v>
      </c>
      <c r="E477" s="307">
        <f t="shared" ca="1" si="212"/>
        <v>-1.252012048297825</v>
      </c>
      <c r="F477" s="304">
        <f t="shared" ca="1" si="213"/>
        <v>1.4440028625114851</v>
      </c>
      <c r="G477" s="306">
        <f t="shared" ca="1" si="214"/>
        <v>8.7508679296837855</v>
      </c>
      <c r="H477" s="307">
        <f t="shared" ca="1" si="215"/>
        <v>-104.09395817613581</v>
      </c>
      <c r="I477" s="304">
        <f t="shared" ca="1" si="216"/>
        <v>104.46114023069957</v>
      </c>
      <c r="J477" s="306">
        <f t="shared" ca="1" si="217"/>
        <v>720.8069538303231</v>
      </c>
      <c r="K477" s="307">
        <f t="shared" ca="1" si="218"/>
        <v>-6.1593396300827585</v>
      </c>
      <c r="L477" s="304">
        <f t="shared" ca="1" si="203"/>
        <v>720.8332693174118</v>
      </c>
      <c r="M477" s="306">
        <f t="shared" ca="1" si="219"/>
        <v>-1.4869265214269745</v>
      </c>
      <c r="N477" s="304">
        <f t="shared" ca="1" si="220"/>
        <v>-85.194614123834413</v>
      </c>
      <c r="P477" s="310">
        <f t="shared" ca="1" si="221"/>
        <v>23</v>
      </c>
      <c r="Q477" s="304">
        <f t="shared" ca="1" si="222"/>
        <v>0</v>
      </c>
      <c r="R477" s="306">
        <f t="shared" ca="1" si="223"/>
        <v>0</v>
      </c>
      <c r="S477" s="307">
        <f t="shared" ca="1" si="224"/>
        <v>3.1779999999999995</v>
      </c>
      <c r="T477" s="304">
        <f t="shared" ca="1" si="204"/>
        <v>31.176179999999995</v>
      </c>
      <c r="U477" s="311">
        <f t="shared" ca="1" si="205"/>
        <v>0</v>
      </c>
      <c r="V477" s="306">
        <f t="shared" ca="1" si="206"/>
        <v>1.2257547515432397</v>
      </c>
      <c r="W477" s="304">
        <f t="shared" ca="1" si="207"/>
        <v>27.293313945012766</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1.1873410450085071</v>
      </c>
      <c r="AH477" s="304">
        <f t="shared" ca="1" si="231"/>
        <v>-8.588176050788551</v>
      </c>
    </row>
    <row r="478" spans="1:34" x14ac:dyDescent="0.2">
      <c r="A478" s="347">
        <f t="shared" ca="1" si="209"/>
        <v>1E-4</v>
      </c>
      <c r="B478" s="304">
        <f t="shared" ca="1" si="210"/>
        <v>33.409600000000502</v>
      </c>
      <c r="D478" s="306">
        <f t="shared" ca="1" si="211"/>
        <v>-0.71944689946742368</v>
      </c>
      <c r="E478" s="307">
        <f t="shared" ca="1" si="212"/>
        <v>-1.2519831192882922</v>
      </c>
      <c r="F478" s="304">
        <f t="shared" ca="1" si="213"/>
        <v>1.4439756134146211</v>
      </c>
      <c r="G478" s="306">
        <f t="shared" ca="1" si="214"/>
        <v>8.7507959849938395</v>
      </c>
      <c r="H478" s="307">
        <f t="shared" ca="1" si="215"/>
        <v>-104.09408337444775</v>
      </c>
      <c r="I478" s="304">
        <f t="shared" ca="1" si="216"/>
        <v>104.46125896205476</v>
      </c>
      <c r="J478" s="306">
        <f t="shared" ca="1" si="217"/>
        <v>720.8069538303231</v>
      </c>
      <c r="K478" s="307">
        <f t="shared" ca="1" si="218"/>
        <v>-6.1697490321602881</v>
      </c>
      <c r="L478" s="304">
        <f t="shared" ca="1" si="203"/>
        <v>720.83335833829824</v>
      </c>
      <c r="M478" s="306">
        <f t="shared" ca="1" si="219"/>
        <v>-1.4869273081287298</v>
      </c>
      <c r="N478" s="304">
        <f t="shared" ca="1" si="220"/>
        <v>-85.194659198524718</v>
      </c>
      <c r="P478" s="310">
        <f t="shared" ca="1" si="221"/>
        <v>23</v>
      </c>
      <c r="Q478" s="304">
        <f t="shared" ca="1" si="222"/>
        <v>0</v>
      </c>
      <c r="R478" s="306">
        <f t="shared" ca="1" si="223"/>
        <v>0</v>
      </c>
      <c r="S478" s="307">
        <f t="shared" ca="1" si="224"/>
        <v>3.1779999999999995</v>
      </c>
      <c r="T478" s="304">
        <f t="shared" ca="1" si="204"/>
        <v>31.176179999999995</v>
      </c>
      <c r="U478" s="311">
        <f t="shared" ca="1" si="205"/>
        <v>0</v>
      </c>
      <c r="V478" s="306">
        <f t="shared" ca="1" si="206"/>
        <v>1.225756027481431</v>
      </c>
      <c r="W478" s="304">
        <f t="shared" ca="1" si="207"/>
        <v>27.29340439942942</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1.1873132284680299</v>
      </c>
      <c r="AH478" s="304">
        <f t="shared" ca="1" si="231"/>
        <v>-8.5882045138492042</v>
      </c>
    </row>
    <row r="479" spans="1:34" x14ac:dyDescent="0.2">
      <c r="A479" s="347">
        <f t="shared" ca="1" si="209"/>
        <v>1E-4</v>
      </c>
      <c r="B479" s="304">
        <f t="shared" ca="1" si="210"/>
        <v>33.409700000000505</v>
      </c>
      <c r="D479" s="306">
        <f t="shared" ca="1" si="211"/>
        <v>-0.71944255120031531</v>
      </c>
      <c r="E479" s="307">
        <f t="shared" ca="1" si="212"/>
        <v>-1.2519541906594078</v>
      </c>
      <c r="F479" s="304">
        <f t="shared" ca="1" si="213"/>
        <v>1.443948364723362</v>
      </c>
      <c r="G479" s="306">
        <f t="shared" ca="1" si="214"/>
        <v>8.750724040738719</v>
      </c>
      <c r="H479" s="307">
        <f t="shared" ca="1" si="215"/>
        <v>-104.09420856986681</v>
      </c>
      <c r="I479" s="304">
        <f t="shared" ca="1" si="216"/>
        <v>104.4613776906283</v>
      </c>
      <c r="J479" s="306">
        <f t="shared" ca="1" si="217"/>
        <v>720.8069538303231</v>
      </c>
      <c r="K479" s="307">
        <f t="shared" ca="1" si="218"/>
        <v>-6.1801584467575035</v>
      </c>
      <c r="L479" s="304">
        <f t="shared" ca="1" si="203"/>
        <v>720.83344750960089</v>
      </c>
      <c r="M479" s="306">
        <f t="shared" ca="1" si="219"/>
        <v>-1.486928094822229</v>
      </c>
      <c r="N479" s="304">
        <f t="shared" ca="1" si="220"/>
        <v>-85.194704272742001</v>
      </c>
      <c r="P479" s="310">
        <f t="shared" ca="1" si="221"/>
        <v>23</v>
      </c>
      <c r="Q479" s="304">
        <f t="shared" ca="1" si="222"/>
        <v>0</v>
      </c>
      <c r="R479" s="306">
        <f t="shared" ca="1" si="223"/>
        <v>0</v>
      </c>
      <c r="S479" s="307">
        <f t="shared" ca="1" si="224"/>
        <v>3.1779999999999995</v>
      </c>
      <c r="T479" s="304">
        <f t="shared" ca="1" si="204"/>
        <v>31.176179999999995</v>
      </c>
      <c r="U479" s="311">
        <f t="shared" ca="1" si="205"/>
        <v>0</v>
      </c>
      <c r="V479" s="306">
        <f t="shared" ca="1" si="206"/>
        <v>1.2257573034224851</v>
      </c>
      <c r="W479" s="304">
        <f t="shared" ca="1" si="207"/>
        <v>27.293494852655929</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1.1872854122892011</v>
      </c>
      <c r="AH479" s="304">
        <f t="shared" ca="1" si="231"/>
        <v>-8.5882329765353767</v>
      </c>
    </row>
    <row r="480" spans="1:34" x14ac:dyDescent="0.2">
      <c r="A480" s="347">
        <f t="shared" ca="1" si="209"/>
        <v>1E-4</v>
      </c>
      <c r="B480" s="304">
        <f t="shared" ca="1" si="210"/>
        <v>33.409800000000509</v>
      </c>
      <c r="D480" s="306">
        <f t="shared" ca="1" si="211"/>
        <v>-0.71943820292742022</v>
      </c>
      <c r="E480" s="307">
        <f t="shared" ca="1" si="212"/>
        <v>-1.2519252624111896</v>
      </c>
      <c r="F480" s="304">
        <f t="shared" ca="1" si="213"/>
        <v>1.4439211164377235</v>
      </c>
      <c r="G480" s="306">
        <f t="shared" ca="1" si="214"/>
        <v>8.7506520969184258</v>
      </c>
      <c r="H480" s="307">
        <f t="shared" ca="1" si="215"/>
        <v>-104.09433376239305</v>
      </c>
      <c r="I480" s="304">
        <f t="shared" ca="1" si="216"/>
        <v>104.46149641642027</v>
      </c>
      <c r="J480" s="306">
        <f t="shared" ca="1" si="217"/>
        <v>720.8069538303231</v>
      </c>
      <c r="K480" s="307">
        <f t="shared" ca="1" si="218"/>
        <v>-6.1905678738741168</v>
      </c>
      <c r="L480" s="304">
        <f t="shared" ca="1" si="203"/>
        <v>720.83353683132043</v>
      </c>
      <c r="M480" s="306">
        <f t="shared" ca="1" si="219"/>
        <v>-1.4869288815074719</v>
      </c>
      <c r="N480" s="304">
        <f t="shared" ca="1" si="220"/>
        <v>-85.194749346486219</v>
      </c>
      <c r="P480" s="310">
        <f t="shared" ca="1" si="221"/>
        <v>23</v>
      </c>
      <c r="Q480" s="304">
        <f t="shared" ca="1" si="222"/>
        <v>0</v>
      </c>
      <c r="R480" s="306">
        <f t="shared" ca="1" si="223"/>
        <v>0</v>
      </c>
      <c r="S480" s="307">
        <f t="shared" ca="1" si="224"/>
        <v>3.1779999999999995</v>
      </c>
      <c r="T480" s="304">
        <f t="shared" ca="1" si="204"/>
        <v>31.176179999999995</v>
      </c>
      <c r="U480" s="311">
        <f t="shared" ca="1" si="205"/>
        <v>0</v>
      </c>
      <c r="V480" s="306">
        <f t="shared" ca="1" si="206"/>
        <v>1.2257585793664023</v>
      </c>
      <c r="W480" s="304">
        <f t="shared" ca="1" si="207"/>
        <v>27.293585304692353</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1.1872575964720333</v>
      </c>
      <c r="AH480" s="304">
        <f t="shared" ca="1" si="231"/>
        <v>-8.5882614388470522</v>
      </c>
    </row>
    <row r="481" spans="1:34" x14ac:dyDescent="0.2">
      <c r="A481" s="347">
        <f t="shared" ca="1" si="209"/>
        <v>1E-4</v>
      </c>
      <c r="B481" s="304">
        <f t="shared" ca="1" si="210"/>
        <v>33.409900000000512</v>
      </c>
      <c r="D481" s="306">
        <f t="shared" ca="1" si="211"/>
        <v>-0.71943385464874376</v>
      </c>
      <c r="E481" s="307">
        <f t="shared" ca="1" si="212"/>
        <v>-1.2518963345436127</v>
      </c>
      <c r="F481" s="304">
        <f t="shared" ca="1" si="213"/>
        <v>1.443893868557687</v>
      </c>
      <c r="G481" s="306">
        <f t="shared" ca="1" si="214"/>
        <v>8.7505801535329617</v>
      </c>
      <c r="H481" s="307">
        <f t="shared" ca="1" si="215"/>
        <v>-104.0944589520265</v>
      </c>
      <c r="I481" s="304">
        <f t="shared" ca="1" si="216"/>
        <v>104.46161513943069</v>
      </c>
      <c r="J481" s="306">
        <f t="shared" ca="1" si="217"/>
        <v>720.8069538303231</v>
      </c>
      <c r="K481" s="307">
        <f t="shared" ca="1" si="218"/>
        <v>-6.2009773135098376</v>
      </c>
      <c r="L481" s="304">
        <f t="shared" ca="1" si="203"/>
        <v>720.83362630345721</v>
      </c>
      <c r="M481" s="306">
        <f t="shared" ca="1" si="219"/>
        <v>-1.4869296681844593</v>
      </c>
      <c r="N481" s="304">
        <f t="shared" ca="1" si="220"/>
        <v>-85.194794419757443</v>
      </c>
      <c r="P481" s="310">
        <f t="shared" ca="1" si="221"/>
        <v>23</v>
      </c>
      <c r="Q481" s="304">
        <f t="shared" ca="1" si="222"/>
        <v>0</v>
      </c>
      <c r="R481" s="306">
        <f t="shared" ca="1" si="223"/>
        <v>0</v>
      </c>
      <c r="S481" s="307">
        <f t="shared" ca="1" si="224"/>
        <v>3.1779999999999995</v>
      </c>
      <c r="T481" s="304">
        <f t="shared" ca="1" si="204"/>
        <v>31.176179999999995</v>
      </c>
      <c r="U481" s="311">
        <f t="shared" ca="1" si="205"/>
        <v>0</v>
      </c>
      <c r="V481" s="306">
        <f t="shared" ca="1" si="206"/>
        <v>1.225759855313183</v>
      </c>
      <c r="W481" s="304">
        <f t="shared" ca="1" si="207"/>
        <v>27.293675755538679</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1.1872297810165051</v>
      </c>
      <c r="AH481" s="304">
        <f t="shared" ca="1" si="231"/>
        <v>-8.5882899007842539</v>
      </c>
    </row>
    <row r="482" spans="1:34" x14ac:dyDescent="0.2">
      <c r="A482" s="347">
        <f t="shared" ca="1" si="209"/>
        <v>1E-4</v>
      </c>
      <c r="B482" s="304">
        <f t="shared" ca="1" si="210"/>
        <v>33.410000000000515</v>
      </c>
      <c r="D482" s="306">
        <f t="shared" ca="1" si="211"/>
        <v>-0.71942950636428127</v>
      </c>
      <c r="E482" s="307">
        <f t="shared" ca="1" si="212"/>
        <v>-1.251867407056686</v>
      </c>
      <c r="F482" s="304">
        <f t="shared" ca="1" si="213"/>
        <v>1.4438666210832578</v>
      </c>
      <c r="G482" s="306">
        <f t="shared" ca="1" si="214"/>
        <v>8.7505082105823249</v>
      </c>
      <c r="H482" s="307">
        <f t="shared" ca="1" si="215"/>
        <v>-104.0945841387672</v>
      </c>
      <c r="I482" s="304">
        <f t="shared" ca="1" si="216"/>
        <v>104.4617338596596</v>
      </c>
      <c r="J482" s="306">
        <f t="shared" ca="1" si="217"/>
        <v>720.8069538303231</v>
      </c>
      <c r="K482" s="307">
        <f t="shared" ca="1" si="218"/>
        <v>-6.2113867656643773</v>
      </c>
      <c r="L482" s="304">
        <f t="shared" ca="1" si="203"/>
        <v>720.83371592601179</v>
      </c>
      <c r="M482" s="306">
        <f t="shared" ca="1" si="219"/>
        <v>-1.4869304548531908</v>
      </c>
      <c r="N482" s="304">
        <f t="shared" ca="1" si="220"/>
        <v>-85.19483949255563</v>
      </c>
      <c r="P482" s="310">
        <f t="shared" ca="1" si="221"/>
        <v>23</v>
      </c>
      <c r="Q482" s="304">
        <f t="shared" ca="1" si="222"/>
        <v>0</v>
      </c>
      <c r="R482" s="306">
        <f t="shared" ca="1" si="223"/>
        <v>0</v>
      </c>
      <c r="S482" s="307">
        <f t="shared" ca="1" si="224"/>
        <v>3.1779999999999995</v>
      </c>
      <c r="T482" s="304">
        <f t="shared" ca="1" si="204"/>
        <v>31.176179999999995</v>
      </c>
      <c r="U482" s="311">
        <f t="shared" ca="1" si="205"/>
        <v>0</v>
      </c>
      <c r="V482" s="306">
        <f t="shared" ca="1" si="206"/>
        <v>1.2257611312628265</v>
      </c>
      <c r="W482" s="304">
        <f t="shared" ca="1" si="207"/>
        <v>27.293766205194917</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1.1872019659226236</v>
      </c>
      <c r="AH482" s="304">
        <f t="shared" ca="1" si="231"/>
        <v>-8.5883183623469748</v>
      </c>
    </row>
    <row r="483" spans="1:34" x14ac:dyDescent="0.2">
      <c r="A483" s="347">
        <f t="shared" ca="1" si="209"/>
        <v>1E-4</v>
      </c>
      <c r="B483" s="304">
        <f t="shared" ca="1" si="210"/>
        <v>33.410100000000519</v>
      </c>
      <c r="D483" s="306">
        <f t="shared" ca="1" si="211"/>
        <v>-0.71942515807403684</v>
      </c>
      <c r="E483" s="307">
        <f t="shared" ca="1" si="212"/>
        <v>-1.2518384799504041</v>
      </c>
      <c r="F483" s="304">
        <f t="shared" ca="1" si="213"/>
        <v>1.4438393740144335</v>
      </c>
      <c r="G483" s="306">
        <f t="shared" ca="1" si="214"/>
        <v>8.7504362680665171</v>
      </c>
      <c r="H483" s="307">
        <f t="shared" ca="1" si="215"/>
        <v>-104.0947093226152</v>
      </c>
      <c r="I483" s="304">
        <f t="shared" ca="1" si="216"/>
        <v>104.46185257710705</v>
      </c>
      <c r="J483" s="306">
        <f t="shared" ca="1" si="217"/>
        <v>720.8069538303231</v>
      </c>
      <c r="K483" s="307">
        <f t="shared" ca="1" si="218"/>
        <v>-6.2217962303374463</v>
      </c>
      <c r="L483" s="304">
        <f t="shared" ca="1" si="203"/>
        <v>720.83380569898452</v>
      </c>
      <c r="M483" s="306">
        <f t="shared" ca="1" si="219"/>
        <v>-1.4869312415136666</v>
      </c>
      <c r="N483" s="304">
        <f t="shared" ca="1" si="220"/>
        <v>-85.194884564880809</v>
      </c>
      <c r="P483" s="310">
        <f t="shared" ca="1" si="221"/>
        <v>23</v>
      </c>
      <c r="Q483" s="304">
        <f t="shared" ca="1" si="222"/>
        <v>0</v>
      </c>
      <c r="R483" s="306">
        <f t="shared" ca="1" si="223"/>
        <v>0</v>
      </c>
      <c r="S483" s="307">
        <f t="shared" ca="1" si="224"/>
        <v>3.1779999999999995</v>
      </c>
      <c r="T483" s="304">
        <f t="shared" ca="1" si="204"/>
        <v>31.176179999999995</v>
      </c>
      <c r="U483" s="311">
        <f t="shared" ca="1" si="205"/>
        <v>0</v>
      </c>
      <c r="V483" s="306">
        <f t="shared" ca="1" si="206"/>
        <v>1.2257624072153332</v>
      </c>
      <c r="W483" s="304">
        <f t="shared" ca="1" si="207"/>
        <v>27.293856653661088</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1.1871741511903853</v>
      </c>
      <c r="AH483" s="304">
        <f t="shared" ca="1" si="231"/>
        <v>-8.5883468235352183</v>
      </c>
    </row>
    <row r="484" spans="1:34" x14ac:dyDescent="0.2">
      <c r="A484" s="347">
        <f t="shared" ca="1" si="209"/>
        <v>1E-4</v>
      </c>
      <c r="B484" s="304">
        <f t="shared" ca="1" si="210"/>
        <v>33.410200000000522</v>
      </c>
      <c r="D484" s="306">
        <f t="shared" ca="1" si="211"/>
        <v>-0.71942080977801015</v>
      </c>
      <c r="E484" s="307">
        <f t="shared" ca="1" si="212"/>
        <v>-1.2518095532247635</v>
      </c>
      <c r="F484" s="304">
        <f t="shared" ca="1" si="213"/>
        <v>1.4438121273512112</v>
      </c>
      <c r="G484" s="306">
        <f t="shared" ca="1" si="214"/>
        <v>8.7503643259855401</v>
      </c>
      <c r="H484" s="307">
        <f t="shared" ca="1" si="215"/>
        <v>-104.09483450357052</v>
      </c>
      <c r="I484" s="304">
        <f t="shared" ca="1" si="216"/>
        <v>104.46197129177304</v>
      </c>
      <c r="J484" s="306">
        <f t="shared" ca="1" si="217"/>
        <v>720.8069538303231</v>
      </c>
      <c r="K484" s="307">
        <f t="shared" ca="1" si="218"/>
        <v>-6.232205707528756</v>
      </c>
      <c r="L484" s="304">
        <f t="shared" ca="1" si="203"/>
        <v>720.83389562237608</v>
      </c>
      <c r="M484" s="306">
        <f t="shared" ca="1" si="219"/>
        <v>-1.4869320281658869</v>
      </c>
      <c r="N484" s="304">
        <f t="shared" ca="1" si="220"/>
        <v>-85.194929636732965</v>
      </c>
      <c r="P484" s="310">
        <f t="shared" ca="1" si="221"/>
        <v>23</v>
      </c>
      <c r="Q484" s="304">
        <f t="shared" ca="1" si="222"/>
        <v>0</v>
      </c>
      <c r="R484" s="306">
        <f t="shared" ca="1" si="223"/>
        <v>0</v>
      </c>
      <c r="S484" s="307">
        <f t="shared" ca="1" si="224"/>
        <v>3.1779999999999995</v>
      </c>
      <c r="T484" s="304">
        <f t="shared" ca="1" si="204"/>
        <v>31.176179999999995</v>
      </c>
      <c r="U484" s="311">
        <f t="shared" ca="1" si="205"/>
        <v>0</v>
      </c>
      <c r="V484" s="306">
        <f t="shared" ca="1" si="206"/>
        <v>1.2257636831707033</v>
      </c>
      <c r="W484" s="304">
        <f t="shared" ca="1" si="207"/>
        <v>27.293947100937185</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1.1871463368197865</v>
      </c>
      <c r="AH484" s="304">
        <f t="shared" ca="1" si="231"/>
        <v>-8.5883752843489898</v>
      </c>
    </row>
    <row r="485" spans="1:34" x14ac:dyDescent="0.2">
      <c r="A485" s="347">
        <f t="shared" ca="1" si="209"/>
        <v>1E-4</v>
      </c>
      <c r="B485" s="304">
        <f t="shared" ca="1" si="210"/>
        <v>33.410300000000525</v>
      </c>
      <c r="D485" s="306">
        <f t="shared" ca="1" si="211"/>
        <v>-0.7194164614762032</v>
      </c>
      <c r="E485" s="307">
        <f t="shared" ca="1" si="212"/>
        <v>-1.2517806268797607</v>
      </c>
      <c r="F485" s="304">
        <f t="shared" ca="1" si="213"/>
        <v>1.4437848810935887</v>
      </c>
      <c r="G485" s="306">
        <f t="shared" ca="1" si="214"/>
        <v>8.7502923843393923</v>
      </c>
      <c r="H485" s="307">
        <f t="shared" ca="1" si="215"/>
        <v>-104.09495968163321</v>
      </c>
      <c r="I485" s="304">
        <f t="shared" ca="1" si="216"/>
        <v>104.46209000365765</v>
      </c>
      <c r="J485" s="306">
        <f t="shared" ca="1" si="217"/>
        <v>720.8069538303231</v>
      </c>
      <c r="K485" s="307">
        <f t="shared" ca="1" si="218"/>
        <v>-6.2426151972380159</v>
      </c>
      <c r="L485" s="304">
        <f t="shared" ca="1" si="203"/>
        <v>720.83398569618669</v>
      </c>
      <c r="M485" s="306">
        <f t="shared" ca="1" si="219"/>
        <v>-1.4869328148098517</v>
      </c>
      <c r="N485" s="304">
        <f t="shared" ca="1" si="220"/>
        <v>-85.194974708112142</v>
      </c>
      <c r="P485" s="310">
        <f t="shared" ca="1" si="221"/>
        <v>23</v>
      </c>
      <c r="Q485" s="304">
        <f t="shared" ca="1" si="222"/>
        <v>0</v>
      </c>
      <c r="R485" s="306">
        <f t="shared" ca="1" si="223"/>
        <v>0</v>
      </c>
      <c r="S485" s="307">
        <f t="shared" ca="1" si="224"/>
        <v>3.1779999999999995</v>
      </c>
      <c r="T485" s="304">
        <f t="shared" ca="1" si="204"/>
        <v>31.176179999999995</v>
      </c>
      <c r="U485" s="311">
        <f t="shared" ca="1" si="205"/>
        <v>0</v>
      </c>
      <c r="V485" s="306">
        <f t="shared" ca="1" si="206"/>
        <v>1.2257649591289361</v>
      </c>
      <c r="W485" s="304">
        <f t="shared" ca="1" si="207"/>
        <v>27.294037547023237</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1.1871185228108221</v>
      </c>
      <c r="AH485" s="304">
        <f t="shared" ca="1" si="231"/>
        <v>-8.588403744788291</v>
      </c>
    </row>
    <row r="486" spans="1:34" x14ac:dyDescent="0.2">
      <c r="A486" s="347">
        <f t="shared" ca="1" si="209"/>
        <v>1E-4</v>
      </c>
      <c r="B486" s="304">
        <f t="shared" ca="1" si="210"/>
        <v>33.410400000000529</v>
      </c>
      <c r="D486" s="306">
        <f t="shared" ca="1" si="211"/>
        <v>-0.71941211316861597</v>
      </c>
      <c r="E486" s="307">
        <f t="shared" ca="1" si="212"/>
        <v>-1.2517517009153902</v>
      </c>
      <c r="F486" s="304">
        <f t="shared" ca="1" si="213"/>
        <v>1.4437576352415615</v>
      </c>
      <c r="G486" s="306">
        <f t="shared" ca="1" si="214"/>
        <v>8.7502204431280752</v>
      </c>
      <c r="H486" s="307">
        <f t="shared" ca="1" si="215"/>
        <v>-104.09508485680331</v>
      </c>
      <c r="I486" s="304">
        <f t="shared" ca="1" si="216"/>
        <v>104.4622087127609</v>
      </c>
      <c r="J486" s="306">
        <f t="shared" ca="1" si="217"/>
        <v>720.8069538303231</v>
      </c>
      <c r="K486" s="307">
        <f t="shared" ca="1" si="218"/>
        <v>-6.2530246994649374</v>
      </c>
      <c r="L486" s="304">
        <f t="shared" ca="1" si="203"/>
        <v>720.83407592041715</v>
      </c>
      <c r="M486" s="306">
        <f t="shared" ca="1" si="219"/>
        <v>-1.4869336014455614</v>
      </c>
      <c r="N486" s="304">
        <f t="shared" ca="1" si="220"/>
        <v>-85.19501977901831</v>
      </c>
      <c r="P486" s="310">
        <f t="shared" ca="1" si="221"/>
        <v>23</v>
      </c>
      <c r="Q486" s="304">
        <f t="shared" ca="1" si="222"/>
        <v>0</v>
      </c>
      <c r="R486" s="306">
        <f t="shared" ca="1" si="223"/>
        <v>0</v>
      </c>
      <c r="S486" s="307">
        <f t="shared" ca="1" si="224"/>
        <v>3.1779999999999995</v>
      </c>
      <c r="T486" s="304">
        <f t="shared" ca="1" si="204"/>
        <v>31.176179999999995</v>
      </c>
      <c r="U486" s="311">
        <f t="shared" ca="1" si="205"/>
        <v>0</v>
      </c>
      <c r="V486" s="306">
        <f t="shared" ca="1" si="206"/>
        <v>1.2257662350900318</v>
      </c>
      <c r="W486" s="304">
        <f t="shared" ca="1" si="207"/>
        <v>27.29412799191924</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1.1870907091634919</v>
      </c>
      <c r="AH486" s="304">
        <f t="shared" ca="1" si="231"/>
        <v>-8.5884322048531274</v>
      </c>
    </row>
    <row r="487" spans="1:34" x14ac:dyDescent="0.2">
      <c r="A487" s="347">
        <f t="shared" ca="1" si="209"/>
        <v>1E-4</v>
      </c>
      <c r="B487" s="304">
        <f t="shared" ca="1" si="210"/>
        <v>33.410500000000532</v>
      </c>
      <c r="D487" s="306">
        <f t="shared" ca="1" si="211"/>
        <v>-0.71940776485524849</v>
      </c>
      <c r="E487" s="307">
        <f t="shared" ca="1" si="212"/>
        <v>-1.2517227753316522</v>
      </c>
      <c r="F487" s="304">
        <f t="shared" ca="1" si="213"/>
        <v>1.4437303897951301</v>
      </c>
      <c r="G487" s="306">
        <f t="shared" ca="1" si="214"/>
        <v>8.750148502351589</v>
      </c>
      <c r="H487" s="307">
        <f t="shared" ca="1" si="215"/>
        <v>-104.09521002908085</v>
      </c>
      <c r="I487" s="304">
        <f t="shared" ca="1" si="216"/>
        <v>104.4623274190828</v>
      </c>
      <c r="J487" s="306">
        <f t="shared" ca="1" si="217"/>
        <v>720.8069538303231</v>
      </c>
      <c r="K487" s="307">
        <f t="shared" ca="1" si="218"/>
        <v>-6.2634342142092319</v>
      </c>
      <c r="L487" s="304">
        <f t="shared" ca="1" si="203"/>
        <v>720.83416629506769</v>
      </c>
      <c r="M487" s="306">
        <f t="shared" ca="1" si="219"/>
        <v>-1.4869343880730157</v>
      </c>
      <c r="N487" s="304">
        <f t="shared" ca="1" si="220"/>
        <v>-85.195064849451498</v>
      </c>
      <c r="P487" s="310">
        <f t="shared" ca="1" si="221"/>
        <v>23</v>
      </c>
      <c r="Q487" s="304">
        <f t="shared" ca="1" si="222"/>
        <v>0</v>
      </c>
      <c r="R487" s="306">
        <f t="shared" ca="1" si="223"/>
        <v>0</v>
      </c>
      <c r="S487" s="307">
        <f t="shared" ca="1" si="224"/>
        <v>3.1779999999999995</v>
      </c>
      <c r="T487" s="304">
        <f t="shared" ca="1" si="204"/>
        <v>31.176179999999995</v>
      </c>
      <c r="U487" s="311">
        <f t="shared" ca="1" si="205"/>
        <v>0</v>
      </c>
      <c r="V487" s="306">
        <f t="shared" ca="1" si="206"/>
        <v>1.2257675110539903</v>
      </c>
      <c r="W487" s="304">
        <f t="shared" ca="1" si="207"/>
        <v>27.29421843562519</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1.1870628958777907</v>
      </c>
      <c r="AH487" s="304">
        <f t="shared" ca="1" si="231"/>
        <v>-8.5884606645435007</v>
      </c>
    </row>
    <row r="488" spans="1:34" x14ac:dyDescent="0.2">
      <c r="A488" s="347">
        <f t="shared" ca="1" si="209"/>
        <v>1E-4</v>
      </c>
      <c r="B488" s="304">
        <f t="shared" ca="1" si="210"/>
        <v>33.410600000000535</v>
      </c>
      <c r="D488" s="306">
        <f t="shared" ca="1" si="211"/>
        <v>-0.71940341653610396</v>
      </c>
      <c r="E488" s="307">
        <f t="shared" ca="1" si="212"/>
        <v>-1.2516938501285484</v>
      </c>
      <c r="F488" s="304">
        <f t="shared" ca="1" si="213"/>
        <v>1.4437031447542974</v>
      </c>
      <c r="G488" s="306">
        <f t="shared" ca="1" si="214"/>
        <v>8.7500765620099354</v>
      </c>
      <c r="H488" s="307">
        <f t="shared" ca="1" si="215"/>
        <v>-104.09533519846586</v>
      </c>
      <c r="I488" s="304">
        <f t="shared" ca="1" si="216"/>
        <v>104.46244612262342</v>
      </c>
      <c r="J488" s="306">
        <f t="shared" ca="1" si="217"/>
        <v>720.8069538303231</v>
      </c>
      <c r="K488" s="307">
        <f t="shared" ca="1" si="218"/>
        <v>-6.2738437414706087</v>
      </c>
      <c r="L488" s="304">
        <f t="shared" ca="1" si="203"/>
        <v>720.83425682013888</v>
      </c>
      <c r="M488" s="306">
        <f t="shared" ca="1" si="219"/>
        <v>-1.486935174692215</v>
      </c>
      <c r="N488" s="304">
        <f t="shared" ca="1" si="220"/>
        <v>-85.195109919411692</v>
      </c>
      <c r="P488" s="310">
        <f t="shared" ca="1" si="221"/>
        <v>23</v>
      </c>
      <c r="Q488" s="304">
        <f t="shared" ca="1" si="222"/>
        <v>0</v>
      </c>
      <c r="R488" s="306">
        <f t="shared" ca="1" si="223"/>
        <v>0</v>
      </c>
      <c r="S488" s="307">
        <f t="shared" ca="1" si="224"/>
        <v>3.1779999999999995</v>
      </c>
      <c r="T488" s="304">
        <f t="shared" ca="1" si="204"/>
        <v>31.176179999999995</v>
      </c>
      <c r="U488" s="311">
        <f t="shared" ca="1" si="205"/>
        <v>0</v>
      </c>
      <c r="V488" s="306">
        <f t="shared" ca="1" si="206"/>
        <v>1.225768787020812</v>
      </c>
      <c r="W488" s="304">
        <f t="shared" ca="1" si="207"/>
        <v>27.294308878141127</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1.1870350829537237</v>
      </c>
      <c r="AH488" s="304">
        <f t="shared" ca="1" si="231"/>
        <v>-8.5884891238594072</v>
      </c>
    </row>
    <row r="489" spans="1:34" x14ac:dyDescent="0.2">
      <c r="A489" s="347">
        <f t="shared" ca="1" si="209"/>
        <v>1E-4</v>
      </c>
      <c r="B489" s="304">
        <f t="shared" ca="1" si="210"/>
        <v>33.410700000000539</v>
      </c>
      <c r="D489" s="306">
        <f t="shared" ca="1" si="211"/>
        <v>-0.71939906821118105</v>
      </c>
      <c r="E489" s="307">
        <f t="shared" ca="1" si="212"/>
        <v>-1.2516649253060681</v>
      </c>
      <c r="F489" s="304">
        <f t="shared" ca="1" si="213"/>
        <v>1.443675900119054</v>
      </c>
      <c r="G489" s="306">
        <f t="shared" ca="1" si="214"/>
        <v>8.7500046221031145</v>
      </c>
      <c r="H489" s="307">
        <f t="shared" ca="1" si="215"/>
        <v>-104.0954603649584</v>
      </c>
      <c r="I489" s="304">
        <f t="shared" ca="1" si="216"/>
        <v>104.46256482338279</v>
      </c>
      <c r="J489" s="306">
        <f t="shared" ca="1" si="217"/>
        <v>720.8069538303231</v>
      </c>
      <c r="K489" s="307">
        <f t="shared" ca="1" si="218"/>
        <v>-6.2842532812487804</v>
      </c>
      <c r="L489" s="304">
        <f t="shared" ca="1" si="203"/>
        <v>720.83434749563116</v>
      </c>
      <c r="M489" s="306">
        <f t="shared" ca="1" si="219"/>
        <v>-1.4869359613031594</v>
      </c>
      <c r="N489" s="304">
        <f t="shared" ca="1" si="220"/>
        <v>-85.195154988898935</v>
      </c>
      <c r="P489" s="310">
        <f t="shared" ca="1" si="221"/>
        <v>23</v>
      </c>
      <c r="Q489" s="304">
        <f t="shared" ca="1" si="222"/>
        <v>0</v>
      </c>
      <c r="R489" s="306">
        <f t="shared" ca="1" si="223"/>
        <v>0</v>
      </c>
      <c r="S489" s="307">
        <f t="shared" ca="1" si="224"/>
        <v>3.1779999999999995</v>
      </c>
      <c r="T489" s="304">
        <f t="shared" ca="1" si="204"/>
        <v>31.176179999999995</v>
      </c>
      <c r="U489" s="311">
        <f t="shared" ca="1" si="205"/>
        <v>0</v>
      </c>
      <c r="V489" s="306">
        <f t="shared" ca="1" si="206"/>
        <v>1.2257700629904968</v>
      </c>
      <c r="W489" s="304">
        <f t="shared" ca="1" si="207"/>
        <v>27.294399319467054</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1.1870072703912804</v>
      </c>
      <c r="AH489" s="304">
        <f t="shared" ca="1" si="231"/>
        <v>-8.5885175828008595</v>
      </c>
    </row>
    <row r="490" spans="1:34" x14ac:dyDescent="0.2">
      <c r="A490" s="347">
        <f t="shared" ca="1" si="209"/>
        <v>1E-4</v>
      </c>
      <c r="B490" s="304">
        <f t="shared" ca="1" si="210"/>
        <v>33.410800000000542</v>
      </c>
      <c r="D490" s="306">
        <f t="shared" ca="1" si="211"/>
        <v>-0.71939471988048165</v>
      </c>
      <c r="E490" s="307">
        <f t="shared" ca="1" si="212"/>
        <v>-1.2516360008642078</v>
      </c>
      <c r="F490" s="304">
        <f t="shared" ca="1" si="213"/>
        <v>1.4436486558893973</v>
      </c>
      <c r="G490" s="306">
        <f t="shared" ca="1" si="214"/>
        <v>8.7499326826311261</v>
      </c>
      <c r="H490" s="307">
        <f t="shared" ca="1" si="215"/>
        <v>-104.09558552855849</v>
      </c>
      <c r="I490" s="304">
        <f t="shared" ca="1" si="216"/>
        <v>104.46268352136093</v>
      </c>
      <c r="J490" s="306">
        <f t="shared" ca="1" si="217"/>
        <v>720.8069538303231</v>
      </c>
      <c r="K490" s="307">
        <f t="shared" ca="1" si="218"/>
        <v>-6.2946628335434562</v>
      </c>
      <c r="L490" s="304">
        <f t="shared" ca="1" si="203"/>
        <v>720.83443832154524</v>
      </c>
      <c r="M490" s="306">
        <f t="shared" ca="1" si="219"/>
        <v>-1.4869367479058488</v>
      </c>
      <c r="N490" s="304">
        <f t="shared" ca="1" si="220"/>
        <v>-85.195200057913183</v>
      </c>
      <c r="P490" s="310">
        <f t="shared" ca="1" si="221"/>
        <v>23</v>
      </c>
      <c r="Q490" s="304">
        <f t="shared" ca="1" si="222"/>
        <v>0</v>
      </c>
      <c r="R490" s="306">
        <f t="shared" ca="1" si="223"/>
        <v>0</v>
      </c>
      <c r="S490" s="307">
        <f t="shared" ca="1" si="224"/>
        <v>3.1779999999999995</v>
      </c>
      <c r="T490" s="304">
        <f t="shared" ca="1" si="204"/>
        <v>31.176179999999995</v>
      </c>
      <c r="U490" s="311">
        <f t="shared" ca="1" si="205"/>
        <v>0</v>
      </c>
      <c r="V490" s="306">
        <f t="shared" ca="1" si="206"/>
        <v>1.2257713389630445</v>
      </c>
      <c r="W490" s="304">
        <f t="shared" ca="1" si="207"/>
        <v>27.294489759602968</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1.1869794581904554</v>
      </c>
      <c r="AH490" s="304">
        <f t="shared" ca="1" si="231"/>
        <v>-8.5885460413678594</v>
      </c>
    </row>
    <row r="491" spans="1:34" x14ac:dyDescent="0.2">
      <c r="A491" s="347">
        <f t="shared" ca="1" si="209"/>
        <v>1E-4</v>
      </c>
      <c r="B491" s="304">
        <f t="shared" ca="1" si="210"/>
        <v>33.410900000000545</v>
      </c>
      <c r="D491" s="306">
        <f t="shared" ca="1" si="211"/>
        <v>-0.71939037154400731</v>
      </c>
      <c r="E491" s="307">
        <f t="shared" ca="1" si="212"/>
        <v>-1.2516070768029675</v>
      </c>
      <c r="F491" s="304">
        <f t="shared" ca="1" si="213"/>
        <v>1.4436214120653288</v>
      </c>
      <c r="G491" s="306">
        <f t="shared" ca="1" si="214"/>
        <v>8.7498607435939721</v>
      </c>
      <c r="H491" s="307">
        <f t="shared" ca="1" si="215"/>
        <v>-104.09571068926617</v>
      </c>
      <c r="I491" s="304">
        <f t="shared" ca="1" si="216"/>
        <v>104.46280221655788</v>
      </c>
      <c r="J491" s="306">
        <f t="shared" ca="1" si="217"/>
        <v>720.8069538303231</v>
      </c>
      <c r="K491" s="307">
        <f t="shared" ca="1" si="218"/>
        <v>-6.3050723983543477</v>
      </c>
      <c r="L491" s="304">
        <f t="shared" ca="1" si="203"/>
        <v>720.8345292978812</v>
      </c>
      <c r="M491" s="306">
        <f t="shared" ca="1" si="219"/>
        <v>-1.4869375345002835</v>
      </c>
      <c r="N491" s="304">
        <f t="shared" ca="1" si="220"/>
        <v>-85.195245126454481</v>
      </c>
      <c r="P491" s="310">
        <f t="shared" ca="1" si="221"/>
        <v>23</v>
      </c>
      <c r="Q491" s="304">
        <f t="shared" ca="1" si="222"/>
        <v>0</v>
      </c>
      <c r="R491" s="306">
        <f t="shared" ca="1" si="223"/>
        <v>0</v>
      </c>
      <c r="S491" s="307">
        <f t="shared" ca="1" si="224"/>
        <v>3.1779999999999995</v>
      </c>
      <c r="T491" s="304">
        <f t="shared" ca="1" si="204"/>
        <v>31.176179999999995</v>
      </c>
      <c r="U491" s="311">
        <f t="shared" ca="1" si="205"/>
        <v>0</v>
      </c>
      <c r="V491" s="306">
        <f t="shared" ca="1" si="206"/>
        <v>1.2257726149384547</v>
      </c>
      <c r="W491" s="304">
        <f t="shared" ca="1" si="207"/>
        <v>27.294580198548861</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1.1869516463512522</v>
      </c>
      <c r="AH491" s="304">
        <f t="shared" ca="1" si="231"/>
        <v>-8.5885744995604067</v>
      </c>
    </row>
    <row r="492" spans="1:34" x14ac:dyDescent="0.2">
      <c r="A492" s="347">
        <f t="shared" ca="1" si="209"/>
        <v>1E-4</v>
      </c>
      <c r="B492" s="304">
        <f t="shared" ca="1" si="210"/>
        <v>33.411000000000548</v>
      </c>
      <c r="D492" s="306">
        <f t="shared" ca="1" si="211"/>
        <v>-0.71938602320175737</v>
      </c>
      <c r="E492" s="307">
        <f t="shared" ca="1" si="212"/>
        <v>-1.2515781531223507</v>
      </c>
      <c r="F492" s="304">
        <f t="shared" ca="1" si="213"/>
        <v>1.4435941686468512</v>
      </c>
      <c r="G492" s="306">
        <f t="shared" ca="1" si="214"/>
        <v>8.7497888049916526</v>
      </c>
      <c r="H492" s="307">
        <f t="shared" ca="1" si="215"/>
        <v>-104.09583584708149</v>
      </c>
      <c r="I492" s="304">
        <f t="shared" ca="1" si="216"/>
        <v>104.46292090897369</v>
      </c>
      <c r="J492" s="306">
        <f t="shared" ca="1" si="217"/>
        <v>720.8069538303231</v>
      </c>
      <c r="K492" s="307">
        <f t="shared" ca="1" si="218"/>
        <v>-6.3154819756811653</v>
      </c>
      <c r="L492" s="304">
        <f t="shared" ca="1" si="203"/>
        <v>720.83462042463987</v>
      </c>
      <c r="M492" s="306">
        <f t="shared" ca="1" si="219"/>
        <v>-1.4869383210864637</v>
      </c>
      <c r="N492" s="304">
        <f t="shared" ca="1" si="220"/>
        <v>-85.19529019452284</v>
      </c>
      <c r="P492" s="310">
        <f t="shared" ca="1" si="221"/>
        <v>23</v>
      </c>
      <c r="Q492" s="304">
        <f t="shared" ca="1" si="222"/>
        <v>0</v>
      </c>
      <c r="R492" s="306">
        <f t="shared" ca="1" si="223"/>
        <v>0</v>
      </c>
      <c r="S492" s="307">
        <f t="shared" ca="1" si="224"/>
        <v>3.1779999999999995</v>
      </c>
      <c r="T492" s="304">
        <f t="shared" ca="1" si="204"/>
        <v>31.176179999999995</v>
      </c>
      <c r="U492" s="311">
        <f t="shared" ca="1" si="205"/>
        <v>0</v>
      </c>
      <c r="V492" s="306">
        <f t="shared" ca="1" si="206"/>
        <v>1.2257738909167279</v>
      </c>
      <c r="W492" s="304">
        <f t="shared" ca="1" si="207"/>
        <v>27.294670636304787</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1.1869238348736744</v>
      </c>
      <c r="AH492" s="304">
        <f t="shared" ca="1" si="231"/>
        <v>-8.5886029573784981</v>
      </c>
    </row>
    <row r="493" spans="1:34" x14ac:dyDescent="0.2">
      <c r="A493" s="347">
        <f t="shared" ca="1" si="209"/>
        <v>1E-4</v>
      </c>
      <c r="B493" s="304">
        <f t="shared" ca="1" si="210"/>
        <v>33.411100000000552</v>
      </c>
      <c r="D493" s="306">
        <f t="shared" ca="1" si="211"/>
        <v>-0.71938167485373294</v>
      </c>
      <c r="E493" s="307">
        <f t="shared" ca="1" si="212"/>
        <v>-1.2515492298223414</v>
      </c>
      <c r="F493" s="304">
        <f t="shared" ca="1" si="213"/>
        <v>1.4435669256339514</v>
      </c>
      <c r="G493" s="306">
        <f t="shared" ca="1" si="214"/>
        <v>8.7497168668241674</v>
      </c>
      <c r="H493" s="307">
        <f t="shared" ca="1" si="215"/>
        <v>-104.09596100200447</v>
      </c>
      <c r="I493" s="304">
        <f t="shared" ca="1" si="216"/>
        <v>104.46303959860838</v>
      </c>
      <c r="J493" s="306">
        <f t="shared" ca="1" si="217"/>
        <v>720.8069538303231</v>
      </c>
      <c r="K493" s="307">
        <f t="shared" ca="1" si="218"/>
        <v>-6.3258915655236194</v>
      </c>
      <c r="L493" s="304">
        <f t="shared" ca="1" si="203"/>
        <v>720.83471170182156</v>
      </c>
      <c r="M493" s="306">
        <f t="shared" ca="1" si="219"/>
        <v>-1.4869391076643894</v>
      </c>
      <c r="N493" s="304">
        <f t="shared" ca="1" si="220"/>
        <v>-85.195335262118235</v>
      </c>
      <c r="P493" s="310">
        <f t="shared" ca="1" si="221"/>
        <v>23</v>
      </c>
      <c r="Q493" s="304">
        <f t="shared" ca="1" si="222"/>
        <v>0</v>
      </c>
      <c r="R493" s="306">
        <f t="shared" ca="1" si="223"/>
        <v>0</v>
      </c>
      <c r="S493" s="307">
        <f t="shared" ca="1" si="224"/>
        <v>3.1779999999999995</v>
      </c>
      <c r="T493" s="304">
        <f t="shared" ca="1" si="204"/>
        <v>31.176179999999995</v>
      </c>
      <c r="U493" s="311">
        <f t="shared" ca="1" si="205"/>
        <v>0</v>
      </c>
      <c r="V493" s="306">
        <f t="shared" ca="1" si="206"/>
        <v>1.2257751668978638</v>
      </c>
      <c r="W493" s="304">
        <f t="shared" ca="1" si="207"/>
        <v>27.294761072870717</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1.1868960237577042</v>
      </c>
      <c r="AH493" s="304">
        <f t="shared" ca="1" si="231"/>
        <v>-8.5886314148221494</v>
      </c>
    </row>
    <row r="494" spans="1:34" x14ac:dyDescent="0.2">
      <c r="A494" s="347">
        <f t="shared" ca="1" si="209"/>
        <v>1E-4</v>
      </c>
      <c r="B494" s="304">
        <f t="shared" ca="1" si="210"/>
        <v>33.411200000000555</v>
      </c>
      <c r="D494" s="306">
        <f t="shared" ca="1" si="211"/>
        <v>-0.71937732649993502</v>
      </c>
      <c r="E494" s="307">
        <f t="shared" ca="1" si="212"/>
        <v>-1.2515203069029486</v>
      </c>
      <c r="F494" s="304">
        <f t="shared" ca="1" si="213"/>
        <v>1.4435396830266374</v>
      </c>
      <c r="G494" s="306">
        <f t="shared" ca="1" si="214"/>
        <v>8.7496449290915166</v>
      </c>
      <c r="H494" s="307">
        <f t="shared" ca="1" si="215"/>
        <v>-104.09608615403516</v>
      </c>
      <c r="I494" s="304">
        <f t="shared" ca="1" si="216"/>
        <v>104.463158285462</v>
      </c>
      <c r="J494" s="306">
        <f t="shared" ca="1" si="217"/>
        <v>720.8069538303231</v>
      </c>
      <c r="K494" s="307">
        <f t="shared" ca="1" si="218"/>
        <v>-6.3363011678814214</v>
      </c>
      <c r="L494" s="304">
        <f t="shared" ca="1" si="203"/>
        <v>720.83480312942686</v>
      </c>
      <c r="M494" s="306">
        <f t="shared" ca="1" si="219"/>
        <v>-1.4869398942340608</v>
      </c>
      <c r="N494" s="304">
        <f t="shared" ca="1" si="220"/>
        <v>-85.195380329240692</v>
      </c>
      <c r="P494" s="310">
        <f t="shared" ca="1" si="221"/>
        <v>23</v>
      </c>
      <c r="Q494" s="304">
        <f t="shared" ca="1" si="222"/>
        <v>0</v>
      </c>
      <c r="R494" s="306">
        <f t="shared" ca="1" si="223"/>
        <v>0</v>
      </c>
      <c r="S494" s="307">
        <f t="shared" ca="1" si="224"/>
        <v>3.1779999999999995</v>
      </c>
      <c r="T494" s="304">
        <f t="shared" ca="1" si="204"/>
        <v>31.176179999999995</v>
      </c>
      <c r="U494" s="311">
        <f t="shared" ca="1" si="205"/>
        <v>0</v>
      </c>
      <c r="V494" s="306">
        <f t="shared" ca="1" si="206"/>
        <v>1.2257764428818625</v>
      </c>
      <c r="W494" s="304">
        <f t="shared" ca="1" si="207"/>
        <v>27.294851508246694</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1.1868682130033505</v>
      </c>
      <c r="AH494" s="304">
        <f t="shared" ca="1" si="231"/>
        <v>-8.5886598718913536</v>
      </c>
    </row>
    <row r="495" spans="1:34" x14ac:dyDescent="0.2">
      <c r="A495" s="347">
        <f t="shared" ca="1" si="209"/>
        <v>1E-4</v>
      </c>
      <c r="B495" s="304">
        <f t="shared" ca="1" si="210"/>
        <v>33.411300000000558</v>
      </c>
      <c r="D495" s="306">
        <f t="shared" ca="1" si="211"/>
        <v>-0.71937297814036438</v>
      </c>
      <c r="E495" s="307">
        <f t="shared" ca="1" si="212"/>
        <v>-1.251491384364158</v>
      </c>
      <c r="F495" s="304">
        <f t="shared" ca="1" si="213"/>
        <v>1.4435124408248978</v>
      </c>
      <c r="G495" s="306">
        <f t="shared" ca="1" si="214"/>
        <v>8.749572991793702</v>
      </c>
      <c r="H495" s="307">
        <f t="shared" ca="1" si="215"/>
        <v>-104.0962113031736</v>
      </c>
      <c r="I495" s="304">
        <f t="shared" ca="1" si="216"/>
        <v>104.46327696953458</v>
      </c>
      <c r="J495" s="306">
        <f t="shared" ca="1" si="217"/>
        <v>720.8069538303231</v>
      </c>
      <c r="K495" s="307">
        <f t="shared" ca="1" si="218"/>
        <v>-6.3467107827542817</v>
      </c>
      <c r="L495" s="304">
        <f t="shared" ca="1" si="203"/>
        <v>720.83489470745621</v>
      </c>
      <c r="M495" s="306">
        <f t="shared" ca="1" si="219"/>
        <v>-1.4869406807954779</v>
      </c>
      <c r="N495" s="304">
        <f t="shared" ca="1" si="220"/>
        <v>-85.195425395890226</v>
      </c>
      <c r="P495" s="310">
        <f t="shared" ca="1" si="221"/>
        <v>23</v>
      </c>
      <c r="Q495" s="304">
        <f t="shared" ca="1" si="222"/>
        <v>0</v>
      </c>
      <c r="R495" s="306">
        <f t="shared" ca="1" si="223"/>
        <v>0</v>
      </c>
      <c r="S495" s="307">
        <f t="shared" ca="1" si="224"/>
        <v>3.1779999999999995</v>
      </c>
      <c r="T495" s="304">
        <f t="shared" ca="1" si="204"/>
        <v>31.176179999999995</v>
      </c>
      <c r="U495" s="311">
        <f t="shared" ca="1" si="205"/>
        <v>0</v>
      </c>
      <c r="V495" s="306">
        <f t="shared" ca="1" si="206"/>
        <v>1.2257777188687238</v>
      </c>
      <c r="W495" s="304">
        <f t="shared" ca="1" si="207"/>
        <v>27.29494194243269</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1.186840402610601</v>
      </c>
      <c r="AH495" s="304">
        <f t="shared" ca="1" si="231"/>
        <v>-8.5886883285861231</v>
      </c>
    </row>
    <row r="496" spans="1:34" x14ac:dyDescent="0.2">
      <c r="A496" s="347">
        <f t="shared" ca="1" si="209"/>
        <v>1E-4</v>
      </c>
      <c r="B496" s="304">
        <f t="shared" ca="1" si="210"/>
        <v>33.411400000000562</v>
      </c>
      <c r="D496" s="306">
        <f t="shared" ca="1" si="211"/>
        <v>-0.71936862977502181</v>
      </c>
      <c r="E496" s="307">
        <f t="shared" ca="1" si="212"/>
        <v>-1.2514624622059767</v>
      </c>
      <c r="F496" s="304">
        <f t="shared" ca="1" si="213"/>
        <v>1.443485199028739</v>
      </c>
      <c r="G496" s="306">
        <f t="shared" ca="1" si="214"/>
        <v>8.7495010549307253</v>
      </c>
      <c r="H496" s="307">
        <f t="shared" ca="1" si="215"/>
        <v>-104.09633644941982</v>
      </c>
      <c r="I496" s="304">
        <f t="shared" ca="1" si="216"/>
        <v>104.46339565082614</v>
      </c>
      <c r="J496" s="306">
        <f t="shared" ca="1" si="217"/>
        <v>720.8069538303231</v>
      </c>
      <c r="K496" s="307">
        <f t="shared" ca="1" si="218"/>
        <v>-6.3571204101419116</v>
      </c>
      <c r="L496" s="304">
        <f t="shared" ca="1" si="203"/>
        <v>720.83498643590997</v>
      </c>
      <c r="M496" s="306">
        <f t="shared" ca="1" si="219"/>
        <v>-1.4869414673486407</v>
      </c>
      <c r="N496" s="304">
        <f t="shared" ca="1" si="220"/>
        <v>-85.195470462066822</v>
      </c>
      <c r="P496" s="310">
        <f t="shared" ca="1" si="221"/>
        <v>23</v>
      </c>
      <c r="Q496" s="304">
        <f t="shared" ca="1" si="222"/>
        <v>0</v>
      </c>
      <c r="R496" s="306">
        <f t="shared" ca="1" si="223"/>
        <v>0</v>
      </c>
      <c r="S496" s="307">
        <f t="shared" ca="1" si="224"/>
        <v>3.1779999999999995</v>
      </c>
      <c r="T496" s="304">
        <f t="shared" ca="1" si="204"/>
        <v>31.176179999999995</v>
      </c>
      <c r="U496" s="311">
        <f t="shared" ca="1" si="205"/>
        <v>0</v>
      </c>
      <c r="V496" s="306">
        <f t="shared" ca="1" si="206"/>
        <v>1.2257789948584483</v>
      </c>
      <c r="W496" s="304">
        <f t="shared" ca="1" si="207"/>
        <v>27.295032375428747</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1.1868125925794661</v>
      </c>
      <c r="AH496" s="304">
        <f t="shared" ca="1" si="231"/>
        <v>-8.588716784906449</v>
      </c>
    </row>
    <row r="497" spans="1:34" x14ac:dyDescent="0.2">
      <c r="A497" s="347">
        <f t="shared" ca="1" si="209"/>
        <v>1E-4</v>
      </c>
      <c r="B497" s="304">
        <f t="shared" ca="1" si="210"/>
        <v>33.411500000000565</v>
      </c>
      <c r="D497" s="306">
        <f t="shared" ca="1" si="211"/>
        <v>-0.71936428140390996</v>
      </c>
      <c r="E497" s="307">
        <f t="shared" ca="1" si="212"/>
        <v>-1.2514335404283958</v>
      </c>
      <c r="F497" s="304">
        <f t="shared" ca="1" si="213"/>
        <v>1.4434579576381548</v>
      </c>
      <c r="G497" s="306">
        <f t="shared" ca="1" si="214"/>
        <v>8.7494291185025848</v>
      </c>
      <c r="H497" s="307">
        <f t="shared" ca="1" si="215"/>
        <v>-104.09646159277386</v>
      </c>
      <c r="I497" s="304">
        <f t="shared" ca="1" si="216"/>
        <v>104.46351432933675</v>
      </c>
      <c r="J497" s="306">
        <f t="shared" ca="1" si="217"/>
        <v>720.8069538303231</v>
      </c>
      <c r="K497" s="307">
        <f t="shared" ca="1" si="218"/>
        <v>-6.3675300500440217</v>
      </c>
      <c r="L497" s="304">
        <f t="shared" ca="1" si="203"/>
        <v>720.8350783147888</v>
      </c>
      <c r="M497" s="306">
        <f t="shared" ca="1" si="219"/>
        <v>-1.4869422538935497</v>
      </c>
      <c r="N497" s="304">
        <f t="shared" ca="1" si="220"/>
        <v>-85.195515527770496</v>
      </c>
      <c r="P497" s="310">
        <f t="shared" ca="1" si="221"/>
        <v>23</v>
      </c>
      <c r="Q497" s="304">
        <f t="shared" ca="1" si="222"/>
        <v>0</v>
      </c>
      <c r="R497" s="306">
        <f t="shared" ca="1" si="223"/>
        <v>0</v>
      </c>
      <c r="S497" s="307">
        <f t="shared" ca="1" si="224"/>
        <v>3.1779999999999995</v>
      </c>
      <c r="T497" s="304">
        <f t="shared" ca="1" si="204"/>
        <v>31.176179999999995</v>
      </c>
      <c r="U497" s="311">
        <f t="shared" ca="1" si="205"/>
        <v>0</v>
      </c>
      <c r="V497" s="306">
        <f t="shared" ca="1" si="206"/>
        <v>1.225780270851035</v>
      </c>
      <c r="W497" s="304">
        <f t="shared" ca="1" si="207"/>
        <v>27.295122807234851</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1.1867847829099301</v>
      </c>
      <c r="AH497" s="304">
        <f t="shared" ca="1" si="231"/>
        <v>-8.5887452408523437</v>
      </c>
    </row>
    <row r="498" spans="1:34" x14ac:dyDescent="0.2">
      <c r="A498" s="347">
        <f t="shared" ca="1" si="209"/>
        <v>1E-4</v>
      </c>
      <c r="B498" s="304">
        <f t="shared" ca="1" si="210"/>
        <v>33.411600000000568</v>
      </c>
      <c r="D498" s="306">
        <f t="shared" ca="1" si="211"/>
        <v>-0.71935993302702639</v>
      </c>
      <c r="E498" s="307">
        <f t="shared" ca="1" si="212"/>
        <v>-1.2514046190314154</v>
      </c>
      <c r="F498" s="304">
        <f t="shared" ca="1" si="213"/>
        <v>1.4434307166531444</v>
      </c>
      <c r="G498" s="306">
        <f t="shared" ca="1" si="214"/>
        <v>8.7493571825092822</v>
      </c>
      <c r="H498" s="307">
        <f t="shared" ca="1" si="215"/>
        <v>-104.09658673323577</v>
      </c>
      <c r="I498" s="304">
        <f t="shared" ca="1" si="216"/>
        <v>104.46363300506643</v>
      </c>
      <c r="J498" s="306">
        <f t="shared" ca="1" si="217"/>
        <v>720.8069538303231</v>
      </c>
      <c r="K498" s="307">
        <f t="shared" ca="1" si="218"/>
        <v>-6.3779397024603224</v>
      </c>
      <c r="L498" s="304">
        <f t="shared" ca="1" si="203"/>
        <v>720.83517034409317</v>
      </c>
      <c r="M498" s="306">
        <f t="shared" ca="1" si="219"/>
        <v>-1.4869430404302046</v>
      </c>
      <c r="N498" s="304">
        <f t="shared" ca="1" si="220"/>
        <v>-85.195560593001261</v>
      </c>
      <c r="P498" s="310">
        <f t="shared" ca="1" si="221"/>
        <v>23</v>
      </c>
      <c r="Q498" s="304">
        <f t="shared" ca="1" si="222"/>
        <v>0</v>
      </c>
      <c r="R498" s="306">
        <f t="shared" ca="1" si="223"/>
        <v>0</v>
      </c>
      <c r="S498" s="307">
        <f t="shared" ca="1" si="224"/>
        <v>3.1779999999999995</v>
      </c>
      <c r="T498" s="304">
        <f t="shared" ca="1" si="204"/>
        <v>31.176179999999995</v>
      </c>
      <c r="U498" s="311">
        <f t="shared" ca="1" si="205"/>
        <v>0</v>
      </c>
      <c r="V498" s="306">
        <f t="shared" ca="1" si="206"/>
        <v>1.2257815468464845</v>
      </c>
      <c r="W498" s="304">
        <f t="shared" ca="1" si="207"/>
        <v>27.295213237851023</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1.1867569736019998</v>
      </c>
      <c r="AH498" s="304">
        <f t="shared" ca="1" si="231"/>
        <v>-8.5887736964238055</v>
      </c>
    </row>
    <row r="499" spans="1:34" x14ac:dyDescent="0.2">
      <c r="A499" s="347">
        <f t="shared" ca="1" si="209"/>
        <v>1E-4</v>
      </c>
      <c r="B499" s="304">
        <f t="shared" ca="1" si="210"/>
        <v>33.411700000000572</v>
      </c>
      <c r="D499" s="306">
        <f t="shared" ca="1" si="211"/>
        <v>-0.71935558464437521</v>
      </c>
      <c r="E499" s="307">
        <f t="shared" ca="1" si="212"/>
        <v>-1.2513756980150301</v>
      </c>
      <c r="F499" s="304">
        <f t="shared" ca="1" si="213"/>
        <v>1.4434034760737051</v>
      </c>
      <c r="G499" s="306">
        <f t="shared" ca="1" si="214"/>
        <v>8.7492852469508176</v>
      </c>
      <c r="H499" s="307">
        <f t="shared" ca="1" si="215"/>
        <v>-104.09671187080556</v>
      </c>
      <c r="I499" s="304">
        <f t="shared" ca="1" si="216"/>
        <v>104.4637516780152</v>
      </c>
      <c r="J499" s="306">
        <f t="shared" ca="1" si="217"/>
        <v>720.8069538303231</v>
      </c>
      <c r="K499" s="307">
        <f t="shared" ca="1" si="218"/>
        <v>-6.3883493673905241</v>
      </c>
      <c r="L499" s="304">
        <f t="shared" ca="1" si="203"/>
        <v>720.83526252382342</v>
      </c>
      <c r="M499" s="306">
        <f t="shared" ca="1" si="219"/>
        <v>-1.4869438269586059</v>
      </c>
      <c r="N499" s="304">
        <f t="shared" ca="1" si="220"/>
        <v>-85.195605657759117</v>
      </c>
      <c r="P499" s="310">
        <f t="shared" ca="1" si="221"/>
        <v>23</v>
      </c>
      <c r="Q499" s="304">
        <f t="shared" ca="1" si="222"/>
        <v>0</v>
      </c>
      <c r="R499" s="306">
        <f t="shared" ca="1" si="223"/>
        <v>0</v>
      </c>
      <c r="S499" s="307">
        <f t="shared" ca="1" si="224"/>
        <v>3.1779999999999995</v>
      </c>
      <c r="T499" s="304">
        <f t="shared" ca="1" si="204"/>
        <v>31.176179999999995</v>
      </c>
      <c r="U499" s="311">
        <f t="shared" ca="1" si="205"/>
        <v>0</v>
      </c>
      <c r="V499" s="306">
        <f t="shared" ca="1" si="206"/>
        <v>1.2257828228447967</v>
      </c>
      <c r="W499" s="304">
        <f t="shared" ca="1" si="207"/>
        <v>27.295303667277278</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1.1867291646556666</v>
      </c>
      <c r="AH499" s="304">
        <f t="shared" ca="1" si="231"/>
        <v>-8.5888021516208397</v>
      </c>
    </row>
    <row r="500" spans="1:34" x14ac:dyDescent="0.2">
      <c r="A500" s="347">
        <f t="shared" ca="1" si="209"/>
        <v>1E-4</v>
      </c>
      <c r="B500" s="304">
        <f t="shared" ca="1" si="210"/>
        <v>33.411800000000575</v>
      </c>
      <c r="D500" s="306">
        <f t="shared" ca="1" si="211"/>
        <v>-0.71935123625595443</v>
      </c>
      <c r="E500" s="307">
        <f t="shared" ca="1" si="212"/>
        <v>-1.2513467773792364</v>
      </c>
      <c r="F500" s="304">
        <f t="shared" ca="1" si="213"/>
        <v>1.4433762358998328</v>
      </c>
      <c r="G500" s="306">
        <f t="shared" ca="1" si="214"/>
        <v>8.7492133118271926</v>
      </c>
      <c r="H500" s="307">
        <f t="shared" ca="1" si="215"/>
        <v>-104.09683700548329</v>
      </c>
      <c r="I500" s="304">
        <f t="shared" ca="1" si="216"/>
        <v>104.46387034818311</v>
      </c>
      <c r="J500" s="306">
        <f t="shared" ca="1" si="217"/>
        <v>720.8069538303231</v>
      </c>
      <c r="K500" s="307">
        <f t="shared" ca="1" si="218"/>
        <v>-6.3987590448343381</v>
      </c>
      <c r="L500" s="304">
        <f t="shared" ca="1" si="203"/>
        <v>720.83535485398011</v>
      </c>
      <c r="M500" s="306">
        <f t="shared" ca="1" si="219"/>
        <v>-1.4869446134787534</v>
      </c>
      <c r="N500" s="304">
        <f t="shared" ca="1" si="220"/>
        <v>-85.195650722044078</v>
      </c>
      <c r="P500" s="310">
        <f t="shared" ca="1" si="221"/>
        <v>23</v>
      </c>
      <c r="Q500" s="304">
        <f t="shared" ca="1" si="222"/>
        <v>0</v>
      </c>
      <c r="R500" s="306">
        <f t="shared" ca="1" si="223"/>
        <v>0</v>
      </c>
      <c r="S500" s="307">
        <f t="shared" ca="1" si="224"/>
        <v>3.1779999999999995</v>
      </c>
      <c r="T500" s="304">
        <f t="shared" ca="1" si="204"/>
        <v>31.176179999999995</v>
      </c>
      <c r="U500" s="311">
        <f t="shared" ca="1" si="205"/>
        <v>0</v>
      </c>
      <c r="V500" s="306">
        <f t="shared" ca="1" si="206"/>
        <v>1.2257840988459714</v>
      </c>
      <c r="W500" s="304">
        <f t="shared" ca="1" si="207"/>
        <v>27.295394095513593</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1.1867013560709267</v>
      </c>
      <c r="AH500" s="304">
        <f t="shared" ca="1" si="231"/>
        <v>-8.5888306064434499</v>
      </c>
    </row>
    <row r="501" spans="1:34" x14ac:dyDescent="0.2">
      <c r="A501" s="347">
        <f t="shared" ca="1" si="209"/>
        <v>1E-4</v>
      </c>
      <c r="B501" s="304">
        <f t="shared" ca="1" si="210"/>
        <v>33.411900000000578</v>
      </c>
      <c r="D501" s="306">
        <f t="shared" ca="1" si="211"/>
        <v>-0.71934688786176693</v>
      </c>
      <c r="E501" s="307">
        <f t="shared" ca="1" si="212"/>
        <v>-1.2513178571240413</v>
      </c>
      <c r="F501" s="304">
        <f t="shared" ca="1" si="213"/>
        <v>1.4433489961315358</v>
      </c>
      <c r="G501" s="306">
        <f t="shared" ca="1" si="214"/>
        <v>8.7491413771384057</v>
      </c>
      <c r="H501" s="307">
        <f t="shared" ca="1" si="215"/>
        <v>-104.096962137269</v>
      </c>
      <c r="I501" s="304">
        <f t="shared" ca="1" si="216"/>
        <v>104.46398901557021</v>
      </c>
      <c r="J501" s="306">
        <f t="shared" ca="1" si="217"/>
        <v>720.8069538303231</v>
      </c>
      <c r="K501" s="307">
        <f t="shared" ca="1" si="218"/>
        <v>-6.4091687347914759</v>
      </c>
      <c r="L501" s="304">
        <f t="shared" ca="1" si="203"/>
        <v>720.8354473345637</v>
      </c>
      <c r="M501" s="306">
        <f t="shared" ca="1" si="219"/>
        <v>-1.4869453999906475</v>
      </c>
      <c r="N501" s="304">
        <f t="shared" ca="1" si="220"/>
        <v>-85.195695785856145</v>
      </c>
      <c r="P501" s="310">
        <f t="shared" ca="1" si="221"/>
        <v>23</v>
      </c>
      <c r="Q501" s="304">
        <f t="shared" ca="1" si="222"/>
        <v>0</v>
      </c>
      <c r="R501" s="306">
        <f t="shared" ca="1" si="223"/>
        <v>0</v>
      </c>
      <c r="S501" s="307">
        <f t="shared" ca="1" si="224"/>
        <v>3.1779999999999995</v>
      </c>
      <c r="T501" s="304">
        <f t="shared" ca="1" si="204"/>
        <v>31.176179999999995</v>
      </c>
      <c r="U501" s="311">
        <f t="shared" ca="1" si="205"/>
        <v>0</v>
      </c>
      <c r="V501" s="306">
        <f t="shared" ca="1" si="206"/>
        <v>1.2257853748500085</v>
      </c>
      <c r="W501" s="304">
        <f t="shared" ca="1" si="207"/>
        <v>27.295484522560027</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1.1866735478477928</v>
      </c>
      <c r="AH501" s="304">
        <f t="shared" ca="1" si="231"/>
        <v>-8.5888590608916289</v>
      </c>
    </row>
    <row r="502" spans="1:34" x14ac:dyDescent="0.2">
      <c r="A502" s="347">
        <f t="shared" ca="1" si="209"/>
        <v>1E-4</v>
      </c>
      <c r="B502" s="304">
        <f t="shared" ca="1" si="210"/>
        <v>33.412000000000582</v>
      </c>
      <c r="D502" s="306">
        <f t="shared" ca="1" si="211"/>
        <v>-0.71934253946181215</v>
      </c>
      <c r="E502" s="307">
        <f t="shared" ca="1" si="212"/>
        <v>-1.2512889372494254</v>
      </c>
      <c r="F502" s="304">
        <f t="shared" ca="1" si="213"/>
        <v>1.4433217567687966</v>
      </c>
      <c r="G502" s="306">
        <f t="shared" ca="1" si="214"/>
        <v>8.7490694428844602</v>
      </c>
      <c r="H502" s="307">
        <f t="shared" ca="1" si="215"/>
        <v>-104.09708726616273</v>
      </c>
      <c r="I502" s="304">
        <f t="shared" ca="1" si="216"/>
        <v>104.46410768017651</v>
      </c>
      <c r="J502" s="306">
        <f t="shared" ca="1" si="217"/>
        <v>720.8069538303231</v>
      </c>
      <c r="K502" s="307">
        <f t="shared" ca="1" si="218"/>
        <v>-6.4195784372616478</v>
      </c>
      <c r="L502" s="304">
        <f t="shared" ca="1" si="203"/>
        <v>720.83553996557475</v>
      </c>
      <c r="M502" s="306">
        <f t="shared" ca="1" si="219"/>
        <v>-1.4869461864942879</v>
      </c>
      <c r="N502" s="304">
        <f t="shared" ca="1" si="220"/>
        <v>-85.195740849195303</v>
      </c>
      <c r="P502" s="310">
        <f t="shared" ca="1" si="221"/>
        <v>23</v>
      </c>
      <c r="Q502" s="304">
        <f t="shared" ca="1" si="222"/>
        <v>0</v>
      </c>
      <c r="R502" s="306">
        <f t="shared" ca="1" si="223"/>
        <v>0</v>
      </c>
      <c r="S502" s="307">
        <f t="shared" ca="1" si="224"/>
        <v>3.1779999999999995</v>
      </c>
      <c r="T502" s="304">
        <f t="shared" ca="1" si="204"/>
        <v>31.176179999999995</v>
      </c>
      <c r="U502" s="311">
        <f t="shared" ca="1" si="205"/>
        <v>0</v>
      </c>
      <c r="V502" s="306">
        <f t="shared" ca="1" si="206"/>
        <v>1.2257866508569084</v>
      </c>
      <c r="W502" s="304">
        <f t="shared" ca="1" si="207"/>
        <v>27.295574948416558</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1.1866457399862398</v>
      </c>
      <c r="AH502" s="304">
        <f t="shared" ca="1" si="231"/>
        <v>-8.5888875149653963</v>
      </c>
    </row>
    <row r="503" spans="1:34" x14ac:dyDescent="0.2">
      <c r="A503" s="347">
        <f t="shared" ca="1" si="209"/>
        <v>1E-4</v>
      </c>
      <c r="B503" s="304">
        <f t="shared" ca="1" si="210"/>
        <v>33.412100000000585</v>
      </c>
      <c r="D503" s="306">
        <f t="shared" ca="1" si="211"/>
        <v>-0.71933819105609309</v>
      </c>
      <c r="E503" s="307">
        <f t="shared" ca="1" si="212"/>
        <v>-1.2512600177553921</v>
      </c>
      <c r="F503" s="304">
        <f t="shared" ca="1" si="213"/>
        <v>1.4432945178116199</v>
      </c>
      <c r="G503" s="306">
        <f t="shared" ca="1" si="214"/>
        <v>8.7489975090653544</v>
      </c>
      <c r="H503" s="307">
        <f t="shared" ca="1" si="215"/>
        <v>-104.09721239216451</v>
      </c>
      <c r="I503" s="304">
        <f t="shared" ca="1" si="216"/>
        <v>104.46422634200206</v>
      </c>
      <c r="J503" s="306">
        <f t="shared" ca="1" si="217"/>
        <v>720.8069538303231</v>
      </c>
      <c r="K503" s="307">
        <f t="shared" ca="1" si="218"/>
        <v>-6.4299881522445643</v>
      </c>
      <c r="L503" s="304">
        <f t="shared" ca="1" si="203"/>
        <v>720.83563274701362</v>
      </c>
      <c r="M503" s="306">
        <f t="shared" ca="1" si="219"/>
        <v>-1.4869469729896752</v>
      </c>
      <c r="N503" s="304">
        <f t="shared" ca="1" si="220"/>
        <v>-85.195785912061609</v>
      </c>
      <c r="P503" s="310">
        <f t="shared" ca="1" si="221"/>
        <v>23</v>
      </c>
      <c r="Q503" s="304">
        <f t="shared" ca="1" si="222"/>
        <v>0</v>
      </c>
      <c r="R503" s="306">
        <f t="shared" ca="1" si="223"/>
        <v>0</v>
      </c>
      <c r="S503" s="307">
        <f t="shared" ca="1" si="224"/>
        <v>3.1779999999999995</v>
      </c>
      <c r="T503" s="304">
        <f t="shared" ca="1" si="204"/>
        <v>31.176179999999995</v>
      </c>
      <c r="U503" s="311">
        <f t="shared" ca="1" si="205"/>
        <v>0</v>
      </c>
      <c r="V503" s="306">
        <f t="shared" ca="1" si="206"/>
        <v>1.2257879268666709</v>
      </c>
      <c r="W503" s="304">
        <f t="shared" ca="1" si="207"/>
        <v>27.295665373083203</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1.1866179324862749</v>
      </c>
      <c r="AH503" s="304">
        <f t="shared" ca="1" si="231"/>
        <v>-8.5889159686647467</v>
      </c>
    </row>
    <row r="504" spans="1:34" x14ac:dyDescent="0.2">
      <c r="A504" s="347">
        <f t="shared" ca="1" si="209"/>
        <v>1E-4</v>
      </c>
      <c r="B504" s="304">
        <f t="shared" ca="1" si="210"/>
        <v>33.412200000000588</v>
      </c>
      <c r="D504" s="306">
        <f t="shared" ca="1" si="211"/>
        <v>-0.71933384264460798</v>
      </c>
      <c r="E504" s="307">
        <f t="shared" ca="1" si="212"/>
        <v>-1.2512310986419433</v>
      </c>
      <c r="F504" s="304">
        <f t="shared" ca="1" si="213"/>
        <v>1.4432672792600068</v>
      </c>
      <c r="G504" s="306">
        <f t="shared" ca="1" si="214"/>
        <v>8.7489255756810902</v>
      </c>
      <c r="H504" s="307">
        <f t="shared" ca="1" si="215"/>
        <v>-104.09733751527438</v>
      </c>
      <c r="I504" s="304">
        <f t="shared" ca="1" si="216"/>
        <v>104.46434500104692</v>
      </c>
      <c r="J504" s="306">
        <f t="shared" ca="1" si="217"/>
        <v>720.8069538303231</v>
      </c>
      <c r="K504" s="307">
        <f t="shared" ca="1" si="218"/>
        <v>-6.4403978797399359</v>
      </c>
      <c r="L504" s="304">
        <f t="shared" ca="1" si="203"/>
        <v>720.83572567888098</v>
      </c>
      <c r="M504" s="306">
        <f t="shared" ca="1" si="219"/>
        <v>-1.486947759476809</v>
      </c>
      <c r="N504" s="304">
        <f t="shared" ca="1" si="220"/>
        <v>-85.195830974455021</v>
      </c>
      <c r="P504" s="310">
        <f t="shared" ca="1" si="221"/>
        <v>23</v>
      </c>
      <c r="Q504" s="304">
        <f t="shared" ca="1" si="222"/>
        <v>0</v>
      </c>
      <c r="R504" s="306">
        <f t="shared" ca="1" si="223"/>
        <v>0</v>
      </c>
      <c r="S504" s="307">
        <f t="shared" ca="1" si="224"/>
        <v>3.1779999999999995</v>
      </c>
      <c r="T504" s="304">
        <f t="shared" ca="1" si="204"/>
        <v>31.176179999999995</v>
      </c>
      <c r="U504" s="311">
        <f t="shared" ca="1" si="205"/>
        <v>0</v>
      </c>
      <c r="V504" s="306">
        <f t="shared" ca="1" si="206"/>
        <v>1.2257892028792956</v>
      </c>
      <c r="W504" s="304">
        <f t="shared" ca="1" si="207"/>
        <v>27.295755796559977</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1.1865901253478999</v>
      </c>
      <c r="AH504" s="304">
        <f t="shared" ca="1" si="231"/>
        <v>-8.588944421989682</v>
      </c>
    </row>
    <row r="505" spans="1:34" x14ac:dyDescent="0.2">
      <c r="A505" s="347">
        <f t="shared" ca="1" si="209"/>
        <v>1E-4</v>
      </c>
      <c r="B505" s="304">
        <f t="shared" ca="1" si="210"/>
        <v>33.412300000000592</v>
      </c>
      <c r="D505" s="306">
        <f t="shared" ca="1" si="211"/>
        <v>-0.71932949422736037</v>
      </c>
      <c r="E505" s="307">
        <f t="shared" ca="1" si="212"/>
        <v>-1.25120217990907</v>
      </c>
      <c r="F505" s="304">
        <f t="shared" ca="1" si="213"/>
        <v>1.443240041113951</v>
      </c>
      <c r="G505" s="306">
        <f t="shared" ca="1" si="214"/>
        <v>8.7488536427316674</v>
      </c>
      <c r="H505" s="307">
        <f t="shared" ca="1" si="215"/>
        <v>-104.09746263549236</v>
      </c>
      <c r="I505" s="304">
        <f t="shared" ca="1" si="216"/>
        <v>104.46446365731109</v>
      </c>
      <c r="J505" s="306">
        <f t="shared" ca="1" si="217"/>
        <v>720.8069538303231</v>
      </c>
      <c r="K505" s="307">
        <f t="shared" ca="1" si="218"/>
        <v>-6.450807619747474</v>
      </c>
      <c r="L505" s="304">
        <f t="shared" ca="1" si="203"/>
        <v>720.83581876117705</v>
      </c>
      <c r="M505" s="306">
        <f t="shared" ca="1" si="219"/>
        <v>-1.4869485459556899</v>
      </c>
      <c r="N505" s="304">
        <f t="shared" ca="1" si="220"/>
        <v>-85.195876036375566</v>
      </c>
      <c r="P505" s="310">
        <f t="shared" ca="1" si="221"/>
        <v>23</v>
      </c>
      <c r="Q505" s="304">
        <f t="shared" ca="1" si="222"/>
        <v>0</v>
      </c>
      <c r="R505" s="306">
        <f t="shared" ca="1" si="223"/>
        <v>0</v>
      </c>
      <c r="S505" s="307">
        <f t="shared" ca="1" si="224"/>
        <v>3.1779999999999995</v>
      </c>
      <c r="T505" s="304">
        <f t="shared" ca="1" si="204"/>
        <v>31.176179999999995</v>
      </c>
      <c r="U505" s="311">
        <f t="shared" ca="1" si="205"/>
        <v>0</v>
      </c>
      <c r="V505" s="306">
        <f t="shared" ca="1" si="206"/>
        <v>1.2257904788947833</v>
      </c>
      <c r="W505" s="304">
        <f t="shared" ca="1" si="207"/>
        <v>27.295846218846886</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1.1865623185711041</v>
      </c>
      <c r="AH505" s="304">
        <f t="shared" ca="1" si="231"/>
        <v>-8.5889728749402074</v>
      </c>
    </row>
    <row r="506" spans="1:34" x14ac:dyDescent="0.2">
      <c r="A506" s="347">
        <f t="shared" ca="1" si="209"/>
        <v>1E-4</v>
      </c>
      <c r="B506" s="304">
        <f t="shared" ca="1" si="210"/>
        <v>33.412400000000595</v>
      </c>
      <c r="D506" s="306">
        <f t="shared" ca="1" si="211"/>
        <v>-0.7193251458043487</v>
      </c>
      <c r="E506" s="307">
        <f t="shared" ca="1" si="212"/>
        <v>-1.2511732615567688</v>
      </c>
      <c r="F506" s="304">
        <f t="shared" ca="1" si="213"/>
        <v>1.443212803373449</v>
      </c>
      <c r="G506" s="306">
        <f t="shared" ca="1" si="214"/>
        <v>8.7487817102170862</v>
      </c>
      <c r="H506" s="307">
        <f t="shared" ca="1" si="215"/>
        <v>-104.09758775281851</v>
      </c>
      <c r="I506" s="304">
        <f t="shared" ca="1" si="216"/>
        <v>104.4645823107946</v>
      </c>
      <c r="J506" s="306">
        <f t="shared" ca="1" si="217"/>
        <v>720.8069538303231</v>
      </c>
      <c r="K506" s="307">
        <f t="shared" ca="1" si="218"/>
        <v>-6.4612173722668897</v>
      </c>
      <c r="L506" s="304">
        <f t="shared" ca="1" si="203"/>
        <v>720.83591199390253</v>
      </c>
      <c r="M506" s="306">
        <f t="shared" ca="1" si="219"/>
        <v>-1.4869493324263179</v>
      </c>
      <c r="N506" s="304">
        <f t="shared" ca="1" si="220"/>
        <v>-85.195921097823259</v>
      </c>
      <c r="P506" s="310">
        <f t="shared" ca="1" si="221"/>
        <v>23</v>
      </c>
      <c r="Q506" s="304">
        <f t="shared" ca="1" si="222"/>
        <v>0</v>
      </c>
      <c r="R506" s="306">
        <f t="shared" ca="1" si="223"/>
        <v>0</v>
      </c>
      <c r="S506" s="307">
        <f t="shared" ca="1" si="224"/>
        <v>3.1779999999999995</v>
      </c>
      <c r="T506" s="304">
        <f t="shared" ca="1" si="204"/>
        <v>31.176179999999995</v>
      </c>
      <c r="U506" s="311">
        <f t="shared" ca="1" si="205"/>
        <v>0</v>
      </c>
      <c r="V506" s="306">
        <f t="shared" ca="1" si="206"/>
        <v>1.2257917549131327</v>
      </c>
      <c r="W506" s="304">
        <f t="shared" ca="1" si="207"/>
        <v>27.295936639943925</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1.1865345121558875</v>
      </c>
      <c r="AH506" s="304">
        <f t="shared" ca="1" si="231"/>
        <v>-8.5890013275163284</v>
      </c>
    </row>
    <row r="507" spans="1:34" x14ac:dyDescent="0.2">
      <c r="A507" s="347">
        <f t="shared" ca="1" si="209"/>
        <v>1E-4</v>
      </c>
      <c r="B507" s="304">
        <f t="shared" ca="1" si="210"/>
        <v>33.412500000000598</v>
      </c>
      <c r="D507" s="306">
        <f t="shared" ca="1" si="211"/>
        <v>-0.71932079737557408</v>
      </c>
      <c r="E507" s="307">
        <f t="shared" ca="1" si="212"/>
        <v>-1.2511443435850449</v>
      </c>
      <c r="F507" s="304">
        <f t="shared" ca="1" si="213"/>
        <v>1.4431855660385067</v>
      </c>
      <c r="G507" s="306">
        <f t="shared" ca="1" si="214"/>
        <v>8.7487097781373482</v>
      </c>
      <c r="H507" s="307">
        <f t="shared" ca="1" si="215"/>
        <v>-104.09771286725287</v>
      </c>
      <c r="I507" s="304">
        <f t="shared" ca="1" si="216"/>
        <v>104.46470096149751</v>
      </c>
      <c r="J507" s="306">
        <f t="shared" ca="1" si="217"/>
        <v>720.8069538303231</v>
      </c>
      <c r="K507" s="307">
        <f t="shared" ca="1" si="218"/>
        <v>-6.4716271372978937</v>
      </c>
      <c r="L507" s="304">
        <f t="shared" ca="1" si="203"/>
        <v>720.83600537705786</v>
      </c>
      <c r="M507" s="306">
        <f t="shared" ca="1" si="219"/>
        <v>-1.4869501188886929</v>
      </c>
      <c r="N507" s="304">
        <f t="shared" ca="1" si="220"/>
        <v>-85.1959661587981</v>
      </c>
      <c r="P507" s="310">
        <f t="shared" ca="1" si="221"/>
        <v>23</v>
      </c>
      <c r="Q507" s="304">
        <f t="shared" ca="1" si="222"/>
        <v>0</v>
      </c>
      <c r="R507" s="306">
        <f t="shared" ca="1" si="223"/>
        <v>0</v>
      </c>
      <c r="S507" s="307">
        <f t="shared" ca="1" si="224"/>
        <v>3.1779999999999995</v>
      </c>
      <c r="T507" s="304">
        <f t="shared" ca="1" si="204"/>
        <v>31.176179999999995</v>
      </c>
      <c r="U507" s="311">
        <f t="shared" ca="1" si="205"/>
        <v>0</v>
      </c>
      <c r="V507" s="306">
        <f t="shared" ca="1" si="206"/>
        <v>1.2257930309343446</v>
      </c>
      <c r="W507" s="304">
        <f t="shared" ca="1" si="207"/>
        <v>27.296027059851106</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1.1865067061022518</v>
      </c>
      <c r="AH507" s="304">
        <f t="shared" ca="1" si="231"/>
        <v>-8.5890297797180395</v>
      </c>
    </row>
    <row r="508" spans="1:34" x14ac:dyDescent="0.2">
      <c r="A508" s="347">
        <f t="shared" ca="1" si="209"/>
        <v>1E-4</v>
      </c>
      <c r="B508" s="304">
        <f t="shared" ca="1" si="210"/>
        <v>33.412600000000602</v>
      </c>
      <c r="D508" s="306">
        <f t="shared" ca="1" si="211"/>
        <v>-0.71931644894103863</v>
      </c>
      <c r="E508" s="307">
        <f t="shared" ca="1" si="212"/>
        <v>-1.251115425993893</v>
      </c>
      <c r="F508" s="304">
        <f t="shared" ca="1" si="213"/>
        <v>1.4431583291091197</v>
      </c>
      <c r="G508" s="306">
        <f t="shared" ca="1" si="214"/>
        <v>8.7486378464924535</v>
      </c>
      <c r="H508" s="307">
        <f t="shared" ca="1" si="215"/>
        <v>-104.09783797879547</v>
      </c>
      <c r="I508" s="304">
        <f t="shared" ca="1" si="216"/>
        <v>104.46481960941986</v>
      </c>
      <c r="J508" s="306">
        <f t="shared" ca="1" si="217"/>
        <v>720.8069538303231</v>
      </c>
      <c r="K508" s="307">
        <f t="shared" ca="1" si="218"/>
        <v>-6.4820369148401964</v>
      </c>
      <c r="L508" s="304">
        <f t="shared" ca="1" si="203"/>
        <v>720.83609891064339</v>
      </c>
      <c r="M508" s="306">
        <f t="shared" ca="1" si="219"/>
        <v>-1.4869509053428152</v>
      </c>
      <c r="N508" s="304">
        <f t="shared" ca="1" si="220"/>
        <v>-85.196011219300075</v>
      </c>
      <c r="P508" s="310">
        <f t="shared" ca="1" si="221"/>
        <v>23</v>
      </c>
      <c r="Q508" s="304">
        <f t="shared" ca="1" si="222"/>
        <v>0</v>
      </c>
      <c r="R508" s="306">
        <f t="shared" ca="1" si="223"/>
        <v>0</v>
      </c>
      <c r="S508" s="307">
        <f t="shared" ca="1" si="224"/>
        <v>3.1779999999999995</v>
      </c>
      <c r="T508" s="304">
        <f t="shared" ca="1" si="204"/>
        <v>31.176179999999995</v>
      </c>
      <c r="U508" s="311">
        <f t="shared" ca="1" si="205"/>
        <v>0</v>
      </c>
      <c r="V508" s="306">
        <f t="shared" ca="1" si="206"/>
        <v>1.2257943069584194</v>
      </c>
      <c r="W508" s="304">
        <f t="shared" ca="1" si="207"/>
        <v>27.296117478568469</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1.1864789004101937</v>
      </c>
      <c r="AH508" s="304">
        <f t="shared" ca="1" si="231"/>
        <v>-8.5890582315453461</v>
      </c>
    </row>
    <row r="509" spans="1:34" x14ac:dyDescent="0.2">
      <c r="A509" s="347">
        <f t="shared" ca="1" si="209"/>
        <v>1E-4</v>
      </c>
      <c r="B509" s="304">
        <f t="shared" ca="1" si="210"/>
        <v>33.412700000000605</v>
      </c>
      <c r="D509" s="306">
        <f t="shared" ca="1" si="211"/>
        <v>-0.71931210050074301</v>
      </c>
      <c r="E509" s="307">
        <f t="shared" ca="1" si="212"/>
        <v>-1.251086508783299</v>
      </c>
      <c r="F509" s="304">
        <f t="shared" ca="1" si="213"/>
        <v>1.4431310925852767</v>
      </c>
      <c r="G509" s="306">
        <f t="shared" ca="1" si="214"/>
        <v>8.7485659152824038</v>
      </c>
      <c r="H509" s="307">
        <f t="shared" ca="1" si="215"/>
        <v>-104.09796308744635</v>
      </c>
      <c r="I509" s="304">
        <f t="shared" ca="1" si="216"/>
        <v>104.46493825456167</v>
      </c>
      <c r="J509" s="306">
        <f t="shared" ca="1" si="217"/>
        <v>720.8069538303231</v>
      </c>
      <c r="K509" s="307">
        <f t="shared" ca="1" si="218"/>
        <v>-6.4924467048935082</v>
      </c>
      <c r="L509" s="304">
        <f t="shared" ca="1" si="203"/>
        <v>720.83619259465979</v>
      </c>
      <c r="M509" s="306">
        <f t="shared" ca="1" si="219"/>
        <v>-1.4869516917886849</v>
      </c>
      <c r="N509" s="304">
        <f t="shared" ca="1" si="220"/>
        <v>-85.196056279329227</v>
      </c>
      <c r="P509" s="310">
        <f t="shared" ca="1" si="221"/>
        <v>23</v>
      </c>
      <c r="Q509" s="304">
        <f t="shared" ca="1" si="222"/>
        <v>0</v>
      </c>
      <c r="R509" s="306">
        <f t="shared" ca="1" si="223"/>
        <v>0</v>
      </c>
      <c r="S509" s="307">
        <f t="shared" ca="1" si="224"/>
        <v>3.1779999999999995</v>
      </c>
      <c r="T509" s="304">
        <f t="shared" ca="1" si="204"/>
        <v>31.176179999999995</v>
      </c>
      <c r="U509" s="311">
        <f t="shared" ca="1" si="205"/>
        <v>0</v>
      </c>
      <c r="V509" s="306">
        <f t="shared" ca="1" si="206"/>
        <v>1.2257955829853564</v>
      </c>
      <c r="W509" s="304">
        <f t="shared" ca="1" si="207"/>
        <v>27.296207896095996</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1.186451095079704</v>
      </c>
      <c r="AH509" s="304">
        <f t="shared" ca="1" si="231"/>
        <v>-8.5890866829982606</v>
      </c>
    </row>
    <row r="510" spans="1:34" x14ac:dyDescent="0.2">
      <c r="A510" s="347">
        <f t="shared" ca="1" si="209"/>
        <v>1E-4</v>
      </c>
      <c r="B510" s="304">
        <f t="shared" ca="1" si="210"/>
        <v>33.412800000000608</v>
      </c>
      <c r="D510" s="306">
        <f t="shared" ca="1" si="211"/>
        <v>-0.71930775205468644</v>
      </c>
      <c r="E510" s="307">
        <f t="shared" ca="1" si="212"/>
        <v>-1.2510575919532698</v>
      </c>
      <c r="F510" s="304">
        <f t="shared" ca="1" si="213"/>
        <v>1.4431038564669836</v>
      </c>
      <c r="G510" s="306">
        <f t="shared" ca="1" si="214"/>
        <v>8.7484939845071992</v>
      </c>
      <c r="H510" s="307">
        <f t="shared" ca="1" si="215"/>
        <v>-104.09808819320554</v>
      </c>
      <c r="I510" s="304">
        <f t="shared" ca="1" si="216"/>
        <v>104.46505689692299</v>
      </c>
      <c r="J510" s="306">
        <f t="shared" ca="1" si="217"/>
        <v>720.8069538303231</v>
      </c>
      <c r="K510" s="307">
        <f t="shared" ca="1" si="218"/>
        <v>-6.5028565074575404</v>
      </c>
      <c r="L510" s="304">
        <f t="shared" ca="1" si="203"/>
        <v>720.83628642910742</v>
      </c>
      <c r="M510" s="306">
        <f t="shared" ca="1" si="219"/>
        <v>-1.4869524782263022</v>
      </c>
      <c r="N510" s="304">
        <f t="shared" ca="1" si="220"/>
        <v>-85.196101338885555</v>
      </c>
      <c r="P510" s="310">
        <f t="shared" ca="1" si="221"/>
        <v>23</v>
      </c>
      <c r="Q510" s="304">
        <f t="shared" ca="1" si="222"/>
        <v>0</v>
      </c>
      <c r="R510" s="306">
        <f t="shared" ca="1" si="223"/>
        <v>0</v>
      </c>
      <c r="S510" s="307">
        <f t="shared" ca="1" si="224"/>
        <v>3.1779999999999995</v>
      </c>
      <c r="T510" s="304">
        <f t="shared" ca="1" si="204"/>
        <v>31.176179999999995</v>
      </c>
      <c r="U510" s="311">
        <f t="shared" ca="1" si="205"/>
        <v>0</v>
      </c>
      <c r="V510" s="306">
        <f t="shared" ca="1" si="206"/>
        <v>1.2257968590151551</v>
      </c>
      <c r="W510" s="304">
        <f t="shared" ca="1" si="207"/>
        <v>27.296298312433695</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1.186423290110783</v>
      </c>
      <c r="AH510" s="304">
        <f t="shared" ca="1" si="231"/>
        <v>-8.5891151340767777</v>
      </c>
    </row>
    <row r="511" spans="1:34" x14ac:dyDescent="0.2">
      <c r="A511" s="347">
        <f t="shared" ca="1" si="209"/>
        <v>1E-4</v>
      </c>
      <c r="B511" s="304">
        <f t="shared" ca="1" si="210"/>
        <v>33.412900000000612</v>
      </c>
      <c r="D511" s="306">
        <f t="shared" ca="1" si="211"/>
        <v>-0.71930340360287082</v>
      </c>
      <c r="E511" s="307">
        <f t="shared" ca="1" si="212"/>
        <v>-1.251028675503802</v>
      </c>
      <c r="F511" s="304">
        <f t="shared" ca="1" si="213"/>
        <v>1.4430766207542383</v>
      </c>
      <c r="G511" s="306">
        <f t="shared" ca="1" si="214"/>
        <v>8.7484220541668396</v>
      </c>
      <c r="H511" s="307">
        <f t="shared" ca="1" si="215"/>
        <v>-104.0982132960731</v>
      </c>
      <c r="I511" s="304">
        <f t="shared" ca="1" si="216"/>
        <v>104.46517553650385</v>
      </c>
      <c r="J511" s="306">
        <f t="shared" ca="1" si="217"/>
        <v>720.8069538303231</v>
      </c>
      <c r="K511" s="307">
        <f t="shared" ca="1" si="218"/>
        <v>-6.5132663225320044</v>
      </c>
      <c r="L511" s="304">
        <f t="shared" ca="1" si="203"/>
        <v>720.83638041398672</v>
      </c>
      <c r="M511" s="306">
        <f t="shared" ca="1" si="219"/>
        <v>-1.4869532646556669</v>
      </c>
      <c r="N511" s="304">
        <f t="shared" ca="1" si="220"/>
        <v>-85.196146397969031</v>
      </c>
      <c r="P511" s="310">
        <f t="shared" ca="1" si="221"/>
        <v>23</v>
      </c>
      <c r="Q511" s="304">
        <f t="shared" ca="1" si="222"/>
        <v>0</v>
      </c>
      <c r="R511" s="306">
        <f t="shared" ca="1" si="223"/>
        <v>0</v>
      </c>
      <c r="S511" s="307">
        <f t="shared" ca="1" si="224"/>
        <v>3.1779999999999995</v>
      </c>
      <c r="T511" s="304">
        <f t="shared" ca="1" si="204"/>
        <v>31.176179999999995</v>
      </c>
      <c r="U511" s="311">
        <f t="shared" ca="1" si="205"/>
        <v>0</v>
      </c>
      <c r="V511" s="306">
        <f t="shared" ca="1" si="206"/>
        <v>1.2257981350478164</v>
      </c>
      <c r="W511" s="304">
        <f t="shared" ca="1" si="207"/>
        <v>27.29638872758159</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1.1863954855034322</v>
      </c>
      <c r="AH511" s="304">
        <f t="shared" ca="1" si="231"/>
        <v>-8.5891435847808992</v>
      </c>
    </row>
    <row r="512" spans="1:34" x14ac:dyDescent="0.2">
      <c r="A512" s="347">
        <f t="shared" ca="1" si="209"/>
        <v>1E-4</v>
      </c>
      <c r="B512" s="304">
        <f t="shared" ca="1" si="210"/>
        <v>33.413000000000615</v>
      </c>
      <c r="D512" s="306">
        <f t="shared" ca="1" si="211"/>
        <v>-0.71929905514529824</v>
      </c>
      <c r="E512" s="307">
        <f t="shared" ca="1" si="212"/>
        <v>-1.2509997594348903</v>
      </c>
      <c r="F512" s="304">
        <f t="shared" ca="1" si="213"/>
        <v>1.4430493854470372</v>
      </c>
      <c r="G512" s="306">
        <f t="shared" ca="1" si="214"/>
        <v>8.7483501242613251</v>
      </c>
      <c r="H512" s="307">
        <f t="shared" ca="1" si="215"/>
        <v>-104.09833839604904</v>
      </c>
      <c r="I512" s="304">
        <f t="shared" ca="1" si="216"/>
        <v>104.46529417330429</v>
      </c>
      <c r="J512" s="306">
        <f t="shared" ca="1" si="217"/>
        <v>720.8069538303231</v>
      </c>
      <c r="K512" s="307">
        <f t="shared" ca="1" si="218"/>
        <v>-6.5236761501166107</v>
      </c>
      <c r="L512" s="304">
        <f t="shared" ca="1" si="203"/>
        <v>720.83647454929826</v>
      </c>
      <c r="M512" s="306">
        <f t="shared" ca="1" si="219"/>
        <v>-1.4869540510767794</v>
      </c>
      <c r="N512" s="304">
        <f t="shared" ca="1" si="220"/>
        <v>-85.196191456579697</v>
      </c>
      <c r="P512" s="310">
        <f t="shared" ca="1" si="221"/>
        <v>23</v>
      </c>
      <c r="Q512" s="304">
        <f t="shared" ca="1" si="222"/>
        <v>0</v>
      </c>
      <c r="R512" s="306">
        <f t="shared" ca="1" si="223"/>
        <v>0</v>
      </c>
      <c r="S512" s="307">
        <f t="shared" ca="1" si="224"/>
        <v>3.1779999999999995</v>
      </c>
      <c r="T512" s="304">
        <f t="shared" ca="1" si="204"/>
        <v>31.176179999999995</v>
      </c>
      <c r="U512" s="311">
        <f t="shared" ca="1" si="205"/>
        <v>0</v>
      </c>
      <c r="V512" s="306">
        <f t="shared" ca="1" si="206"/>
        <v>1.2257994110833406</v>
      </c>
      <c r="W512" s="304">
        <f t="shared" ca="1" si="207"/>
        <v>27.296479141539688</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1.1863676812576429</v>
      </c>
      <c r="AH512" s="304">
        <f t="shared" ca="1" si="231"/>
        <v>-8.589172035110634</v>
      </c>
    </row>
    <row r="513" spans="1:34" x14ac:dyDescent="0.2">
      <c r="A513" s="347">
        <f t="shared" ca="1" si="209"/>
        <v>1E-4</v>
      </c>
      <c r="B513" s="304">
        <f t="shared" ca="1" si="210"/>
        <v>33.413100000000618</v>
      </c>
      <c r="D513" s="306">
        <f t="shared" ca="1" si="211"/>
        <v>-0.7192947066819686</v>
      </c>
      <c r="E513" s="307">
        <f t="shared" ca="1" si="212"/>
        <v>-1.2509708437465292</v>
      </c>
      <c r="F513" s="304">
        <f t="shared" ca="1" si="213"/>
        <v>1.4430221505453762</v>
      </c>
      <c r="G513" s="306">
        <f t="shared" ca="1" si="214"/>
        <v>8.7482781947906574</v>
      </c>
      <c r="H513" s="307">
        <f t="shared" ca="1" si="215"/>
        <v>-104.09846349313342</v>
      </c>
      <c r="I513" s="304">
        <f t="shared" ca="1" si="216"/>
        <v>104.46541280732433</v>
      </c>
      <c r="J513" s="306">
        <f t="shared" ca="1" si="217"/>
        <v>720.8069538303231</v>
      </c>
      <c r="K513" s="307">
        <f t="shared" ca="1" si="218"/>
        <v>-6.5340859902110697</v>
      </c>
      <c r="L513" s="304">
        <f t="shared" ca="1" si="203"/>
        <v>720.8365688350425</v>
      </c>
      <c r="M513" s="306">
        <f t="shared" ca="1" si="219"/>
        <v>-1.4869548374896397</v>
      </c>
      <c r="N513" s="304">
        <f t="shared" ca="1" si="220"/>
        <v>-85.196236514717555</v>
      </c>
      <c r="P513" s="310">
        <f t="shared" ca="1" si="221"/>
        <v>23</v>
      </c>
      <c r="Q513" s="304">
        <f t="shared" ca="1" si="222"/>
        <v>0</v>
      </c>
      <c r="R513" s="306">
        <f t="shared" ca="1" si="223"/>
        <v>0</v>
      </c>
      <c r="S513" s="307">
        <f t="shared" ca="1" si="224"/>
        <v>3.1779999999999995</v>
      </c>
      <c r="T513" s="304">
        <f t="shared" ca="1" si="204"/>
        <v>31.176179999999995</v>
      </c>
      <c r="U513" s="311">
        <f t="shared" ca="1" si="205"/>
        <v>0</v>
      </c>
      <c r="V513" s="306">
        <f t="shared" ca="1" si="206"/>
        <v>1.225800687121726</v>
      </c>
      <c r="W513" s="304">
        <f t="shared" ca="1" si="207"/>
        <v>27.296569554307975</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1.1863398773734151</v>
      </c>
      <c r="AH513" s="304">
        <f t="shared" ca="1" si="231"/>
        <v>-8.589200485065982</v>
      </c>
    </row>
    <row r="514" spans="1:34" x14ac:dyDescent="0.2">
      <c r="A514" s="347">
        <f t="shared" ca="1" si="209"/>
        <v>1E-4</v>
      </c>
      <c r="B514" s="304">
        <f t="shared" ca="1" si="210"/>
        <v>33.413200000000622</v>
      </c>
      <c r="D514" s="306">
        <f t="shared" ca="1" si="211"/>
        <v>-0.71929035821288145</v>
      </c>
      <c r="E514" s="307">
        <f t="shared" ca="1" si="212"/>
        <v>-1.2509419284387242</v>
      </c>
      <c r="F514" s="304">
        <f t="shared" ca="1" si="213"/>
        <v>1.4429949160492594</v>
      </c>
      <c r="G514" s="306">
        <f t="shared" ca="1" si="214"/>
        <v>8.7482062657548365</v>
      </c>
      <c r="H514" s="307">
        <f t="shared" ca="1" si="215"/>
        <v>-104.09858858732626</v>
      </c>
      <c r="I514" s="304">
        <f t="shared" ca="1" si="216"/>
        <v>104.465531438564</v>
      </c>
      <c r="J514" s="306">
        <f t="shared" ca="1" si="217"/>
        <v>720.8069538303231</v>
      </c>
      <c r="K514" s="307">
        <f t="shared" ca="1" si="218"/>
        <v>-6.5444958428150928</v>
      </c>
      <c r="L514" s="304">
        <f t="shared" ca="1" si="203"/>
        <v>720.83666327122</v>
      </c>
      <c r="M514" s="306">
        <f t="shared" ca="1" si="219"/>
        <v>-1.4869556238942481</v>
      </c>
      <c r="N514" s="304">
        <f t="shared" ca="1" si="220"/>
        <v>-85.196281572382603</v>
      </c>
      <c r="P514" s="310">
        <f t="shared" ca="1" si="221"/>
        <v>23</v>
      </c>
      <c r="Q514" s="304">
        <f t="shared" ca="1" si="222"/>
        <v>0</v>
      </c>
      <c r="R514" s="306">
        <f t="shared" ca="1" si="223"/>
        <v>0</v>
      </c>
      <c r="S514" s="307">
        <f t="shared" ca="1" si="224"/>
        <v>3.1779999999999995</v>
      </c>
      <c r="T514" s="304">
        <f t="shared" ca="1" si="204"/>
        <v>31.176179999999995</v>
      </c>
      <c r="U514" s="311">
        <f t="shared" ca="1" si="205"/>
        <v>0</v>
      </c>
      <c r="V514" s="306">
        <f t="shared" ca="1" si="206"/>
        <v>1.2258019631629744</v>
      </c>
      <c r="W514" s="304">
        <f t="shared" ca="1" si="207"/>
        <v>27.296659965886498</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1.1863120738507504</v>
      </c>
      <c r="AH514" s="304">
        <f t="shared" ca="1" si="231"/>
        <v>-8.5892289346469415</v>
      </c>
    </row>
    <row r="515" spans="1:34" x14ac:dyDescent="0.2">
      <c r="A515" s="347">
        <f t="shared" ca="1" si="209"/>
        <v>1E-4</v>
      </c>
      <c r="B515" s="304">
        <f t="shared" ca="1" si="210"/>
        <v>33.413300000000625</v>
      </c>
      <c r="D515" s="306">
        <f t="shared" ca="1" si="211"/>
        <v>-0.71928600973803913</v>
      </c>
      <c r="E515" s="307">
        <f t="shared" ca="1" si="212"/>
        <v>-1.2509130135114628</v>
      </c>
      <c r="F515" s="304">
        <f t="shared" ca="1" si="213"/>
        <v>1.4429676819586776</v>
      </c>
      <c r="G515" s="306">
        <f t="shared" ca="1" si="214"/>
        <v>8.7481343371538625</v>
      </c>
      <c r="H515" s="307">
        <f t="shared" ca="1" si="215"/>
        <v>-104.09871367862762</v>
      </c>
      <c r="I515" s="304">
        <f t="shared" ca="1" si="216"/>
        <v>104.46565006702339</v>
      </c>
      <c r="J515" s="306">
        <f t="shared" ca="1" si="217"/>
        <v>720.8069538303231</v>
      </c>
      <c r="K515" s="307">
        <f t="shared" ca="1" si="218"/>
        <v>-6.5549057079283903</v>
      </c>
      <c r="L515" s="304">
        <f t="shared" ca="1" si="203"/>
        <v>720.83675785783112</v>
      </c>
      <c r="M515" s="306">
        <f t="shared" ca="1" si="219"/>
        <v>-1.4869564102906043</v>
      </c>
      <c r="N515" s="304">
        <f t="shared" ca="1" si="220"/>
        <v>-85.196326629574841</v>
      </c>
      <c r="P515" s="310">
        <f t="shared" ca="1" si="221"/>
        <v>23</v>
      </c>
      <c r="Q515" s="304">
        <f t="shared" ca="1" si="222"/>
        <v>0</v>
      </c>
      <c r="R515" s="306">
        <f t="shared" ca="1" si="223"/>
        <v>0</v>
      </c>
      <c r="S515" s="307">
        <f t="shared" ca="1" si="224"/>
        <v>3.1779999999999995</v>
      </c>
      <c r="T515" s="304">
        <f t="shared" ca="1" si="204"/>
        <v>31.176179999999995</v>
      </c>
      <c r="U515" s="311">
        <f t="shared" ca="1" si="205"/>
        <v>0</v>
      </c>
      <c r="V515" s="306">
        <f t="shared" ca="1" si="206"/>
        <v>1.2258032392070846</v>
      </c>
      <c r="W515" s="304">
        <f t="shared" ca="1" si="207"/>
        <v>27.296750376275241</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1.1862842706896366</v>
      </c>
      <c r="AH515" s="304">
        <f t="shared" ca="1" si="231"/>
        <v>-8.5892573838535249</v>
      </c>
    </row>
    <row r="516" spans="1:34" x14ac:dyDescent="0.2">
      <c r="A516" s="347">
        <f t="shared" ca="1" si="209"/>
        <v>1E-4</v>
      </c>
      <c r="B516" s="304">
        <f t="shared" ca="1" si="210"/>
        <v>33.413400000000628</v>
      </c>
      <c r="D516" s="306">
        <f t="shared" ca="1" si="211"/>
        <v>-0.71928166125744342</v>
      </c>
      <c r="E516" s="307">
        <f t="shared" ca="1" si="212"/>
        <v>-1.2508840989647485</v>
      </c>
      <c r="F516" s="304">
        <f t="shared" ca="1" si="213"/>
        <v>1.4429404482736348</v>
      </c>
      <c r="G516" s="306">
        <f t="shared" ca="1" si="214"/>
        <v>8.748062408987737</v>
      </c>
      <c r="H516" s="307">
        <f t="shared" ca="1" si="215"/>
        <v>-104.09883876703752</v>
      </c>
      <c r="I516" s="304">
        <f t="shared" ca="1" si="216"/>
        <v>104.46576869270248</v>
      </c>
      <c r="J516" s="306">
        <f t="shared" ca="1" si="217"/>
        <v>720.8069538303231</v>
      </c>
      <c r="K516" s="307">
        <f t="shared" ca="1" si="218"/>
        <v>-6.5653155855506737</v>
      </c>
      <c r="L516" s="304">
        <f t="shared" ref="L516:L579" ca="1" si="232">SQRT(pos_x^2+pos_z^2)</f>
        <v>720.83685259487629</v>
      </c>
      <c r="M516" s="306">
        <f t="shared" ca="1" si="219"/>
        <v>-1.486957196678709</v>
      </c>
      <c r="N516" s="304">
        <f t="shared" ca="1" si="220"/>
        <v>-85.196371686294299</v>
      </c>
      <c r="P516" s="310">
        <f t="shared" ca="1" si="221"/>
        <v>23</v>
      </c>
      <c r="Q516" s="304">
        <f t="shared" ca="1" si="222"/>
        <v>0</v>
      </c>
      <c r="R516" s="306">
        <f t="shared" ca="1" si="223"/>
        <v>0</v>
      </c>
      <c r="S516" s="307">
        <f t="shared" ca="1" si="224"/>
        <v>3.1779999999999995</v>
      </c>
      <c r="T516" s="304">
        <f t="shared" ref="T516:T579" ca="1" si="233">m*g</f>
        <v>31.176179999999995</v>
      </c>
      <c r="U516" s="311">
        <f t="shared" ref="U516:U579" ca="1" si="234">IF(pos_xz&lt;L_rampe,Poids*COS(Beta),0)</f>
        <v>0</v>
      </c>
      <c r="V516" s="306">
        <f t="shared" ref="V516:V579" ca="1" si="235">Rho_moyen*(20000-Alt_rampe-pos_z)/(20000+Alt_rampe+pos_z)</f>
        <v>1.2258045152540569</v>
      </c>
      <c r="W516" s="304">
        <f t="shared" ref="W516:W579" ca="1" si="236">1/2*Rho*Sref*Cx*vit_xz^2</f>
        <v>27.296840785474224</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1.1862564678900771</v>
      </c>
      <c r="AH516" s="304">
        <f t="shared" ca="1" si="231"/>
        <v>-8.5892858326857286</v>
      </c>
    </row>
    <row r="517" spans="1:34" x14ac:dyDescent="0.2">
      <c r="A517" s="347">
        <f t="shared" ref="A517:A580" ca="1" si="238">IF(B516+0.01&lt;=T_ini+ROUNDUP(Temps_fin_propu,0), 0.01, IF(K516&gt;0, 0.1, 0.0001))</f>
        <v>1E-4</v>
      </c>
      <c r="B517" s="304">
        <f t="shared" ref="B517:B580" ca="1" si="239">B516+pas</f>
        <v>33.413500000000631</v>
      </c>
      <c r="D517" s="306">
        <f t="shared" ref="D517:D580" ca="1" si="240">IF(AND(L516&lt;L_rampe,Poussee&lt;Poids*SIN(M516)),0,(-W516+Poussee)/m*COS(M516)-U516/m*SIN(M516))</f>
        <v>-0.71927731277109208</v>
      </c>
      <c r="E517" s="307">
        <f t="shared" ref="E517:E580" ca="1" si="241">IF(AND(L516&lt;L_rampe,Poussee&lt;Poids*SIN(M516)),0,(-W516+Poussee)/m*SIN(M516)+U516/m*COS(M516)-Poids/m)</f>
        <v>-1.2508551847985725</v>
      </c>
      <c r="F517" s="304">
        <f t="shared" ref="F517:F580" ca="1" si="242">SQRT(acc_x^2+acc_z^2)</f>
        <v>1.4429132149941224</v>
      </c>
      <c r="G517" s="306">
        <f t="shared" ref="G517:G580" ca="1" si="243">G516+acc_x*pas</f>
        <v>8.7479904812564602</v>
      </c>
      <c r="H517" s="307">
        <f t="shared" ref="H517:H580" ca="1" si="244">H516+acc_z*pas</f>
        <v>-104.098963852556</v>
      </c>
      <c r="I517" s="304">
        <f t="shared" ref="I517:I580" ca="1" si="245">SQRT(vit_x^2+vit_z^2)</f>
        <v>104.46588731560132</v>
      </c>
      <c r="J517" s="306">
        <f t="shared" ref="J517:J580" ca="1" si="246">J516+0.5*(vit_x+G516)*pas*(K516&gt;=0)</f>
        <v>720.8069538303231</v>
      </c>
      <c r="K517" s="307">
        <f t="shared" ref="K517:K580" ca="1" si="247">K516+0.5*(vit_z+H516)*pas</f>
        <v>-6.5757254756816534</v>
      </c>
      <c r="L517" s="304">
        <f t="shared" ca="1" si="232"/>
        <v>720.83694748235609</v>
      </c>
      <c r="M517" s="306">
        <f t="shared" ref="M517:M580" ca="1" si="248">IF(AND(L516&gt;L_rampe,G517&gt;0),ATAN2(G517,H517),$M$4)</f>
        <v>-1.486957983058562</v>
      </c>
      <c r="N517" s="304">
        <f t="shared" ref="N517:N580" ca="1" si="249">DEGREES(Beta)</f>
        <v>-85.196416742540961</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3.1779999999999995</v>
      </c>
      <c r="T517" s="304">
        <f t="shared" ca="1" si="233"/>
        <v>31.176179999999995</v>
      </c>
      <c r="U517" s="311">
        <f t="shared" ca="1" si="234"/>
        <v>0</v>
      </c>
      <c r="V517" s="306">
        <f t="shared" ca="1" si="235"/>
        <v>1.2258057913038916</v>
      </c>
      <c r="W517" s="304">
        <f t="shared" ca="1" si="236"/>
        <v>27.296931193483445</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1.1862286654520702</v>
      </c>
      <c r="AH517" s="304">
        <f t="shared" ref="AH517:AH580" ca="1" si="260">IF(AND(L516&lt;L_rampe,Poussee&lt;Poids*SIN(M516)), g*SIN(M516), (-W516+Poussee)/m)</f>
        <v>-8.5893142811435581</v>
      </c>
    </row>
    <row r="518" spans="1:34" x14ac:dyDescent="0.2">
      <c r="A518" s="347">
        <f t="shared" ca="1" si="238"/>
        <v>1E-4</v>
      </c>
      <c r="B518" s="304">
        <f t="shared" ca="1" si="239"/>
        <v>33.413600000000635</v>
      </c>
      <c r="D518" s="306">
        <f t="shared" ca="1" si="240"/>
        <v>-0.71927296427898713</v>
      </c>
      <c r="E518" s="307">
        <f t="shared" ca="1" si="241"/>
        <v>-1.2508262710129401</v>
      </c>
      <c r="F518" s="304">
        <f t="shared" ca="1" si="242"/>
        <v>1.4428859821201458</v>
      </c>
      <c r="G518" s="306">
        <f t="shared" ca="1" si="243"/>
        <v>8.7479185539600319</v>
      </c>
      <c r="H518" s="307">
        <f t="shared" ca="1" si="244"/>
        <v>-104.0990889351831</v>
      </c>
      <c r="I518" s="304">
        <f t="shared" ca="1" si="245"/>
        <v>104.46600593571996</v>
      </c>
      <c r="J518" s="306">
        <f t="shared" ca="1" si="246"/>
        <v>720.8069538303231</v>
      </c>
      <c r="K518" s="307">
        <f t="shared" ca="1" si="247"/>
        <v>-6.5861353783210408</v>
      </c>
      <c r="L518" s="304">
        <f t="shared" ca="1" si="232"/>
        <v>720.8370425202711</v>
      </c>
      <c r="M518" s="306">
        <f t="shared" ca="1" si="248"/>
        <v>-1.4869587694301631</v>
      </c>
      <c r="N518" s="304">
        <f t="shared" ca="1" si="249"/>
        <v>-85.196461798314843</v>
      </c>
      <c r="P518" s="310">
        <f t="shared" ca="1" si="250"/>
        <v>23</v>
      </c>
      <c r="Q518" s="304">
        <f t="shared" ca="1" si="251"/>
        <v>0</v>
      </c>
      <c r="R518" s="306">
        <f t="shared" ca="1" si="252"/>
        <v>0</v>
      </c>
      <c r="S518" s="307">
        <f t="shared" ca="1" si="253"/>
        <v>3.1779999999999995</v>
      </c>
      <c r="T518" s="304">
        <f t="shared" ca="1" si="233"/>
        <v>31.176179999999995</v>
      </c>
      <c r="U518" s="311">
        <f t="shared" ca="1" si="234"/>
        <v>0</v>
      </c>
      <c r="V518" s="306">
        <f t="shared" ca="1" si="235"/>
        <v>1.225807067356588</v>
      </c>
      <c r="W518" s="304">
        <f t="shared" ca="1" si="236"/>
        <v>27.29702160030293</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1.1862008633756105</v>
      </c>
      <c r="AH518" s="304">
        <f t="shared" ca="1" si="260"/>
        <v>-8.5893427292270133</v>
      </c>
    </row>
    <row r="519" spans="1:34" x14ac:dyDescent="0.2">
      <c r="A519" s="347">
        <f t="shared" ca="1" si="238"/>
        <v>1E-4</v>
      </c>
      <c r="B519" s="304">
        <f t="shared" ca="1" si="239"/>
        <v>33.413700000000638</v>
      </c>
      <c r="D519" s="306">
        <f t="shared" ca="1" si="240"/>
        <v>-0.71926861578113244</v>
      </c>
      <c r="E519" s="307">
        <f t="shared" ca="1" si="241"/>
        <v>-1.2507973576078371</v>
      </c>
      <c r="F519" s="304">
        <f t="shared" ca="1" si="242"/>
        <v>1.4428587496516954</v>
      </c>
      <c r="G519" s="306">
        <f t="shared" ca="1" si="243"/>
        <v>8.7478466270984541</v>
      </c>
      <c r="H519" s="307">
        <f t="shared" ca="1" si="244"/>
        <v>-104.09921401491887</v>
      </c>
      <c r="I519" s="304">
        <f t="shared" ca="1" si="245"/>
        <v>104.46612455305844</v>
      </c>
      <c r="J519" s="306">
        <f t="shared" ca="1" si="246"/>
        <v>720.8069538303231</v>
      </c>
      <c r="K519" s="307">
        <f t="shared" ca="1" si="247"/>
        <v>-6.5965452934685462</v>
      </c>
      <c r="L519" s="304">
        <f t="shared" ca="1" si="232"/>
        <v>720.83713770862164</v>
      </c>
      <c r="M519" s="306">
        <f t="shared" ca="1" si="248"/>
        <v>-1.4869595557935129</v>
      </c>
      <c r="N519" s="304">
        <f t="shared" ca="1" si="249"/>
        <v>-85.196506853615944</v>
      </c>
      <c r="P519" s="310">
        <f t="shared" ca="1" si="250"/>
        <v>23</v>
      </c>
      <c r="Q519" s="304">
        <f t="shared" ca="1" si="251"/>
        <v>0</v>
      </c>
      <c r="R519" s="306">
        <f t="shared" ca="1" si="252"/>
        <v>0</v>
      </c>
      <c r="S519" s="307">
        <f t="shared" ca="1" si="253"/>
        <v>3.1779999999999995</v>
      </c>
      <c r="T519" s="304">
        <f t="shared" ca="1" si="233"/>
        <v>31.176179999999995</v>
      </c>
      <c r="U519" s="311">
        <f t="shared" ca="1" si="234"/>
        <v>0</v>
      </c>
      <c r="V519" s="306">
        <f t="shared" ca="1" si="235"/>
        <v>1.2258083434121465</v>
      </c>
      <c r="W519" s="304">
        <f t="shared" ca="1" si="236"/>
        <v>27.297112005932675</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1.1861730616606945</v>
      </c>
      <c r="AH519" s="304">
        <f t="shared" ca="1" si="260"/>
        <v>-8.589371176936103</v>
      </c>
    </row>
    <row r="520" spans="1:34" x14ac:dyDescent="0.2">
      <c r="A520" s="347">
        <f t="shared" ca="1" si="238"/>
        <v>1E-4</v>
      </c>
      <c r="B520" s="304">
        <f t="shared" ca="1" si="239"/>
        <v>33.413800000000641</v>
      </c>
      <c r="D520" s="306">
        <f t="shared" ca="1" si="240"/>
        <v>-0.71926426727752579</v>
      </c>
      <c r="E520" s="307">
        <f t="shared" ca="1" si="241"/>
        <v>-1.2507684445832705</v>
      </c>
      <c r="F520" s="304">
        <f t="shared" ca="1" si="242"/>
        <v>1.4428315175887758</v>
      </c>
      <c r="G520" s="306">
        <f t="shared" ca="1" si="243"/>
        <v>8.7477747006717266</v>
      </c>
      <c r="H520" s="307">
        <f t="shared" ca="1" si="244"/>
        <v>-104.09933909176333</v>
      </c>
      <c r="I520" s="304">
        <f t="shared" ca="1" si="245"/>
        <v>104.46624316761675</v>
      </c>
      <c r="J520" s="306">
        <f t="shared" ca="1" si="246"/>
        <v>720.8069538303231</v>
      </c>
      <c r="K520" s="307">
        <f t="shared" ca="1" si="247"/>
        <v>-6.6069552211238802</v>
      </c>
      <c r="L520" s="304">
        <f t="shared" ca="1" si="232"/>
        <v>720.83723304740818</v>
      </c>
      <c r="M520" s="306">
        <f t="shared" ca="1" si="248"/>
        <v>-1.4869603421486115</v>
      </c>
      <c r="N520" s="304">
        <f t="shared" ca="1" si="249"/>
        <v>-85.196551908444292</v>
      </c>
      <c r="P520" s="310">
        <f t="shared" ca="1" si="250"/>
        <v>23</v>
      </c>
      <c r="Q520" s="304">
        <f t="shared" ca="1" si="251"/>
        <v>0</v>
      </c>
      <c r="R520" s="306">
        <f t="shared" ca="1" si="252"/>
        <v>0</v>
      </c>
      <c r="S520" s="307">
        <f t="shared" ca="1" si="253"/>
        <v>3.1779999999999995</v>
      </c>
      <c r="T520" s="304">
        <f t="shared" ca="1" si="233"/>
        <v>31.176179999999995</v>
      </c>
      <c r="U520" s="311">
        <f t="shared" ca="1" si="234"/>
        <v>0</v>
      </c>
      <c r="V520" s="306">
        <f t="shared" ca="1" si="235"/>
        <v>1.225809619470567</v>
      </c>
      <c r="W520" s="304">
        <f t="shared" ca="1" si="236"/>
        <v>27.297202410372677</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1.1861452603073239</v>
      </c>
      <c r="AH520" s="304">
        <f t="shared" ca="1" si="260"/>
        <v>-8.5893996242708237</v>
      </c>
    </row>
    <row r="521" spans="1:34" x14ac:dyDescent="0.2">
      <c r="A521" s="347">
        <f t="shared" ca="1" si="238"/>
        <v>1E-4</v>
      </c>
      <c r="B521" s="304">
        <f t="shared" ca="1" si="239"/>
        <v>33.413900000000645</v>
      </c>
      <c r="D521" s="306">
        <f t="shared" ca="1" si="240"/>
        <v>-0.71925991876816686</v>
      </c>
      <c r="E521" s="307">
        <f t="shared" ca="1" si="241"/>
        <v>-1.2507395319392369</v>
      </c>
      <c r="F521" s="304">
        <f t="shared" ca="1" si="242"/>
        <v>1.4428042859313841</v>
      </c>
      <c r="G521" s="306">
        <f t="shared" ca="1" si="243"/>
        <v>8.7477027746798495</v>
      </c>
      <c r="H521" s="307">
        <f t="shared" ca="1" si="244"/>
        <v>-104.09946416571653</v>
      </c>
      <c r="I521" s="304">
        <f t="shared" ca="1" si="245"/>
        <v>104.466361779395</v>
      </c>
      <c r="J521" s="306">
        <f t="shared" ca="1" si="246"/>
        <v>720.8069538303231</v>
      </c>
      <c r="K521" s="307">
        <f t="shared" ca="1" si="247"/>
        <v>-6.6173651612867541</v>
      </c>
      <c r="L521" s="304">
        <f t="shared" ca="1" si="232"/>
        <v>720.83732853663128</v>
      </c>
      <c r="M521" s="306">
        <f t="shared" ca="1" si="248"/>
        <v>-1.4869611284954587</v>
      </c>
      <c r="N521" s="304">
        <f t="shared" ca="1" si="249"/>
        <v>-85.196596962799873</v>
      </c>
      <c r="P521" s="310">
        <f t="shared" ca="1" si="250"/>
        <v>23</v>
      </c>
      <c r="Q521" s="304">
        <f t="shared" ca="1" si="251"/>
        <v>0</v>
      </c>
      <c r="R521" s="306">
        <f t="shared" ca="1" si="252"/>
        <v>0</v>
      </c>
      <c r="S521" s="307">
        <f t="shared" ca="1" si="253"/>
        <v>3.1779999999999995</v>
      </c>
      <c r="T521" s="304">
        <f t="shared" ca="1" si="233"/>
        <v>31.176179999999995</v>
      </c>
      <c r="U521" s="311">
        <f t="shared" ca="1" si="234"/>
        <v>0</v>
      </c>
      <c r="V521" s="306">
        <f t="shared" ca="1" si="235"/>
        <v>1.2258108955318501</v>
      </c>
      <c r="W521" s="304">
        <f t="shared" ca="1" si="236"/>
        <v>27.297292813622999</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1.1861174593154988</v>
      </c>
      <c r="AH521" s="304">
        <f t="shared" ca="1" si="260"/>
        <v>-8.5894280712311772</v>
      </c>
    </row>
    <row r="522" spans="1:34" x14ac:dyDescent="0.2">
      <c r="A522" s="347">
        <f t="shared" ca="1" si="238"/>
        <v>1E-4</v>
      </c>
      <c r="B522" s="304">
        <f t="shared" ca="1" si="239"/>
        <v>33.414000000000648</v>
      </c>
      <c r="D522" s="306">
        <f t="shared" ca="1" si="240"/>
        <v>-0.71925557025306075</v>
      </c>
      <c r="E522" s="307">
        <f t="shared" ca="1" si="241"/>
        <v>-1.2507106196757203</v>
      </c>
      <c r="F522" s="304">
        <f t="shared" ca="1" si="242"/>
        <v>1.4427770546795093</v>
      </c>
      <c r="G522" s="306">
        <f t="shared" ca="1" si="243"/>
        <v>8.7476308491228245</v>
      </c>
      <c r="H522" s="307">
        <f t="shared" ca="1" si="244"/>
        <v>-104.0995892367785</v>
      </c>
      <c r="I522" s="304">
        <f t="shared" ca="1" si="245"/>
        <v>104.46648038839317</v>
      </c>
      <c r="J522" s="306">
        <f t="shared" ca="1" si="246"/>
        <v>720.8069538303231</v>
      </c>
      <c r="K522" s="307">
        <f t="shared" ca="1" si="247"/>
        <v>-6.6277751139568792</v>
      </c>
      <c r="L522" s="304">
        <f t="shared" ca="1" si="232"/>
        <v>720.83742417629151</v>
      </c>
      <c r="M522" s="306">
        <f t="shared" ca="1" si="248"/>
        <v>-1.4869619148340549</v>
      </c>
      <c r="N522" s="304">
        <f t="shared" ca="1" si="249"/>
        <v>-85.196642016682702</v>
      </c>
      <c r="P522" s="310">
        <f t="shared" ca="1" si="250"/>
        <v>23</v>
      </c>
      <c r="Q522" s="304">
        <f t="shared" ca="1" si="251"/>
        <v>0</v>
      </c>
      <c r="R522" s="306">
        <f t="shared" ca="1" si="252"/>
        <v>0</v>
      </c>
      <c r="S522" s="307">
        <f t="shared" ca="1" si="253"/>
        <v>3.1779999999999995</v>
      </c>
      <c r="T522" s="304">
        <f t="shared" ca="1" si="233"/>
        <v>31.176179999999995</v>
      </c>
      <c r="U522" s="311">
        <f t="shared" ca="1" si="234"/>
        <v>0</v>
      </c>
      <c r="V522" s="306">
        <f t="shared" ca="1" si="235"/>
        <v>1.2258121715959944</v>
      </c>
      <c r="W522" s="304">
        <f t="shared" ca="1" si="236"/>
        <v>27.297383215683581</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1.1860896586851997</v>
      </c>
      <c r="AH522" s="304">
        <f t="shared" ca="1" si="260"/>
        <v>-8.5894565178171813</v>
      </c>
    </row>
    <row r="523" spans="1:34" x14ac:dyDescent="0.2">
      <c r="A523" s="347">
        <f t="shared" ca="1" si="238"/>
        <v>1E-4</v>
      </c>
      <c r="B523" s="304">
        <f t="shared" ca="1" si="239"/>
        <v>33.414100000000651</v>
      </c>
      <c r="D523" s="306">
        <f t="shared" ca="1" si="240"/>
        <v>-0.71925122173220368</v>
      </c>
      <c r="E523" s="307">
        <f t="shared" ca="1" si="241"/>
        <v>-1.2506817077927366</v>
      </c>
      <c r="F523" s="304">
        <f t="shared" ca="1" si="242"/>
        <v>1.4427498238331633</v>
      </c>
      <c r="G523" s="306">
        <f t="shared" ca="1" si="243"/>
        <v>8.7475589240006517</v>
      </c>
      <c r="H523" s="307">
        <f t="shared" ca="1" si="244"/>
        <v>-104.09971430494927</v>
      </c>
      <c r="I523" s="304">
        <f t="shared" ca="1" si="245"/>
        <v>104.4665989946113</v>
      </c>
      <c r="J523" s="306">
        <f t="shared" ca="1" si="246"/>
        <v>720.8069538303231</v>
      </c>
      <c r="K523" s="307">
        <f t="shared" ca="1" si="247"/>
        <v>-6.638185079133966</v>
      </c>
      <c r="L523" s="304">
        <f t="shared" ca="1" si="232"/>
        <v>720.8375199663891</v>
      </c>
      <c r="M523" s="306">
        <f t="shared" ca="1" si="248"/>
        <v>-1.4869627011644</v>
      </c>
      <c r="N523" s="304">
        <f t="shared" ca="1" si="249"/>
        <v>-85.196687070092779</v>
      </c>
      <c r="P523" s="310">
        <f t="shared" ca="1" si="250"/>
        <v>23</v>
      </c>
      <c r="Q523" s="304">
        <f t="shared" ca="1" si="251"/>
        <v>0</v>
      </c>
      <c r="R523" s="306">
        <f t="shared" ca="1" si="252"/>
        <v>0</v>
      </c>
      <c r="S523" s="307">
        <f t="shared" ca="1" si="253"/>
        <v>3.1779999999999995</v>
      </c>
      <c r="T523" s="304">
        <f t="shared" ca="1" si="233"/>
        <v>31.176179999999995</v>
      </c>
      <c r="U523" s="311">
        <f t="shared" ca="1" si="234"/>
        <v>0</v>
      </c>
      <c r="V523" s="306">
        <f t="shared" ca="1" si="235"/>
        <v>1.2258134476630009</v>
      </c>
      <c r="W523" s="304">
        <f t="shared" ca="1" si="236"/>
        <v>27.297473616554477</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1.1860618584164424</v>
      </c>
      <c r="AH523" s="304">
        <f t="shared" ca="1" si="260"/>
        <v>-8.5894849640288182</v>
      </c>
    </row>
    <row r="524" spans="1:34" x14ac:dyDescent="0.2">
      <c r="A524" s="347">
        <f t="shared" ca="1" si="238"/>
        <v>1E-4</v>
      </c>
      <c r="B524" s="304">
        <f t="shared" ca="1" si="239"/>
        <v>33.414200000000655</v>
      </c>
      <c r="D524" s="306">
        <f t="shared" ca="1" si="240"/>
        <v>-0.71924687320560066</v>
      </c>
      <c r="E524" s="307">
        <f t="shared" ca="1" si="241"/>
        <v>-1.250652796290268</v>
      </c>
      <c r="F524" s="304">
        <f t="shared" ca="1" si="242"/>
        <v>1.4427225933923333</v>
      </c>
      <c r="G524" s="306">
        <f t="shared" ca="1" si="243"/>
        <v>8.7474869993133311</v>
      </c>
      <c r="H524" s="307">
        <f t="shared" ca="1" si="244"/>
        <v>-104.09983937022891</v>
      </c>
      <c r="I524" s="304">
        <f t="shared" ca="1" si="245"/>
        <v>104.46671759804946</v>
      </c>
      <c r="J524" s="306">
        <f t="shared" ca="1" si="246"/>
        <v>720.8069538303231</v>
      </c>
      <c r="K524" s="307">
        <f t="shared" ca="1" si="247"/>
        <v>-6.648595056817725</v>
      </c>
      <c r="L524" s="304">
        <f t="shared" ca="1" si="232"/>
        <v>720.83761590692473</v>
      </c>
      <c r="M524" s="306">
        <f t="shared" ca="1" si="248"/>
        <v>-1.4869634874864943</v>
      </c>
      <c r="N524" s="304">
        <f t="shared" ca="1" si="249"/>
        <v>-85.196732123030131</v>
      </c>
      <c r="P524" s="310">
        <f t="shared" ca="1" si="250"/>
        <v>23</v>
      </c>
      <c r="Q524" s="304">
        <f t="shared" ca="1" si="251"/>
        <v>0</v>
      </c>
      <c r="R524" s="306">
        <f t="shared" ca="1" si="252"/>
        <v>0</v>
      </c>
      <c r="S524" s="307">
        <f t="shared" ca="1" si="253"/>
        <v>3.1779999999999995</v>
      </c>
      <c r="T524" s="304">
        <f t="shared" ca="1" si="233"/>
        <v>31.176179999999995</v>
      </c>
      <c r="U524" s="311">
        <f t="shared" ca="1" si="234"/>
        <v>0</v>
      </c>
      <c r="V524" s="306">
        <f t="shared" ca="1" si="235"/>
        <v>1.2258147237328694</v>
      </c>
      <c r="W524" s="304">
        <f t="shared" ca="1" si="236"/>
        <v>27.297564016235679</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1.1860340585092146</v>
      </c>
      <c r="AH524" s="304">
        <f t="shared" ca="1" si="260"/>
        <v>-8.5895134098661057</v>
      </c>
    </row>
    <row r="525" spans="1:34" x14ac:dyDescent="0.2">
      <c r="A525" s="347">
        <f t="shared" ca="1" si="238"/>
        <v>1E-4</v>
      </c>
      <c r="B525" s="304">
        <f t="shared" ca="1" si="239"/>
        <v>33.414300000000658</v>
      </c>
      <c r="D525" s="306">
        <f t="shared" ca="1" si="240"/>
        <v>-0.7192425246732489</v>
      </c>
      <c r="E525" s="307">
        <f t="shared" ca="1" si="241"/>
        <v>-1.25062388516832</v>
      </c>
      <c r="F525" s="304">
        <f t="shared" ca="1" si="242"/>
        <v>1.442695363357023</v>
      </c>
      <c r="G525" s="306">
        <f t="shared" ca="1" si="243"/>
        <v>8.7474150750608644</v>
      </c>
      <c r="H525" s="307">
        <f t="shared" ca="1" si="244"/>
        <v>-104.09996443261743</v>
      </c>
      <c r="I525" s="304">
        <f t="shared" ca="1" si="245"/>
        <v>104.46683619870765</v>
      </c>
      <c r="J525" s="306">
        <f t="shared" ca="1" si="246"/>
        <v>720.8069538303231</v>
      </c>
      <c r="K525" s="307">
        <f t="shared" ca="1" si="247"/>
        <v>-6.6590050470078674</v>
      </c>
      <c r="L525" s="304">
        <f t="shared" ca="1" si="232"/>
        <v>720.83771199789874</v>
      </c>
      <c r="M525" s="306">
        <f t="shared" ca="1" si="248"/>
        <v>-1.4869642738003377</v>
      </c>
      <c r="N525" s="304">
        <f t="shared" ca="1" si="249"/>
        <v>-85.196777175494717</v>
      </c>
      <c r="P525" s="310">
        <f t="shared" ca="1" si="250"/>
        <v>23</v>
      </c>
      <c r="Q525" s="304">
        <f t="shared" ca="1" si="251"/>
        <v>0</v>
      </c>
      <c r="R525" s="306">
        <f t="shared" ca="1" si="252"/>
        <v>0</v>
      </c>
      <c r="S525" s="307">
        <f t="shared" ca="1" si="253"/>
        <v>3.1779999999999995</v>
      </c>
      <c r="T525" s="304">
        <f t="shared" ca="1" si="233"/>
        <v>31.176179999999995</v>
      </c>
      <c r="U525" s="311">
        <f t="shared" ca="1" si="234"/>
        <v>0</v>
      </c>
      <c r="V525" s="306">
        <f t="shared" ca="1" si="235"/>
        <v>1.2258159998055997</v>
      </c>
      <c r="W525" s="304">
        <f t="shared" ca="1" si="236"/>
        <v>27.297654414727212</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1.1860062589635199</v>
      </c>
      <c r="AH525" s="304">
        <f t="shared" ca="1" si="260"/>
        <v>-8.5895418553290384</v>
      </c>
    </row>
    <row r="526" spans="1:34" x14ac:dyDescent="0.2">
      <c r="A526" s="347">
        <f t="shared" ca="1" si="238"/>
        <v>1E-4</v>
      </c>
      <c r="B526" s="304">
        <f t="shared" ca="1" si="239"/>
        <v>33.414400000000661</v>
      </c>
      <c r="D526" s="306">
        <f t="shared" ca="1" si="240"/>
        <v>-0.71923817613515306</v>
      </c>
      <c r="E526" s="307">
        <f t="shared" ca="1" si="241"/>
        <v>-1.2505949744268818</v>
      </c>
      <c r="F526" s="304">
        <f t="shared" ca="1" si="242"/>
        <v>1.4426681337272251</v>
      </c>
      <c r="G526" s="306">
        <f t="shared" ca="1" si="243"/>
        <v>8.7473431512432516</v>
      </c>
      <c r="H526" s="307">
        <f t="shared" ca="1" si="244"/>
        <v>-104.10008949211488</v>
      </c>
      <c r="I526" s="304">
        <f t="shared" ca="1" si="245"/>
        <v>104.46695479658594</v>
      </c>
      <c r="J526" s="306">
        <f t="shared" ca="1" si="246"/>
        <v>720.8069538303231</v>
      </c>
      <c r="K526" s="307">
        <f t="shared" ca="1" si="247"/>
        <v>-6.6694150497041038</v>
      </c>
      <c r="L526" s="304">
        <f t="shared" ca="1" si="232"/>
        <v>720.8378082393117</v>
      </c>
      <c r="M526" s="306">
        <f t="shared" ca="1" si="248"/>
        <v>-1.4869650601059305</v>
      </c>
      <c r="N526" s="304">
        <f t="shared" ca="1" si="249"/>
        <v>-85.196822227486606</v>
      </c>
      <c r="P526" s="310">
        <f t="shared" ca="1" si="250"/>
        <v>23</v>
      </c>
      <c r="Q526" s="304">
        <f t="shared" ca="1" si="251"/>
        <v>0</v>
      </c>
      <c r="R526" s="306">
        <f t="shared" ca="1" si="252"/>
        <v>0</v>
      </c>
      <c r="S526" s="307">
        <f t="shared" ca="1" si="253"/>
        <v>3.1779999999999995</v>
      </c>
      <c r="T526" s="304">
        <f t="shared" ca="1" si="233"/>
        <v>31.176179999999995</v>
      </c>
      <c r="U526" s="311">
        <f t="shared" ca="1" si="234"/>
        <v>0</v>
      </c>
      <c r="V526" s="306">
        <f t="shared" ca="1" si="235"/>
        <v>1.2258172758811916</v>
      </c>
      <c r="W526" s="304">
        <f t="shared" ca="1" si="236"/>
        <v>27.29774481202907</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1.1859784597793475</v>
      </c>
      <c r="AH526" s="304">
        <f t="shared" ca="1" si="260"/>
        <v>-8.5895703004176269</v>
      </c>
    </row>
    <row r="527" spans="1:34" x14ac:dyDescent="0.2">
      <c r="A527" s="347">
        <f t="shared" ca="1" si="238"/>
        <v>1E-4</v>
      </c>
      <c r="B527" s="304">
        <f t="shared" ca="1" si="239"/>
        <v>33.414500000000665</v>
      </c>
      <c r="D527" s="306">
        <f t="shared" ca="1" si="240"/>
        <v>-0.71923382759131049</v>
      </c>
      <c r="E527" s="307">
        <f t="shared" ca="1" si="241"/>
        <v>-1.2505660640659588</v>
      </c>
      <c r="F527" s="304">
        <f t="shared" ca="1" si="242"/>
        <v>1.4426409045029436</v>
      </c>
      <c r="G527" s="306">
        <f t="shared" ca="1" si="243"/>
        <v>8.7472712278604927</v>
      </c>
      <c r="H527" s="307">
        <f t="shared" ca="1" si="244"/>
        <v>-104.10021454872128</v>
      </c>
      <c r="I527" s="304">
        <f t="shared" ca="1" si="245"/>
        <v>104.46707339168432</v>
      </c>
      <c r="J527" s="306">
        <f t="shared" ca="1" si="246"/>
        <v>720.8069538303231</v>
      </c>
      <c r="K527" s="307">
        <f t="shared" ca="1" si="247"/>
        <v>-6.6798250649061455</v>
      </c>
      <c r="L527" s="304">
        <f t="shared" ca="1" si="232"/>
        <v>720.83790463116418</v>
      </c>
      <c r="M527" s="306">
        <f t="shared" ca="1" si="248"/>
        <v>-1.4869658464032729</v>
      </c>
      <c r="N527" s="304">
        <f t="shared" ca="1" si="249"/>
        <v>-85.196867279005758</v>
      </c>
      <c r="P527" s="310">
        <f t="shared" ca="1" si="250"/>
        <v>23</v>
      </c>
      <c r="Q527" s="304">
        <f t="shared" ca="1" si="251"/>
        <v>0</v>
      </c>
      <c r="R527" s="306">
        <f t="shared" ca="1" si="252"/>
        <v>0</v>
      </c>
      <c r="S527" s="307">
        <f t="shared" ca="1" si="253"/>
        <v>3.1779999999999995</v>
      </c>
      <c r="T527" s="304">
        <f t="shared" ca="1" si="233"/>
        <v>31.176179999999995</v>
      </c>
      <c r="U527" s="311">
        <f t="shared" ca="1" si="234"/>
        <v>0</v>
      </c>
      <c r="V527" s="306">
        <f t="shared" ca="1" si="235"/>
        <v>1.2258185519596458</v>
      </c>
      <c r="W527" s="304">
        <f t="shared" ca="1" si="236"/>
        <v>27.297835208141269</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1.185950660956701</v>
      </c>
      <c r="AH527" s="304">
        <f t="shared" ca="1" si="260"/>
        <v>-8.5895987451318678</v>
      </c>
    </row>
    <row r="528" spans="1:34" x14ac:dyDescent="0.2">
      <c r="A528" s="347">
        <f t="shared" ca="1" si="238"/>
        <v>1E-4</v>
      </c>
      <c r="B528" s="304">
        <f t="shared" ca="1" si="239"/>
        <v>33.414600000000668</v>
      </c>
      <c r="D528" s="306">
        <f t="shared" ca="1" si="240"/>
        <v>-0.71922947904172319</v>
      </c>
      <c r="E528" s="307">
        <f t="shared" ca="1" si="241"/>
        <v>-1.2505371540855439</v>
      </c>
      <c r="F528" s="304">
        <f t="shared" ca="1" si="242"/>
        <v>1.4426136756841728</v>
      </c>
      <c r="G528" s="306">
        <f t="shared" ca="1" si="243"/>
        <v>8.7471993049125878</v>
      </c>
      <c r="H528" s="307">
        <f t="shared" ca="1" si="244"/>
        <v>-104.10033960243669</v>
      </c>
      <c r="I528" s="304">
        <f t="shared" ca="1" si="245"/>
        <v>104.46719198400285</v>
      </c>
      <c r="J528" s="306">
        <f t="shared" ca="1" si="246"/>
        <v>720.8069538303231</v>
      </c>
      <c r="K528" s="307">
        <f t="shared" ca="1" si="247"/>
        <v>-6.6902350926137037</v>
      </c>
      <c r="L528" s="304">
        <f t="shared" ca="1" si="232"/>
        <v>720.83800117345641</v>
      </c>
      <c r="M528" s="306">
        <f t="shared" ca="1" si="248"/>
        <v>-1.4869666326923647</v>
      </c>
      <c r="N528" s="304">
        <f t="shared" ca="1" si="249"/>
        <v>-85.1969123300522</v>
      </c>
      <c r="P528" s="310">
        <f t="shared" ca="1" si="250"/>
        <v>23</v>
      </c>
      <c r="Q528" s="304">
        <f t="shared" ca="1" si="251"/>
        <v>0</v>
      </c>
      <c r="R528" s="306">
        <f t="shared" ca="1" si="252"/>
        <v>0</v>
      </c>
      <c r="S528" s="307">
        <f t="shared" ca="1" si="253"/>
        <v>3.1779999999999995</v>
      </c>
      <c r="T528" s="304">
        <f t="shared" ca="1" si="233"/>
        <v>31.176179999999995</v>
      </c>
      <c r="U528" s="311">
        <f t="shared" ca="1" si="234"/>
        <v>0</v>
      </c>
      <c r="V528" s="306">
        <f t="shared" ca="1" si="235"/>
        <v>1.2258198280409618</v>
      </c>
      <c r="W528" s="304">
        <f t="shared" ca="1" si="236"/>
        <v>27.297925603063806</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1.1859228624955751</v>
      </c>
      <c r="AH528" s="304">
        <f t="shared" ca="1" si="260"/>
        <v>-8.5896271894717664</v>
      </c>
    </row>
    <row r="529" spans="1:34" x14ac:dyDescent="0.2">
      <c r="A529" s="347">
        <f t="shared" ca="1" si="238"/>
        <v>1E-4</v>
      </c>
      <c r="B529" s="304">
        <f t="shared" ca="1" si="239"/>
        <v>33.414700000000671</v>
      </c>
      <c r="D529" s="306">
        <f t="shared" ca="1" si="240"/>
        <v>-0.71922513048639292</v>
      </c>
      <c r="E529" s="307">
        <f t="shared" ca="1" si="241"/>
        <v>-1.250508244485637</v>
      </c>
      <c r="F529" s="304">
        <f t="shared" ca="1" si="242"/>
        <v>1.4425864472709145</v>
      </c>
      <c r="G529" s="306">
        <f t="shared" ca="1" si="243"/>
        <v>8.7471273823995386</v>
      </c>
      <c r="H529" s="307">
        <f t="shared" ca="1" si="244"/>
        <v>-104.10046465326114</v>
      </c>
      <c r="I529" s="304">
        <f t="shared" ca="1" si="245"/>
        <v>104.4673105735416</v>
      </c>
      <c r="J529" s="306">
        <f t="shared" ca="1" si="246"/>
        <v>720.8069538303231</v>
      </c>
      <c r="K529" s="307">
        <f t="shared" ca="1" si="247"/>
        <v>-6.7006451328264882</v>
      </c>
      <c r="L529" s="304">
        <f t="shared" ca="1" si="232"/>
        <v>720.83809786618906</v>
      </c>
      <c r="M529" s="306">
        <f t="shared" ca="1" si="248"/>
        <v>-1.4869674189732065</v>
      </c>
      <c r="N529" s="304">
        <f t="shared" ca="1" si="249"/>
        <v>-85.196957380625946</v>
      </c>
      <c r="P529" s="310">
        <f t="shared" ca="1" si="250"/>
        <v>23</v>
      </c>
      <c r="Q529" s="304">
        <f t="shared" ca="1" si="251"/>
        <v>0</v>
      </c>
      <c r="R529" s="306">
        <f t="shared" ca="1" si="252"/>
        <v>0</v>
      </c>
      <c r="S529" s="307">
        <f t="shared" ca="1" si="253"/>
        <v>3.1779999999999995</v>
      </c>
      <c r="T529" s="304">
        <f t="shared" ca="1" si="233"/>
        <v>31.176179999999995</v>
      </c>
      <c r="U529" s="311">
        <f t="shared" ca="1" si="234"/>
        <v>0</v>
      </c>
      <c r="V529" s="306">
        <f t="shared" ca="1" si="235"/>
        <v>1.2258211041251394</v>
      </c>
      <c r="W529" s="304">
        <f t="shared" ca="1" si="236"/>
        <v>27.298015996796718</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1.1858950643959716</v>
      </c>
      <c r="AH529" s="304">
        <f t="shared" ca="1" si="260"/>
        <v>-8.5896556334373226</v>
      </c>
    </row>
    <row r="530" spans="1:34" x14ac:dyDescent="0.2">
      <c r="A530" s="347">
        <f t="shared" ca="1" si="238"/>
        <v>1E-4</v>
      </c>
      <c r="B530" s="304">
        <f t="shared" ca="1" si="239"/>
        <v>33.414800000000675</v>
      </c>
      <c r="D530" s="306">
        <f t="shared" ca="1" si="240"/>
        <v>-0.71922078192531813</v>
      </c>
      <c r="E530" s="307">
        <f t="shared" ca="1" si="241"/>
        <v>-1.2504793352662276</v>
      </c>
      <c r="F530" s="304">
        <f t="shared" ca="1" si="242"/>
        <v>1.442559219263158</v>
      </c>
      <c r="G530" s="306">
        <f t="shared" ca="1" si="243"/>
        <v>8.7470554603213468</v>
      </c>
      <c r="H530" s="307">
        <f t="shared" ca="1" si="244"/>
        <v>-104.10058970119466</v>
      </c>
      <c r="I530" s="304">
        <f t="shared" ca="1" si="245"/>
        <v>104.46742916030055</v>
      </c>
      <c r="J530" s="306">
        <f t="shared" ca="1" si="246"/>
        <v>720.8069538303231</v>
      </c>
      <c r="K530" s="307">
        <f t="shared" ca="1" si="247"/>
        <v>-6.7110551855442111</v>
      </c>
      <c r="L530" s="304">
        <f t="shared" ca="1" si="232"/>
        <v>720.8381947093626</v>
      </c>
      <c r="M530" s="306">
        <f t="shared" ca="1" si="248"/>
        <v>-1.4869682052457978</v>
      </c>
      <c r="N530" s="304">
        <f t="shared" ca="1" si="249"/>
        <v>-85.197002430726968</v>
      </c>
      <c r="P530" s="310">
        <f t="shared" ca="1" si="250"/>
        <v>23</v>
      </c>
      <c r="Q530" s="304">
        <f t="shared" ca="1" si="251"/>
        <v>0</v>
      </c>
      <c r="R530" s="306">
        <f t="shared" ca="1" si="252"/>
        <v>0</v>
      </c>
      <c r="S530" s="307">
        <f t="shared" ca="1" si="253"/>
        <v>3.1779999999999995</v>
      </c>
      <c r="T530" s="304">
        <f t="shared" ca="1" si="233"/>
        <v>31.176179999999995</v>
      </c>
      <c r="U530" s="311">
        <f t="shared" ca="1" si="234"/>
        <v>0</v>
      </c>
      <c r="V530" s="306">
        <f t="shared" ca="1" si="235"/>
        <v>1.2258223802121786</v>
      </c>
      <c r="W530" s="304">
        <f t="shared" ca="1" si="236"/>
        <v>27.298106389339985</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1.1858672666578798</v>
      </c>
      <c r="AH530" s="304">
        <f t="shared" ca="1" si="260"/>
        <v>-8.5896840770285472</v>
      </c>
    </row>
    <row r="531" spans="1:34" x14ac:dyDescent="0.2">
      <c r="A531" s="347">
        <f t="shared" ca="1" si="238"/>
        <v>1E-4</v>
      </c>
      <c r="B531" s="304">
        <f t="shared" ca="1" si="239"/>
        <v>33.414900000000678</v>
      </c>
      <c r="D531" s="306">
        <f t="shared" ca="1" si="240"/>
        <v>-0.71921643335850394</v>
      </c>
      <c r="E531" s="307">
        <f t="shared" ca="1" si="241"/>
        <v>-1.2504504264273191</v>
      </c>
      <c r="F531" s="304">
        <f t="shared" ca="1" si="242"/>
        <v>1.4425319916609101</v>
      </c>
      <c r="G531" s="306">
        <f t="shared" ca="1" si="243"/>
        <v>8.7469835386780108</v>
      </c>
      <c r="H531" s="307">
        <f t="shared" ca="1" si="244"/>
        <v>-104.1007147462373</v>
      </c>
      <c r="I531" s="304">
        <f t="shared" ca="1" si="245"/>
        <v>104.46754774427977</v>
      </c>
      <c r="J531" s="306">
        <f t="shared" ca="1" si="246"/>
        <v>720.8069538303231</v>
      </c>
      <c r="K531" s="307">
        <f t="shared" ca="1" si="247"/>
        <v>-6.7214652507665829</v>
      </c>
      <c r="L531" s="304">
        <f t="shared" ca="1" si="232"/>
        <v>720.83829170297747</v>
      </c>
      <c r="M531" s="306">
        <f t="shared" ca="1" si="248"/>
        <v>-1.4869689915101392</v>
      </c>
      <c r="N531" s="304">
        <f t="shared" ca="1" si="249"/>
        <v>-85.197047480355309</v>
      </c>
      <c r="P531" s="310">
        <f t="shared" ca="1" si="250"/>
        <v>23</v>
      </c>
      <c r="Q531" s="304">
        <f t="shared" ca="1" si="251"/>
        <v>0</v>
      </c>
      <c r="R531" s="306">
        <f t="shared" ca="1" si="252"/>
        <v>0</v>
      </c>
      <c r="S531" s="307">
        <f t="shared" ca="1" si="253"/>
        <v>3.1779999999999995</v>
      </c>
      <c r="T531" s="304">
        <f t="shared" ca="1" si="233"/>
        <v>31.176179999999995</v>
      </c>
      <c r="U531" s="311">
        <f t="shared" ca="1" si="234"/>
        <v>0</v>
      </c>
      <c r="V531" s="306">
        <f t="shared" ca="1" si="235"/>
        <v>1.2258236563020799</v>
      </c>
      <c r="W531" s="304">
        <f t="shared" ca="1" si="236"/>
        <v>27.29819678069364</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1.1858394692813032</v>
      </c>
      <c r="AH531" s="304">
        <f t="shared" ca="1" si="260"/>
        <v>-8.5897125202454347</v>
      </c>
    </row>
    <row r="532" spans="1:34" x14ac:dyDescent="0.2">
      <c r="A532" s="347">
        <f t="shared" ca="1" si="238"/>
        <v>1E-4</v>
      </c>
      <c r="B532" s="304">
        <f t="shared" ca="1" si="239"/>
        <v>33.415000000000681</v>
      </c>
      <c r="D532" s="306">
        <f t="shared" ca="1" si="240"/>
        <v>-0.719212084785947</v>
      </c>
      <c r="E532" s="307">
        <f t="shared" ca="1" si="241"/>
        <v>-1.250421517968908</v>
      </c>
      <c r="F532" s="304">
        <f t="shared" ca="1" si="242"/>
        <v>1.4425047644641649</v>
      </c>
      <c r="G532" s="306">
        <f t="shared" ca="1" si="243"/>
        <v>8.7469116174695323</v>
      </c>
      <c r="H532" s="307">
        <f t="shared" ca="1" si="244"/>
        <v>-104.1008397883891</v>
      </c>
      <c r="I532" s="304">
        <f t="shared" ca="1" si="245"/>
        <v>104.46766632547927</v>
      </c>
      <c r="J532" s="306">
        <f t="shared" ca="1" si="246"/>
        <v>720.8069538303231</v>
      </c>
      <c r="K532" s="307">
        <f t="shared" ca="1" si="247"/>
        <v>-6.7318753284933139</v>
      </c>
      <c r="L532" s="304">
        <f t="shared" ca="1" si="232"/>
        <v>720.83838884703414</v>
      </c>
      <c r="M532" s="306">
        <f t="shared" ca="1" si="248"/>
        <v>-1.4869697777662305</v>
      </c>
      <c r="N532" s="304">
        <f t="shared" ca="1" si="249"/>
        <v>-85.197092529510968</v>
      </c>
      <c r="P532" s="310">
        <f t="shared" ca="1" si="250"/>
        <v>23</v>
      </c>
      <c r="Q532" s="304">
        <f t="shared" ca="1" si="251"/>
        <v>0</v>
      </c>
      <c r="R532" s="306">
        <f t="shared" ca="1" si="252"/>
        <v>0</v>
      </c>
      <c r="S532" s="307">
        <f t="shared" ca="1" si="253"/>
        <v>3.1779999999999995</v>
      </c>
      <c r="T532" s="304">
        <f t="shared" ca="1" si="233"/>
        <v>31.176179999999995</v>
      </c>
      <c r="U532" s="311">
        <f t="shared" ca="1" si="234"/>
        <v>0</v>
      </c>
      <c r="V532" s="306">
        <f t="shared" ca="1" si="235"/>
        <v>1.2258249323948422</v>
      </c>
      <c r="W532" s="304">
        <f t="shared" ca="1" si="236"/>
        <v>27.298287170857662</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1.1858116722662366</v>
      </c>
      <c r="AH532" s="304">
        <f t="shared" ca="1" si="260"/>
        <v>-8.5897409630879942</v>
      </c>
    </row>
    <row r="533" spans="1:34" x14ac:dyDescent="0.2">
      <c r="A533" s="347">
        <f t="shared" ca="1" si="238"/>
        <v>1E-4</v>
      </c>
      <c r="B533" s="304">
        <f t="shared" ca="1" si="239"/>
        <v>33.415100000000685</v>
      </c>
      <c r="D533" s="306">
        <f t="shared" ca="1" si="240"/>
        <v>-0.71920773620765011</v>
      </c>
      <c r="E533" s="307">
        <f t="shared" ca="1" si="241"/>
        <v>-1.2503926098909925</v>
      </c>
      <c r="F533" s="304">
        <f t="shared" ca="1" si="242"/>
        <v>1.4424775376729237</v>
      </c>
      <c r="G533" s="306">
        <f t="shared" ca="1" si="243"/>
        <v>8.7468396966959112</v>
      </c>
      <c r="H533" s="307">
        <f t="shared" ca="1" si="244"/>
        <v>-104.10096482765009</v>
      </c>
      <c r="I533" s="304">
        <f t="shared" ca="1" si="245"/>
        <v>104.46778490389913</v>
      </c>
      <c r="J533" s="306">
        <f t="shared" ca="1" si="246"/>
        <v>720.8069538303231</v>
      </c>
      <c r="K533" s="307">
        <f t="shared" ca="1" si="247"/>
        <v>-6.7422854187241157</v>
      </c>
      <c r="L533" s="304">
        <f t="shared" ca="1" si="232"/>
        <v>720.83848614153305</v>
      </c>
      <c r="M533" s="306">
        <f t="shared" ca="1" si="248"/>
        <v>-1.4869705640140722</v>
      </c>
      <c r="N533" s="304">
        <f t="shared" ca="1" si="249"/>
        <v>-85.197137578193946</v>
      </c>
      <c r="P533" s="310">
        <f t="shared" ca="1" si="250"/>
        <v>23</v>
      </c>
      <c r="Q533" s="304">
        <f t="shared" ca="1" si="251"/>
        <v>0</v>
      </c>
      <c r="R533" s="306">
        <f t="shared" ca="1" si="252"/>
        <v>0</v>
      </c>
      <c r="S533" s="307">
        <f t="shared" ca="1" si="253"/>
        <v>3.1779999999999995</v>
      </c>
      <c r="T533" s="304">
        <f t="shared" ca="1" si="233"/>
        <v>31.176179999999995</v>
      </c>
      <c r="U533" s="311">
        <f t="shared" ca="1" si="234"/>
        <v>0</v>
      </c>
      <c r="V533" s="306">
        <f t="shared" ca="1" si="235"/>
        <v>1.2258262084904668</v>
      </c>
      <c r="W533" s="304">
        <f t="shared" ca="1" si="236"/>
        <v>27.298377559832105</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1.1857838756126817</v>
      </c>
      <c r="AH533" s="304">
        <f t="shared" ca="1" si="260"/>
        <v>-8.5897694055562201</v>
      </c>
    </row>
    <row r="534" spans="1:34" x14ac:dyDescent="0.2">
      <c r="A534" s="347">
        <f t="shared" ca="1" si="238"/>
        <v>1E-4</v>
      </c>
      <c r="B534" s="304">
        <f t="shared" ca="1" si="239"/>
        <v>33.415200000000688</v>
      </c>
      <c r="D534" s="306">
        <f t="shared" ca="1" si="240"/>
        <v>-0.71920338762361269</v>
      </c>
      <c r="E534" s="307">
        <f t="shared" ca="1" si="241"/>
        <v>-1.2503637021935621</v>
      </c>
      <c r="F534" s="304">
        <f t="shared" ca="1" si="242"/>
        <v>1.442450311287176</v>
      </c>
      <c r="G534" s="306">
        <f t="shared" ca="1" si="243"/>
        <v>8.7467677763571494</v>
      </c>
      <c r="H534" s="307">
        <f t="shared" ca="1" si="244"/>
        <v>-104.10108986402031</v>
      </c>
      <c r="I534" s="304">
        <f t="shared" ca="1" si="245"/>
        <v>104.46790347953936</v>
      </c>
      <c r="J534" s="306">
        <f t="shared" ca="1" si="246"/>
        <v>720.8069538303231</v>
      </c>
      <c r="K534" s="307">
        <f t="shared" ca="1" si="247"/>
        <v>-6.7526955214586994</v>
      </c>
      <c r="L534" s="304">
        <f t="shared" ca="1" si="232"/>
        <v>720.83858358647467</v>
      </c>
      <c r="M534" s="306">
        <f t="shared" ca="1" si="248"/>
        <v>-1.4869713502536641</v>
      </c>
      <c r="N534" s="304">
        <f t="shared" ca="1" si="249"/>
        <v>-85.197182626404242</v>
      </c>
      <c r="P534" s="310">
        <f t="shared" ca="1" si="250"/>
        <v>23</v>
      </c>
      <c r="Q534" s="304">
        <f t="shared" ca="1" si="251"/>
        <v>0</v>
      </c>
      <c r="R534" s="306">
        <f t="shared" ca="1" si="252"/>
        <v>0</v>
      </c>
      <c r="S534" s="307">
        <f t="shared" ca="1" si="253"/>
        <v>3.1779999999999995</v>
      </c>
      <c r="T534" s="304">
        <f t="shared" ca="1" si="233"/>
        <v>31.176179999999995</v>
      </c>
      <c r="U534" s="311">
        <f t="shared" ca="1" si="234"/>
        <v>0</v>
      </c>
      <c r="V534" s="306">
        <f t="shared" ca="1" si="235"/>
        <v>1.225827484588953</v>
      </c>
      <c r="W534" s="304">
        <f t="shared" ca="1" si="236"/>
        <v>27.298467947616949</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1.1857560793206261</v>
      </c>
      <c r="AH534" s="304">
        <f t="shared" ca="1" si="260"/>
        <v>-8.5897978476501287</v>
      </c>
    </row>
    <row r="535" spans="1:34" x14ac:dyDescent="0.2">
      <c r="A535" s="347">
        <f t="shared" ca="1" si="238"/>
        <v>1E-4</v>
      </c>
      <c r="B535" s="304">
        <f t="shared" ca="1" si="239"/>
        <v>33.415300000000691</v>
      </c>
      <c r="D535" s="306">
        <f t="shared" ca="1" si="240"/>
        <v>-0.71919903903383775</v>
      </c>
      <c r="E535" s="307">
        <f t="shared" ca="1" si="241"/>
        <v>-1.2503347948766201</v>
      </c>
      <c r="F535" s="304">
        <f t="shared" ca="1" si="242"/>
        <v>1.4424230853069273</v>
      </c>
      <c r="G535" s="306">
        <f t="shared" ca="1" si="243"/>
        <v>8.7466958564532469</v>
      </c>
      <c r="H535" s="307">
        <f t="shared" ca="1" si="244"/>
        <v>-104.1012148974998</v>
      </c>
      <c r="I535" s="304">
        <f t="shared" ca="1" si="245"/>
        <v>104.46802205239999</v>
      </c>
      <c r="J535" s="306">
        <f t="shared" ca="1" si="246"/>
        <v>720.8069538303231</v>
      </c>
      <c r="K535" s="307">
        <f t="shared" ca="1" si="247"/>
        <v>-6.7631056366967757</v>
      </c>
      <c r="L535" s="304">
        <f t="shared" ca="1" si="232"/>
        <v>720.83868118185956</v>
      </c>
      <c r="M535" s="306">
        <f t="shared" ca="1" si="248"/>
        <v>-1.4869721364850064</v>
      </c>
      <c r="N535" s="304">
        <f t="shared" ca="1" si="249"/>
        <v>-85.197227674141885</v>
      </c>
      <c r="P535" s="310">
        <f t="shared" ca="1" si="250"/>
        <v>23</v>
      </c>
      <c r="Q535" s="304">
        <f t="shared" ca="1" si="251"/>
        <v>0</v>
      </c>
      <c r="R535" s="306">
        <f t="shared" ca="1" si="252"/>
        <v>0</v>
      </c>
      <c r="S535" s="307">
        <f t="shared" ca="1" si="253"/>
        <v>3.1779999999999995</v>
      </c>
      <c r="T535" s="304">
        <f t="shared" ca="1" si="233"/>
        <v>31.176179999999995</v>
      </c>
      <c r="U535" s="311">
        <f t="shared" ca="1" si="234"/>
        <v>0</v>
      </c>
      <c r="V535" s="306">
        <f t="shared" ca="1" si="235"/>
        <v>1.2258287606903</v>
      </c>
      <c r="W535" s="304">
        <f t="shared" ca="1" si="236"/>
        <v>27.298558334212188</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1.1857282833900751</v>
      </c>
      <c r="AH535" s="304">
        <f t="shared" ca="1" si="260"/>
        <v>-8.5898262893697144</v>
      </c>
    </row>
    <row r="536" spans="1:34" x14ac:dyDescent="0.2">
      <c r="A536" s="347">
        <f t="shared" ca="1" si="238"/>
        <v>1E-4</v>
      </c>
      <c r="B536" s="304">
        <f t="shared" ca="1" si="239"/>
        <v>33.415400000000695</v>
      </c>
      <c r="D536" s="306">
        <f t="shared" ca="1" si="240"/>
        <v>-0.71919469043832474</v>
      </c>
      <c r="E536" s="307">
        <f t="shared" ca="1" si="241"/>
        <v>-1.2503058879401685</v>
      </c>
      <c r="F536" s="304">
        <f t="shared" ca="1" si="242"/>
        <v>1.4423958597321787</v>
      </c>
      <c r="G536" s="306">
        <f t="shared" ca="1" si="243"/>
        <v>8.7466239369842036</v>
      </c>
      <c r="H536" s="307">
        <f t="shared" ca="1" si="244"/>
        <v>-104.10133992808859</v>
      </c>
      <c r="I536" s="304">
        <f t="shared" ca="1" si="245"/>
        <v>104.46814062248104</v>
      </c>
      <c r="J536" s="306">
        <f t="shared" ca="1" si="246"/>
        <v>720.8069538303231</v>
      </c>
      <c r="K536" s="307">
        <f t="shared" ca="1" si="247"/>
        <v>-6.7735157644380548</v>
      </c>
      <c r="L536" s="304">
        <f t="shared" ca="1" si="232"/>
        <v>720.83877892768828</v>
      </c>
      <c r="M536" s="306">
        <f t="shared" ca="1" si="248"/>
        <v>-1.486972922708099</v>
      </c>
      <c r="N536" s="304">
        <f t="shared" ca="1" si="249"/>
        <v>-85.197272721406847</v>
      </c>
      <c r="P536" s="310">
        <f t="shared" ca="1" si="250"/>
        <v>23</v>
      </c>
      <c r="Q536" s="304">
        <f t="shared" ca="1" si="251"/>
        <v>0</v>
      </c>
      <c r="R536" s="306">
        <f t="shared" ca="1" si="252"/>
        <v>0</v>
      </c>
      <c r="S536" s="307">
        <f t="shared" ca="1" si="253"/>
        <v>3.1779999999999995</v>
      </c>
      <c r="T536" s="304">
        <f t="shared" ca="1" si="233"/>
        <v>31.176179999999995</v>
      </c>
      <c r="U536" s="311">
        <f t="shared" ca="1" si="234"/>
        <v>0</v>
      </c>
      <c r="V536" s="306">
        <f t="shared" ca="1" si="235"/>
        <v>1.2258300367945094</v>
      </c>
      <c r="W536" s="304">
        <f t="shared" ca="1" si="236"/>
        <v>27.298648719617862</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1.1857004878210287</v>
      </c>
      <c r="AH536" s="304">
        <f t="shared" ca="1" si="260"/>
        <v>-8.5898547307149755</v>
      </c>
    </row>
    <row r="537" spans="1:34" x14ac:dyDescent="0.2">
      <c r="A537" s="347">
        <f t="shared" ca="1" si="238"/>
        <v>1E-4</v>
      </c>
      <c r="B537" s="304">
        <f t="shared" ca="1" si="239"/>
        <v>33.415500000000698</v>
      </c>
      <c r="D537" s="306">
        <f t="shared" ca="1" si="240"/>
        <v>-0.71919034183707631</v>
      </c>
      <c r="E537" s="307">
        <f t="shared" ca="1" si="241"/>
        <v>-1.250276981384193</v>
      </c>
      <c r="F537" s="304">
        <f t="shared" ca="1" si="242"/>
        <v>1.4423686345629194</v>
      </c>
      <c r="G537" s="306">
        <f t="shared" ca="1" si="243"/>
        <v>8.7465520179500196</v>
      </c>
      <c r="H537" s="307">
        <f t="shared" ca="1" si="244"/>
        <v>-104.10146495578672</v>
      </c>
      <c r="I537" s="304">
        <f t="shared" ca="1" si="245"/>
        <v>104.4682591897826</v>
      </c>
      <c r="J537" s="306">
        <f t="shared" ca="1" si="246"/>
        <v>720.8069538303231</v>
      </c>
      <c r="K537" s="307">
        <f t="shared" ca="1" si="247"/>
        <v>-6.7839259046822482</v>
      </c>
      <c r="L537" s="304">
        <f t="shared" ca="1" si="232"/>
        <v>720.83887682396107</v>
      </c>
      <c r="M537" s="306">
        <f t="shared" ca="1" si="248"/>
        <v>-1.4869737089229424</v>
      </c>
      <c r="N537" s="304">
        <f t="shared" ca="1" si="249"/>
        <v>-85.19731776819917</v>
      </c>
      <c r="P537" s="310">
        <f t="shared" ca="1" si="250"/>
        <v>23</v>
      </c>
      <c r="Q537" s="304">
        <f t="shared" ca="1" si="251"/>
        <v>0</v>
      </c>
      <c r="R537" s="306">
        <f t="shared" ca="1" si="252"/>
        <v>0</v>
      </c>
      <c r="S537" s="307">
        <f t="shared" ca="1" si="253"/>
        <v>3.1779999999999995</v>
      </c>
      <c r="T537" s="304">
        <f t="shared" ca="1" si="233"/>
        <v>31.176179999999995</v>
      </c>
      <c r="U537" s="311">
        <f t="shared" ca="1" si="234"/>
        <v>0</v>
      </c>
      <c r="V537" s="306">
        <f t="shared" ca="1" si="235"/>
        <v>1.2258313129015799</v>
      </c>
      <c r="W537" s="304">
        <f t="shared" ca="1" si="236"/>
        <v>27.298739103833977</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1.1856726926134762</v>
      </c>
      <c r="AH537" s="304">
        <f t="shared" ca="1" si="260"/>
        <v>-8.5898831716859245</v>
      </c>
    </row>
    <row r="538" spans="1:34" x14ac:dyDescent="0.2">
      <c r="A538" s="347">
        <f t="shared" ca="1" si="238"/>
        <v>1E-4</v>
      </c>
      <c r="B538" s="304">
        <f t="shared" ca="1" si="239"/>
        <v>33.415600000000701</v>
      </c>
      <c r="D538" s="306">
        <f t="shared" ca="1" si="240"/>
        <v>-0.71918599323009036</v>
      </c>
      <c r="E538" s="307">
        <f t="shared" ca="1" si="241"/>
        <v>-1.2502480752086953</v>
      </c>
      <c r="F538" s="304">
        <f t="shared" ca="1" si="242"/>
        <v>1.4423414097991498</v>
      </c>
      <c r="G538" s="306">
        <f t="shared" ca="1" si="243"/>
        <v>8.7464800993506966</v>
      </c>
      <c r="H538" s="307">
        <f t="shared" ca="1" si="244"/>
        <v>-104.10158998059424</v>
      </c>
      <c r="I538" s="304">
        <f t="shared" ca="1" si="245"/>
        <v>104.46837775430465</v>
      </c>
      <c r="J538" s="306">
        <f t="shared" ca="1" si="246"/>
        <v>720.8069538303231</v>
      </c>
      <c r="K538" s="307">
        <f t="shared" ca="1" si="247"/>
        <v>-6.7943360574290672</v>
      </c>
      <c r="L538" s="304">
        <f t="shared" ca="1" si="232"/>
        <v>720.83897487067861</v>
      </c>
      <c r="M538" s="306">
        <f t="shared" ca="1" si="248"/>
        <v>-1.4869744951295365</v>
      </c>
      <c r="N538" s="304">
        <f t="shared" ca="1" si="249"/>
        <v>-85.197362814518826</v>
      </c>
      <c r="P538" s="310">
        <f t="shared" ca="1" si="250"/>
        <v>23</v>
      </c>
      <c r="Q538" s="304">
        <f t="shared" ca="1" si="251"/>
        <v>0</v>
      </c>
      <c r="R538" s="306">
        <f t="shared" ca="1" si="252"/>
        <v>0</v>
      </c>
      <c r="S538" s="307">
        <f t="shared" ca="1" si="253"/>
        <v>3.1779999999999995</v>
      </c>
      <c r="T538" s="304">
        <f t="shared" ca="1" si="233"/>
        <v>31.176179999999995</v>
      </c>
      <c r="U538" s="311">
        <f t="shared" ca="1" si="234"/>
        <v>0</v>
      </c>
      <c r="V538" s="306">
        <f t="shared" ca="1" si="235"/>
        <v>1.225832589011512</v>
      </c>
      <c r="W538" s="304">
        <f t="shared" ca="1" si="236"/>
        <v>27.298829486860527</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1.1856448977674177</v>
      </c>
      <c r="AH538" s="304">
        <f t="shared" ca="1" si="260"/>
        <v>-8.5899116122825614</v>
      </c>
    </row>
    <row r="539" spans="1:34" x14ac:dyDescent="0.2">
      <c r="A539" s="347">
        <f t="shared" ca="1" si="238"/>
        <v>1E-4</v>
      </c>
      <c r="B539" s="304">
        <f t="shared" ca="1" si="239"/>
        <v>33.415700000000705</v>
      </c>
      <c r="D539" s="306">
        <f t="shared" ca="1" si="240"/>
        <v>-0.71918164461737033</v>
      </c>
      <c r="E539" s="307">
        <f t="shared" ca="1" si="241"/>
        <v>-1.2502191694136755</v>
      </c>
      <c r="F539" s="304">
        <f t="shared" ca="1" si="242"/>
        <v>1.4423141854408721</v>
      </c>
      <c r="G539" s="306">
        <f t="shared" ca="1" si="243"/>
        <v>8.7464081811862346</v>
      </c>
      <c r="H539" s="307">
        <f t="shared" ca="1" si="244"/>
        <v>-104.10171500251118</v>
      </c>
      <c r="I539" s="304">
        <f t="shared" ca="1" si="245"/>
        <v>104.46849631604728</v>
      </c>
      <c r="J539" s="306">
        <f t="shared" ca="1" si="246"/>
        <v>720.8069538303231</v>
      </c>
      <c r="K539" s="307">
        <f t="shared" ca="1" si="247"/>
        <v>-6.8047462226782223</v>
      </c>
      <c r="L539" s="304">
        <f t="shared" ca="1" si="232"/>
        <v>720.83907306784124</v>
      </c>
      <c r="M539" s="306">
        <f t="shared" ca="1" si="248"/>
        <v>-1.4869752813278816</v>
      </c>
      <c r="N539" s="304">
        <f t="shared" ca="1" si="249"/>
        <v>-85.197407860365857</v>
      </c>
      <c r="P539" s="310">
        <f t="shared" ca="1" si="250"/>
        <v>23</v>
      </c>
      <c r="Q539" s="304">
        <f t="shared" ca="1" si="251"/>
        <v>0</v>
      </c>
      <c r="R539" s="306">
        <f t="shared" ca="1" si="252"/>
        <v>0</v>
      </c>
      <c r="S539" s="307">
        <f t="shared" ca="1" si="253"/>
        <v>3.1779999999999995</v>
      </c>
      <c r="T539" s="304">
        <f t="shared" ca="1" si="233"/>
        <v>31.176179999999995</v>
      </c>
      <c r="U539" s="311">
        <f t="shared" ca="1" si="234"/>
        <v>0</v>
      </c>
      <c r="V539" s="306">
        <f t="shared" ca="1" si="235"/>
        <v>1.2258338651243059</v>
      </c>
      <c r="W539" s="304">
        <f t="shared" ca="1" si="236"/>
        <v>27.298919868697539</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1.1856171032828495</v>
      </c>
      <c r="AH539" s="304">
        <f t="shared" ca="1" si="260"/>
        <v>-8.5899400525048879</v>
      </c>
    </row>
    <row r="540" spans="1:34" x14ac:dyDescent="0.2">
      <c r="A540" s="347">
        <f t="shared" ca="1" si="238"/>
        <v>1E-4</v>
      </c>
      <c r="B540" s="304">
        <f t="shared" ca="1" si="239"/>
        <v>33.415800000000708</v>
      </c>
      <c r="D540" s="306">
        <f t="shared" ca="1" si="240"/>
        <v>-0.71917729599891445</v>
      </c>
      <c r="E540" s="307">
        <f t="shared" ca="1" si="241"/>
        <v>-1.2501902639991247</v>
      </c>
      <c r="F540" s="304">
        <f t="shared" ca="1" si="242"/>
        <v>1.4422869614880776</v>
      </c>
      <c r="G540" s="306">
        <f t="shared" ca="1" si="243"/>
        <v>8.7463362634566355</v>
      </c>
      <c r="H540" s="307">
        <f t="shared" ca="1" si="244"/>
        <v>-104.10184002153758</v>
      </c>
      <c r="I540" s="304">
        <f t="shared" ca="1" si="245"/>
        <v>104.46861487501049</v>
      </c>
      <c r="J540" s="306">
        <f t="shared" ca="1" si="246"/>
        <v>720.8069538303231</v>
      </c>
      <c r="K540" s="307">
        <f t="shared" ca="1" si="247"/>
        <v>-6.8151564004294247</v>
      </c>
      <c r="L540" s="304">
        <f t="shared" ca="1" si="232"/>
        <v>720.83917141544953</v>
      </c>
      <c r="M540" s="306">
        <f t="shared" ca="1" si="248"/>
        <v>-1.4869760675179775</v>
      </c>
      <c r="N540" s="304">
        <f t="shared" ca="1" si="249"/>
        <v>-85.197452905740249</v>
      </c>
      <c r="P540" s="310">
        <f t="shared" ca="1" si="250"/>
        <v>23</v>
      </c>
      <c r="Q540" s="304">
        <f t="shared" ca="1" si="251"/>
        <v>0</v>
      </c>
      <c r="R540" s="306">
        <f t="shared" ca="1" si="252"/>
        <v>0</v>
      </c>
      <c r="S540" s="307">
        <f t="shared" ca="1" si="253"/>
        <v>3.1779999999999995</v>
      </c>
      <c r="T540" s="304">
        <f t="shared" ca="1" si="233"/>
        <v>31.176179999999995</v>
      </c>
      <c r="U540" s="311">
        <f t="shared" ca="1" si="234"/>
        <v>0</v>
      </c>
      <c r="V540" s="306">
        <f t="shared" ca="1" si="235"/>
        <v>1.2258351412399611</v>
      </c>
      <c r="W540" s="304">
        <f t="shared" ca="1" si="236"/>
        <v>27.299010249345013</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1.1855893091597736</v>
      </c>
      <c r="AH540" s="304">
        <f t="shared" ca="1" si="260"/>
        <v>-8.5899684923529076</v>
      </c>
    </row>
    <row r="541" spans="1:34" x14ac:dyDescent="0.2">
      <c r="A541" s="347">
        <f t="shared" ca="1" si="238"/>
        <v>1E-4</v>
      </c>
      <c r="B541" s="304">
        <f t="shared" ca="1" si="239"/>
        <v>33.415900000000711</v>
      </c>
      <c r="D541" s="306">
        <f t="shared" ca="1" si="240"/>
        <v>-0.7191729473747267</v>
      </c>
      <c r="E541" s="307">
        <f t="shared" ca="1" si="241"/>
        <v>-1.2501613589650429</v>
      </c>
      <c r="F541" s="304">
        <f t="shared" ca="1" si="242"/>
        <v>1.4422597379407684</v>
      </c>
      <c r="G541" s="306">
        <f t="shared" ca="1" si="243"/>
        <v>8.7462643461618974</v>
      </c>
      <c r="H541" s="307">
        <f t="shared" ca="1" si="244"/>
        <v>-104.10196503767348</v>
      </c>
      <c r="I541" s="304">
        <f t="shared" ca="1" si="245"/>
        <v>104.46873343119431</v>
      </c>
      <c r="J541" s="306">
        <f t="shared" ca="1" si="246"/>
        <v>720.8069538303231</v>
      </c>
      <c r="K541" s="307">
        <f t="shared" ca="1" si="247"/>
        <v>-6.825566590682385</v>
      </c>
      <c r="L541" s="304">
        <f t="shared" ca="1" si="232"/>
        <v>720.83926991350393</v>
      </c>
      <c r="M541" s="306">
        <f t="shared" ca="1" si="248"/>
        <v>-1.4869768536998247</v>
      </c>
      <c r="N541" s="304">
        <f t="shared" ca="1" si="249"/>
        <v>-85.197497950642031</v>
      </c>
      <c r="P541" s="310">
        <f t="shared" ca="1" si="250"/>
        <v>23</v>
      </c>
      <c r="Q541" s="304">
        <f t="shared" ca="1" si="251"/>
        <v>0</v>
      </c>
      <c r="R541" s="306">
        <f t="shared" ca="1" si="252"/>
        <v>0</v>
      </c>
      <c r="S541" s="307">
        <f t="shared" ca="1" si="253"/>
        <v>3.1779999999999995</v>
      </c>
      <c r="T541" s="304">
        <f t="shared" ca="1" si="233"/>
        <v>31.176179999999995</v>
      </c>
      <c r="U541" s="311">
        <f t="shared" ca="1" si="234"/>
        <v>0</v>
      </c>
      <c r="V541" s="306">
        <f t="shared" ca="1" si="235"/>
        <v>1.2258364173584777</v>
      </c>
      <c r="W541" s="304">
        <f t="shared" ca="1" si="236"/>
        <v>27.299100628802957</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1.1855615153981809</v>
      </c>
      <c r="AH541" s="304">
        <f t="shared" ca="1" si="260"/>
        <v>-8.5899969318266258</v>
      </c>
    </row>
    <row r="542" spans="1:34" x14ac:dyDescent="0.2">
      <c r="A542" s="347">
        <f t="shared" ca="1" si="238"/>
        <v>1E-4</v>
      </c>
      <c r="B542" s="304">
        <f t="shared" ca="1" si="239"/>
        <v>33.416000000000714</v>
      </c>
      <c r="D542" s="306">
        <f t="shared" ca="1" si="240"/>
        <v>-0.71916859874480488</v>
      </c>
      <c r="E542" s="307">
        <f t="shared" ca="1" si="241"/>
        <v>-1.2501324543114265</v>
      </c>
      <c r="F542" s="304">
        <f t="shared" ca="1" si="242"/>
        <v>1.4422325147989408</v>
      </c>
      <c r="G542" s="306">
        <f t="shared" ca="1" si="243"/>
        <v>8.7461924293020221</v>
      </c>
      <c r="H542" s="307">
        <f t="shared" ca="1" si="244"/>
        <v>-104.10209005091892</v>
      </c>
      <c r="I542" s="304">
        <f t="shared" ca="1" si="245"/>
        <v>104.4688519845988</v>
      </c>
      <c r="J542" s="306">
        <f t="shared" ca="1" si="246"/>
        <v>720.8069538303231</v>
      </c>
      <c r="K542" s="307">
        <f t="shared" ca="1" si="247"/>
        <v>-6.8359767934368145</v>
      </c>
      <c r="L542" s="304">
        <f t="shared" ca="1" si="232"/>
        <v>720.83936856200489</v>
      </c>
      <c r="M542" s="306">
        <f t="shared" ca="1" si="248"/>
        <v>-1.4869776398734229</v>
      </c>
      <c r="N542" s="304">
        <f t="shared" ca="1" si="249"/>
        <v>-85.197542995071174</v>
      </c>
      <c r="P542" s="310">
        <f t="shared" ca="1" si="250"/>
        <v>23</v>
      </c>
      <c r="Q542" s="304">
        <f t="shared" ca="1" si="251"/>
        <v>0</v>
      </c>
      <c r="R542" s="306">
        <f t="shared" ca="1" si="252"/>
        <v>0</v>
      </c>
      <c r="S542" s="307">
        <f t="shared" ca="1" si="253"/>
        <v>3.1779999999999995</v>
      </c>
      <c r="T542" s="304">
        <f t="shared" ca="1" si="233"/>
        <v>31.176179999999995</v>
      </c>
      <c r="U542" s="311">
        <f t="shared" ca="1" si="234"/>
        <v>0</v>
      </c>
      <c r="V542" s="306">
        <f t="shared" ca="1" si="235"/>
        <v>1.2258376934798558</v>
      </c>
      <c r="W542" s="304">
        <f t="shared" ca="1" si="236"/>
        <v>27.299191007071382</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1.1855337219980715</v>
      </c>
      <c r="AH542" s="304">
        <f t="shared" ca="1" si="260"/>
        <v>-8.5900253709260426</v>
      </c>
    </row>
    <row r="543" spans="1:34" x14ac:dyDescent="0.2">
      <c r="A543" s="347">
        <f t="shared" ca="1" si="238"/>
        <v>1E-4</v>
      </c>
      <c r="B543" s="304">
        <f t="shared" ca="1" si="239"/>
        <v>33.416100000000718</v>
      </c>
      <c r="D543" s="306">
        <f t="shared" ca="1" si="240"/>
        <v>-0.71916425010915253</v>
      </c>
      <c r="E543" s="307">
        <f t="shared" ca="1" si="241"/>
        <v>-1.2501035500382756</v>
      </c>
      <c r="F543" s="304">
        <f t="shared" ca="1" si="242"/>
        <v>1.4422052920625965</v>
      </c>
      <c r="G543" s="306">
        <f t="shared" ca="1" si="243"/>
        <v>8.7461205128770114</v>
      </c>
      <c r="H543" s="307">
        <f t="shared" ca="1" si="244"/>
        <v>-104.10221506127392</v>
      </c>
      <c r="I543" s="304">
        <f t="shared" ca="1" si="245"/>
        <v>104.46897053522397</v>
      </c>
      <c r="J543" s="306">
        <f t="shared" ca="1" si="246"/>
        <v>720.8069538303231</v>
      </c>
      <c r="K543" s="307">
        <f t="shared" ca="1" si="247"/>
        <v>-6.8463870086924246</v>
      </c>
      <c r="L543" s="304">
        <f t="shared" ca="1" si="232"/>
        <v>720.83946736095288</v>
      </c>
      <c r="M543" s="306">
        <f t="shared" ca="1" si="248"/>
        <v>-1.4869784260387726</v>
      </c>
      <c r="N543" s="304">
        <f t="shared" ca="1" si="249"/>
        <v>-85.197588039027707</v>
      </c>
      <c r="P543" s="310">
        <f t="shared" ca="1" si="250"/>
        <v>23</v>
      </c>
      <c r="Q543" s="304">
        <f t="shared" ca="1" si="251"/>
        <v>0</v>
      </c>
      <c r="R543" s="306">
        <f t="shared" ca="1" si="252"/>
        <v>0</v>
      </c>
      <c r="S543" s="307">
        <f t="shared" ca="1" si="253"/>
        <v>3.1779999999999995</v>
      </c>
      <c r="T543" s="304">
        <f t="shared" ca="1" si="233"/>
        <v>31.176179999999995</v>
      </c>
      <c r="U543" s="311">
        <f t="shared" ca="1" si="234"/>
        <v>0</v>
      </c>
      <c r="V543" s="306">
        <f t="shared" ca="1" si="235"/>
        <v>1.2258389696040948</v>
      </c>
      <c r="W543" s="304">
        <f t="shared" ca="1" si="236"/>
        <v>27.299281384150287</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1.1855059289594454</v>
      </c>
      <c r="AH543" s="304">
        <f t="shared" ca="1" si="260"/>
        <v>-8.5900538096511596</v>
      </c>
    </row>
    <row r="544" spans="1:34" x14ac:dyDescent="0.2">
      <c r="A544" s="347">
        <f t="shared" ca="1" si="238"/>
        <v>1E-4</v>
      </c>
      <c r="B544" s="304">
        <f t="shared" ca="1" si="239"/>
        <v>33.416200000000721</v>
      </c>
      <c r="D544" s="306">
        <f t="shared" ca="1" si="240"/>
        <v>-0.71915990146776765</v>
      </c>
      <c r="E544" s="307">
        <f t="shared" ca="1" si="241"/>
        <v>-1.2500746461455865</v>
      </c>
      <c r="F544" s="304">
        <f t="shared" ca="1" si="242"/>
        <v>1.4421780697317315</v>
      </c>
      <c r="G544" s="306">
        <f t="shared" ca="1" si="243"/>
        <v>8.7460485968868653</v>
      </c>
      <c r="H544" s="307">
        <f t="shared" ca="1" si="244"/>
        <v>-104.10234006873854</v>
      </c>
      <c r="I544" s="304">
        <f t="shared" ca="1" si="245"/>
        <v>104.46908908306989</v>
      </c>
      <c r="J544" s="306">
        <f t="shared" ca="1" si="246"/>
        <v>720.8069538303231</v>
      </c>
      <c r="K544" s="307">
        <f t="shared" ca="1" si="247"/>
        <v>-6.8567972364489256</v>
      </c>
      <c r="L544" s="304">
        <f t="shared" ca="1" si="232"/>
        <v>720.83956631034846</v>
      </c>
      <c r="M544" s="306">
        <f t="shared" ca="1" si="248"/>
        <v>-1.4869792121958738</v>
      </c>
      <c r="N544" s="304">
        <f t="shared" ca="1" si="249"/>
        <v>-85.197633082511643</v>
      </c>
      <c r="P544" s="310">
        <f t="shared" ca="1" si="250"/>
        <v>23</v>
      </c>
      <c r="Q544" s="304">
        <f t="shared" ca="1" si="251"/>
        <v>0</v>
      </c>
      <c r="R544" s="306">
        <f t="shared" ca="1" si="252"/>
        <v>0</v>
      </c>
      <c r="S544" s="307">
        <f t="shared" ca="1" si="253"/>
        <v>3.1779999999999995</v>
      </c>
      <c r="T544" s="304">
        <f t="shared" ca="1" si="233"/>
        <v>31.176179999999995</v>
      </c>
      <c r="U544" s="311">
        <f t="shared" ca="1" si="234"/>
        <v>0</v>
      </c>
      <c r="V544" s="306">
        <f t="shared" ca="1" si="235"/>
        <v>1.2258402457311952</v>
      </c>
      <c r="W544" s="304">
        <f t="shared" ca="1" si="236"/>
        <v>27.299371760039698</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1.185478136282299</v>
      </c>
      <c r="AH544" s="304">
        <f t="shared" ca="1" si="260"/>
        <v>-8.5900822480019805</v>
      </c>
    </row>
    <row r="545" spans="1:34" x14ac:dyDescent="0.2">
      <c r="A545" s="347">
        <f t="shared" ca="1" si="238"/>
        <v>1E-4</v>
      </c>
      <c r="B545" s="304">
        <f t="shared" ca="1" si="239"/>
        <v>33.416300000000724</v>
      </c>
      <c r="D545" s="306">
        <f t="shared" ca="1" si="240"/>
        <v>-0.71915555282065236</v>
      </c>
      <c r="E545" s="307">
        <f t="shared" ca="1" si="241"/>
        <v>-1.250045742633354</v>
      </c>
      <c r="F545" s="304">
        <f t="shared" ca="1" si="242"/>
        <v>1.4421508478063423</v>
      </c>
      <c r="G545" s="306">
        <f t="shared" ca="1" si="243"/>
        <v>8.7459766813315838</v>
      </c>
      <c r="H545" s="307">
        <f t="shared" ca="1" si="244"/>
        <v>-104.1024650733128</v>
      </c>
      <c r="I545" s="304">
        <f t="shared" ca="1" si="245"/>
        <v>104.46920762813657</v>
      </c>
      <c r="J545" s="306">
        <f t="shared" ca="1" si="246"/>
        <v>720.8069538303231</v>
      </c>
      <c r="K545" s="307">
        <f t="shared" ca="1" si="247"/>
        <v>-6.867207476706028</v>
      </c>
      <c r="L545" s="304">
        <f t="shared" ca="1" si="232"/>
        <v>720.83966541019208</v>
      </c>
      <c r="M545" s="306">
        <f t="shared" ca="1" si="248"/>
        <v>-1.4869799983447263</v>
      </c>
      <c r="N545" s="304">
        <f t="shared" ca="1" si="249"/>
        <v>-85.197678125522955</v>
      </c>
      <c r="P545" s="310">
        <f t="shared" ca="1" si="250"/>
        <v>23</v>
      </c>
      <c r="Q545" s="304">
        <f t="shared" ca="1" si="251"/>
        <v>0</v>
      </c>
      <c r="R545" s="306">
        <f t="shared" ca="1" si="252"/>
        <v>0</v>
      </c>
      <c r="S545" s="307">
        <f t="shared" ca="1" si="253"/>
        <v>3.1779999999999995</v>
      </c>
      <c r="T545" s="304">
        <f t="shared" ca="1" si="233"/>
        <v>31.176179999999995</v>
      </c>
      <c r="U545" s="311">
        <f t="shared" ca="1" si="234"/>
        <v>0</v>
      </c>
      <c r="V545" s="306">
        <f t="shared" ca="1" si="235"/>
        <v>1.2258415218611574</v>
      </c>
      <c r="W545" s="304">
        <f t="shared" ca="1" si="236"/>
        <v>27.299462134739624</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1.1854503439666289</v>
      </c>
      <c r="AH545" s="304">
        <f t="shared" ca="1" si="260"/>
        <v>-8.5901106859785088</v>
      </c>
    </row>
    <row r="546" spans="1:34" x14ac:dyDescent="0.2">
      <c r="A546" s="347">
        <f t="shared" ca="1" si="238"/>
        <v>1E-4</v>
      </c>
      <c r="B546" s="304">
        <f t="shared" ca="1" si="239"/>
        <v>33.416400000000728</v>
      </c>
      <c r="D546" s="306">
        <f t="shared" ca="1" si="240"/>
        <v>-0.71915120416781053</v>
      </c>
      <c r="E546" s="307">
        <f t="shared" ca="1" si="241"/>
        <v>-1.2500168395015709</v>
      </c>
      <c r="F546" s="304">
        <f t="shared" ca="1" si="242"/>
        <v>1.4421236262864248</v>
      </c>
      <c r="G546" s="306">
        <f t="shared" ca="1" si="243"/>
        <v>8.7459047662111669</v>
      </c>
      <c r="H546" s="307">
        <f t="shared" ca="1" si="244"/>
        <v>-104.10259007499675</v>
      </c>
      <c r="I546" s="304">
        <f t="shared" ca="1" si="245"/>
        <v>104.46932617042405</v>
      </c>
      <c r="J546" s="306">
        <f t="shared" ca="1" si="246"/>
        <v>720.8069538303231</v>
      </c>
      <c r="K546" s="307">
        <f t="shared" ca="1" si="247"/>
        <v>-6.8776177294634433</v>
      </c>
      <c r="L546" s="304">
        <f t="shared" ca="1" si="232"/>
        <v>720.83976466048409</v>
      </c>
      <c r="M546" s="306">
        <f t="shared" ca="1" si="248"/>
        <v>-1.4869807844853307</v>
      </c>
      <c r="N546" s="304">
        <f t="shared" ca="1" si="249"/>
        <v>-85.197723168061685</v>
      </c>
      <c r="P546" s="310">
        <f t="shared" ca="1" si="250"/>
        <v>23</v>
      </c>
      <c r="Q546" s="304">
        <f t="shared" ca="1" si="251"/>
        <v>0</v>
      </c>
      <c r="R546" s="306">
        <f t="shared" ca="1" si="252"/>
        <v>0</v>
      </c>
      <c r="S546" s="307">
        <f t="shared" ca="1" si="253"/>
        <v>3.1779999999999995</v>
      </c>
      <c r="T546" s="304">
        <f t="shared" ca="1" si="233"/>
        <v>31.176179999999995</v>
      </c>
      <c r="U546" s="311">
        <f t="shared" ca="1" si="234"/>
        <v>0</v>
      </c>
      <c r="V546" s="306">
        <f t="shared" ca="1" si="235"/>
        <v>1.2258427979939808</v>
      </c>
      <c r="W546" s="304">
        <f t="shared" ca="1" si="236"/>
        <v>27.299552508250066</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1.1854225520124295</v>
      </c>
      <c r="AH546" s="304">
        <f t="shared" ca="1" si="260"/>
        <v>-8.5901391235807516</v>
      </c>
    </row>
    <row r="547" spans="1:34" x14ac:dyDescent="0.2">
      <c r="A547" s="347">
        <f t="shared" ca="1" si="238"/>
        <v>1E-4</v>
      </c>
      <c r="B547" s="304">
        <f t="shared" ca="1" si="239"/>
        <v>33.416500000000731</v>
      </c>
      <c r="D547" s="306">
        <f t="shared" ca="1" si="240"/>
        <v>-0.71914685550923818</v>
      </c>
      <c r="E547" s="307">
        <f t="shared" ca="1" si="241"/>
        <v>-1.2499879367502427</v>
      </c>
      <c r="F547" s="304">
        <f t="shared" ca="1" si="242"/>
        <v>1.4420964051719822</v>
      </c>
      <c r="G547" s="306">
        <f t="shared" ca="1" si="243"/>
        <v>8.7458328515256163</v>
      </c>
      <c r="H547" s="307">
        <f t="shared" ca="1" si="244"/>
        <v>-104.10271507379043</v>
      </c>
      <c r="I547" s="304">
        <f t="shared" ca="1" si="245"/>
        <v>104.46944470993238</v>
      </c>
      <c r="J547" s="306">
        <f t="shared" ca="1" si="246"/>
        <v>720.8069538303231</v>
      </c>
      <c r="K547" s="307">
        <f t="shared" ca="1" si="247"/>
        <v>-6.8880279947208827</v>
      </c>
      <c r="L547" s="304">
        <f t="shared" ca="1" si="232"/>
        <v>720.83986406122517</v>
      </c>
      <c r="M547" s="306">
        <f t="shared" ca="1" si="248"/>
        <v>-1.4869815706176868</v>
      </c>
      <c r="N547" s="304">
        <f t="shared" ca="1" si="249"/>
        <v>-85.197768210127833</v>
      </c>
      <c r="P547" s="310">
        <f t="shared" ca="1" si="250"/>
        <v>23</v>
      </c>
      <c r="Q547" s="304">
        <f t="shared" ca="1" si="251"/>
        <v>0</v>
      </c>
      <c r="R547" s="306">
        <f t="shared" ca="1" si="252"/>
        <v>0</v>
      </c>
      <c r="S547" s="307">
        <f t="shared" ca="1" si="253"/>
        <v>3.1779999999999995</v>
      </c>
      <c r="T547" s="304">
        <f t="shared" ca="1" si="233"/>
        <v>31.176179999999995</v>
      </c>
      <c r="U547" s="311">
        <f t="shared" ca="1" si="234"/>
        <v>0</v>
      </c>
      <c r="V547" s="306">
        <f t="shared" ca="1" si="235"/>
        <v>1.2258440741296655</v>
      </c>
      <c r="W547" s="304">
        <f t="shared" ca="1" si="236"/>
        <v>27.299642880571042</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1.1853947604196993</v>
      </c>
      <c r="AH547" s="304">
        <f t="shared" ca="1" si="260"/>
        <v>-8.5901675608087071</v>
      </c>
    </row>
    <row r="548" spans="1:34" x14ac:dyDescent="0.2">
      <c r="A548" s="347">
        <f t="shared" ca="1" si="238"/>
        <v>1E-4</v>
      </c>
      <c r="B548" s="304">
        <f t="shared" ca="1" si="239"/>
        <v>33.416600000000734</v>
      </c>
      <c r="D548" s="306">
        <f t="shared" ca="1" si="240"/>
        <v>-0.71914250684493919</v>
      </c>
      <c r="E548" s="307">
        <f t="shared" ca="1" si="241"/>
        <v>-1.2499590343793585</v>
      </c>
      <c r="F548" s="304">
        <f t="shared" ca="1" si="242"/>
        <v>1.4420691844630069</v>
      </c>
      <c r="G548" s="306">
        <f t="shared" ca="1" si="243"/>
        <v>8.7457609372749321</v>
      </c>
      <c r="H548" s="307">
        <f t="shared" ca="1" si="244"/>
        <v>-104.10284006969387</v>
      </c>
      <c r="I548" s="304">
        <f t="shared" ca="1" si="245"/>
        <v>104.46956324666158</v>
      </c>
      <c r="J548" s="306">
        <f t="shared" ca="1" si="246"/>
        <v>720.8069538303231</v>
      </c>
      <c r="K548" s="307">
        <f t="shared" ca="1" si="247"/>
        <v>-6.8984382724780566</v>
      </c>
      <c r="L548" s="304">
        <f t="shared" ca="1" si="232"/>
        <v>720.83996361241566</v>
      </c>
      <c r="M548" s="306">
        <f t="shared" ca="1" si="248"/>
        <v>-1.4869823567417948</v>
      </c>
      <c r="N548" s="304">
        <f t="shared" ca="1" si="249"/>
        <v>-85.197813251721399</v>
      </c>
      <c r="P548" s="310">
        <f t="shared" ca="1" si="250"/>
        <v>23</v>
      </c>
      <c r="Q548" s="304">
        <f t="shared" ca="1" si="251"/>
        <v>0</v>
      </c>
      <c r="R548" s="306">
        <f t="shared" ca="1" si="252"/>
        <v>0</v>
      </c>
      <c r="S548" s="307">
        <f t="shared" ca="1" si="253"/>
        <v>3.1779999999999995</v>
      </c>
      <c r="T548" s="304">
        <f t="shared" ca="1" si="233"/>
        <v>31.176179999999995</v>
      </c>
      <c r="U548" s="311">
        <f t="shared" ca="1" si="234"/>
        <v>0</v>
      </c>
      <c r="V548" s="306">
        <f t="shared" ca="1" si="235"/>
        <v>1.2258453502682107</v>
      </c>
      <c r="W548" s="304">
        <f t="shared" ca="1" si="236"/>
        <v>27.299733251702538</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1.1853669691884381</v>
      </c>
      <c r="AH548" s="304">
        <f t="shared" ca="1" si="260"/>
        <v>-8.5901959976623807</v>
      </c>
    </row>
    <row r="549" spans="1:34" x14ac:dyDescent="0.2">
      <c r="A549" s="347">
        <f t="shared" ca="1" si="238"/>
        <v>1E-4</v>
      </c>
      <c r="B549" s="304">
        <f t="shared" ca="1" si="239"/>
        <v>33.416700000000738</v>
      </c>
      <c r="D549" s="306">
        <f t="shared" ca="1" si="240"/>
        <v>-0.71913815817491256</v>
      </c>
      <c r="E549" s="307">
        <f t="shared" ca="1" si="241"/>
        <v>-1.2499301323889274</v>
      </c>
      <c r="F549" s="304">
        <f t="shared" ca="1" si="242"/>
        <v>1.4420419641595064</v>
      </c>
      <c r="G549" s="306">
        <f t="shared" ca="1" si="243"/>
        <v>8.7456890234591143</v>
      </c>
      <c r="H549" s="307">
        <f t="shared" ca="1" si="244"/>
        <v>-104.10296506270711</v>
      </c>
      <c r="I549" s="304">
        <f t="shared" ca="1" si="245"/>
        <v>104.46968178061169</v>
      </c>
      <c r="J549" s="306">
        <f t="shared" ca="1" si="246"/>
        <v>720.8069538303231</v>
      </c>
      <c r="K549" s="307">
        <f t="shared" ca="1" si="247"/>
        <v>-6.9088485627346765</v>
      </c>
      <c r="L549" s="304">
        <f t="shared" ca="1" si="232"/>
        <v>720.84006331405601</v>
      </c>
      <c r="M549" s="306">
        <f t="shared" ca="1" si="248"/>
        <v>-1.486983142857655</v>
      </c>
      <c r="N549" s="304">
        <f t="shared" ca="1" si="249"/>
        <v>-85.197858292842398</v>
      </c>
      <c r="P549" s="310">
        <f t="shared" ca="1" si="250"/>
        <v>23</v>
      </c>
      <c r="Q549" s="304">
        <f t="shared" ca="1" si="251"/>
        <v>0</v>
      </c>
      <c r="R549" s="306">
        <f t="shared" ca="1" si="252"/>
        <v>0</v>
      </c>
      <c r="S549" s="307">
        <f t="shared" ca="1" si="253"/>
        <v>3.1779999999999995</v>
      </c>
      <c r="T549" s="304">
        <f t="shared" ca="1" si="233"/>
        <v>31.176179999999995</v>
      </c>
      <c r="U549" s="311">
        <f t="shared" ca="1" si="234"/>
        <v>0</v>
      </c>
      <c r="V549" s="306">
        <f t="shared" ca="1" si="235"/>
        <v>1.2258466264096179</v>
      </c>
      <c r="W549" s="304">
        <f t="shared" ca="1" si="236"/>
        <v>27.299823621644599</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1.185339178318646</v>
      </c>
      <c r="AH549" s="304">
        <f t="shared" ca="1" si="260"/>
        <v>-8.5902244341417688</v>
      </c>
    </row>
    <row r="550" spans="1:34" x14ac:dyDescent="0.2">
      <c r="A550" s="347">
        <f t="shared" ca="1" si="238"/>
        <v>1E-4</v>
      </c>
      <c r="B550" s="304">
        <f t="shared" ca="1" si="239"/>
        <v>33.416800000000741</v>
      </c>
      <c r="D550" s="306">
        <f t="shared" ca="1" si="240"/>
        <v>-0.71913380949915973</v>
      </c>
      <c r="E550" s="307">
        <f t="shared" ca="1" si="241"/>
        <v>-1.2499012307789297</v>
      </c>
      <c r="F550" s="304">
        <f t="shared" ca="1" si="242"/>
        <v>1.4420147442614646</v>
      </c>
      <c r="G550" s="306">
        <f t="shared" ca="1" si="243"/>
        <v>8.7456171100781646</v>
      </c>
      <c r="H550" s="307">
        <f t="shared" ca="1" si="244"/>
        <v>-104.1030900528302</v>
      </c>
      <c r="I550" s="304">
        <f t="shared" ca="1" si="245"/>
        <v>104.46980031178276</v>
      </c>
      <c r="J550" s="306">
        <f t="shared" ca="1" si="246"/>
        <v>720.8069538303231</v>
      </c>
      <c r="K550" s="307">
        <f t="shared" ca="1" si="247"/>
        <v>-6.9192588654904537</v>
      </c>
      <c r="L550" s="304">
        <f t="shared" ca="1" si="232"/>
        <v>720.84016316614679</v>
      </c>
      <c r="M550" s="306">
        <f t="shared" ca="1" si="248"/>
        <v>-1.4869839289652671</v>
      </c>
      <c r="N550" s="304">
        <f t="shared" ca="1" si="249"/>
        <v>-85.197903333490814</v>
      </c>
      <c r="P550" s="310">
        <f t="shared" ca="1" si="250"/>
        <v>23</v>
      </c>
      <c r="Q550" s="304">
        <f t="shared" ca="1" si="251"/>
        <v>0</v>
      </c>
      <c r="R550" s="306">
        <f t="shared" ca="1" si="252"/>
        <v>0</v>
      </c>
      <c r="S550" s="307">
        <f t="shared" ca="1" si="253"/>
        <v>3.1779999999999995</v>
      </c>
      <c r="T550" s="304">
        <f t="shared" ca="1" si="233"/>
        <v>31.176179999999995</v>
      </c>
      <c r="U550" s="311">
        <f t="shared" ca="1" si="234"/>
        <v>0</v>
      </c>
      <c r="V550" s="306">
        <f t="shared" ca="1" si="235"/>
        <v>1.225847902553886</v>
      </c>
      <c r="W550" s="304">
        <f t="shared" ca="1" si="236"/>
        <v>27.299913990397211</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1.1853113878103105</v>
      </c>
      <c r="AH550" s="304">
        <f t="shared" ca="1" si="260"/>
        <v>-8.5902528702468857</v>
      </c>
    </row>
    <row r="551" spans="1:34" x14ac:dyDescent="0.2">
      <c r="A551" s="347">
        <f t="shared" ca="1" si="238"/>
        <v>1E-4</v>
      </c>
      <c r="B551" s="304">
        <f t="shared" ca="1" si="239"/>
        <v>33.416900000000744</v>
      </c>
      <c r="D551" s="306">
        <f t="shared" ca="1" si="240"/>
        <v>-0.71912946081768359</v>
      </c>
      <c r="E551" s="307">
        <f t="shared" ca="1" si="241"/>
        <v>-1.2498723295493726</v>
      </c>
      <c r="F551" s="304">
        <f t="shared" ca="1" si="242"/>
        <v>1.4419875247688891</v>
      </c>
      <c r="G551" s="306">
        <f t="shared" ca="1" si="243"/>
        <v>8.745545197132083</v>
      </c>
      <c r="H551" s="307">
        <f t="shared" ca="1" si="244"/>
        <v>-104.10321504006315</v>
      </c>
      <c r="I551" s="304">
        <f t="shared" ca="1" si="245"/>
        <v>104.4699188401748</v>
      </c>
      <c r="J551" s="306">
        <f t="shared" ca="1" si="246"/>
        <v>720.8069538303231</v>
      </c>
      <c r="K551" s="307">
        <f t="shared" ca="1" si="247"/>
        <v>-6.9296691807450985</v>
      </c>
      <c r="L551" s="304">
        <f t="shared" ca="1" si="232"/>
        <v>720.84026316868847</v>
      </c>
      <c r="M551" s="306">
        <f t="shared" ca="1" si="248"/>
        <v>-1.4869847150646316</v>
      </c>
      <c r="N551" s="304">
        <f t="shared" ca="1" si="249"/>
        <v>-85.197948373666677</v>
      </c>
      <c r="P551" s="310">
        <f t="shared" ca="1" si="250"/>
        <v>23</v>
      </c>
      <c r="Q551" s="304">
        <f t="shared" ca="1" si="251"/>
        <v>0</v>
      </c>
      <c r="R551" s="306">
        <f t="shared" ca="1" si="252"/>
        <v>0</v>
      </c>
      <c r="S551" s="307">
        <f t="shared" ca="1" si="253"/>
        <v>3.1779999999999995</v>
      </c>
      <c r="T551" s="304">
        <f t="shared" ca="1" si="233"/>
        <v>31.176179999999995</v>
      </c>
      <c r="U551" s="311">
        <f t="shared" ca="1" si="234"/>
        <v>0</v>
      </c>
      <c r="V551" s="306">
        <f t="shared" ca="1" si="235"/>
        <v>1.2258491787010153</v>
      </c>
      <c r="W551" s="304">
        <f t="shared" ca="1" si="236"/>
        <v>27.30000435796039</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1.1852835976634353</v>
      </c>
      <c r="AH551" s="304">
        <f t="shared" ca="1" si="260"/>
        <v>-8.5902813059777277</v>
      </c>
    </row>
    <row r="552" spans="1:34" x14ac:dyDescent="0.2">
      <c r="A552" s="347">
        <f t="shared" ca="1" si="238"/>
        <v>1E-4</v>
      </c>
      <c r="B552" s="304">
        <f t="shared" ca="1" si="239"/>
        <v>33.417000000000748</v>
      </c>
      <c r="D552" s="306">
        <f t="shared" ca="1" si="240"/>
        <v>-0.71912511213048214</v>
      </c>
      <c r="E552" s="307">
        <f t="shared" ca="1" si="241"/>
        <v>-1.2498434287002542</v>
      </c>
      <c r="F552" s="304">
        <f t="shared" ca="1" si="242"/>
        <v>1.4419603056817778</v>
      </c>
      <c r="G552" s="306">
        <f t="shared" ca="1" si="243"/>
        <v>8.7454732846208696</v>
      </c>
      <c r="H552" s="307">
        <f t="shared" ca="1" si="244"/>
        <v>-104.10334002440602</v>
      </c>
      <c r="I552" s="304">
        <f t="shared" ca="1" si="245"/>
        <v>104.47003736578787</v>
      </c>
      <c r="J552" s="306">
        <f t="shared" ca="1" si="246"/>
        <v>720.8069538303231</v>
      </c>
      <c r="K552" s="307">
        <f t="shared" ca="1" si="247"/>
        <v>-6.9400795084983216</v>
      </c>
      <c r="L552" s="304">
        <f t="shared" ca="1" si="232"/>
        <v>720.84036332168148</v>
      </c>
      <c r="M552" s="306">
        <f t="shared" ca="1" si="248"/>
        <v>-1.4869855011557485</v>
      </c>
      <c r="N552" s="304">
        <f t="shared" ca="1" si="249"/>
        <v>-85.197993413369986</v>
      </c>
      <c r="P552" s="310">
        <f t="shared" ca="1" si="250"/>
        <v>23</v>
      </c>
      <c r="Q552" s="304">
        <f t="shared" ca="1" si="251"/>
        <v>0</v>
      </c>
      <c r="R552" s="306">
        <f t="shared" ca="1" si="252"/>
        <v>0</v>
      </c>
      <c r="S552" s="307">
        <f t="shared" ca="1" si="253"/>
        <v>3.1779999999999995</v>
      </c>
      <c r="T552" s="304">
        <f t="shared" ca="1" si="233"/>
        <v>31.176179999999995</v>
      </c>
      <c r="U552" s="311">
        <f t="shared" ca="1" si="234"/>
        <v>0</v>
      </c>
      <c r="V552" s="306">
        <f t="shared" ca="1" si="235"/>
        <v>1.2258504548510054</v>
      </c>
      <c r="W552" s="304">
        <f t="shared" ca="1" si="236"/>
        <v>27.300094724334141</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1.1852558078780202</v>
      </c>
      <c r="AH552" s="304">
        <f t="shared" ca="1" si="260"/>
        <v>-8.5903097413342966</v>
      </c>
    </row>
    <row r="553" spans="1:34" x14ac:dyDescent="0.2">
      <c r="A553" s="347">
        <f t="shared" ca="1" si="238"/>
        <v>1E-4</v>
      </c>
      <c r="B553" s="304">
        <f t="shared" ca="1" si="239"/>
        <v>33.417100000000751</v>
      </c>
      <c r="D553" s="306">
        <f t="shared" ca="1" si="240"/>
        <v>-0.71912076343755738</v>
      </c>
      <c r="E553" s="307">
        <f t="shared" ca="1" si="241"/>
        <v>-1.2498145282315676</v>
      </c>
      <c r="F553" s="304">
        <f t="shared" ca="1" si="242"/>
        <v>1.4419330870001255</v>
      </c>
      <c r="G553" s="306">
        <f t="shared" ca="1" si="243"/>
        <v>8.7454013725445261</v>
      </c>
      <c r="H553" s="307">
        <f t="shared" ca="1" si="244"/>
        <v>-104.10346500585885</v>
      </c>
      <c r="I553" s="304">
        <f t="shared" ca="1" si="245"/>
        <v>104.470155888622</v>
      </c>
      <c r="J553" s="306">
        <f t="shared" ca="1" si="246"/>
        <v>720.8069538303231</v>
      </c>
      <c r="K553" s="307">
        <f t="shared" ca="1" si="247"/>
        <v>-6.950489848749835</v>
      </c>
      <c r="L553" s="304">
        <f t="shared" ca="1" si="232"/>
        <v>720.8404636251264</v>
      </c>
      <c r="M553" s="306">
        <f t="shared" ca="1" si="248"/>
        <v>-1.4869862872386177</v>
      </c>
      <c r="N553" s="304">
        <f t="shared" ca="1" si="249"/>
        <v>-85.198038452600741</v>
      </c>
      <c r="P553" s="310">
        <f t="shared" ca="1" si="250"/>
        <v>23</v>
      </c>
      <c r="Q553" s="304">
        <f t="shared" ca="1" si="251"/>
        <v>0</v>
      </c>
      <c r="R553" s="306">
        <f t="shared" ca="1" si="252"/>
        <v>0</v>
      </c>
      <c r="S553" s="307">
        <f t="shared" ca="1" si="253"/>
        <v>3.1779999999999995</v>
      </c>
      <c r="T553" s="304">
        <f t="shared" ca="1" si="233"/>
        <v>31.176179999999995</v>
      </c>
      <c r="U553" s="311">
        <f t="shared" ca="1" si="234"/>
        <v>0</v>
      </c>
      <c r="V553" s="306">
        <f t="shared" ca="1" si="235"/>
        <v>1.2258517310038568</v>
      </c>
      <c r="W553" s="304">
        <f t="shared" ca="1" si="236"/>
        <v>27.300185089518472</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1.1852280184540565</v>
      </c>
      <c r="AH553" s="304">
        <f t="shared" ca="1" si="260"/>
        <v>-8.5903381763165978</v>
      </c>
    </row>
    <row r="554" spans="1:34" x14ac:dyDescent="0.2">
      <c r="A554" s="347">
        <f t="shared" ca="1" si="238"/>
        <v>1E-4</v>
      </c>
      <c r="B554" s="304">
        <f t="shared" ca="1" si="239"/>
        <v>33.417200000000754</v>
      </c>
      <c r="D554" s="306">
        <f t="shared" ca="1" si="240"/>
        <v>-0.71911641473891097</v>
      </c>
      <c r="E554" s="307">
        <f t="shared" ca="1" si="241"/>
        <v>-1.2497856281433126</v>
      </c>
      <c r="F554" s="304">
        <f t="shared" ca="1" si="242"/>
        <v>1.441905868723933</v>
      </c>
      <c r="G554" s="306">
        <f t="shared" ca="1" si="243"/>
        <v>8.7453294609030525</v>
      </c>
      <c r="H554" s="307">
        <f t="shared" ca="1" si="244"/>
        <v>-104.10358998442166</v>
      </c>
      <c r="I554" s="304">
        <f t="shared" ca="1" si="245"/>
        <v>104.47027440867721</v>
      </c>
      <c r="J554" s="306">
        <f t="shared" ca="1" si="246"/>
        <v>720.8069538303231</v>
      </c>
      <c r="K554" s="307">
        <f t="shared" ca="1" si="247"/>
        <v>-6.9609002014993493</v>
      </c>
      <c r="L554" s="304">
        <f t="shared" ca="1" si="232"/>
        <v>720.84056407902347</v>
      </c>
      <c r="M554" s="306">
        <f t="shared" ca="1" si="248"/>
        <v>-1.4869870733132398</v>
      </c>
      <c r="N554" s="304">
        <f t="shared" ca="1" si="249"/>
        <v>-85.198083491358972</v>
      </c>
      <c r="P554" s="310">
        <f t="shared" ca="1" si="250"/>
        <v>23</v>
      </c>
      <c r="Q554" s="304">
        <f t="shared" ca="1" si="251"/>
        <v>0</v>
      </c>
      <c r="R554" s="306">
        <f t="shared" ca="1" si="252"/>
        <v>0</v>
      </c>
      <c r="S554" s="307">
        <f t="shared" ca="1" si="253"/>
        <v>3.1779999999999995</v>
      </c>
      <c r="T554" s="304">
        <f t="shared" ca="1" si="233"/>
        <v>31.176179999999995</v>
      </c>
      <c r="U554" s="311">
        <f t="shared" ca="1" si="234"/>
        <v>0</v>
      </c>
      <c r="V554" s="306">
        <f t="shared" ca="1" si="235"/>
        <v>1.225853007159569</v>
      </c>
      <c r="W554" s="304">
        <f t="shared" ca="1" si="236"/>
        <v>27.300275453513397</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1.1852002293915493</v>
      </c>
      <c r="AH554" s="304">
        <f t="shared" ca="1" si="260"/>
        <v>-8.5903666109246313</v>
      </c>
    </row>
    <row r="555" spans="1:34" x14ac:dyDescent="0.2">
      <c r="A555" s="347">
        <f t="shared" ca="1" si="238"/>
        <v>1E-4</v>
      </c>
      <c r="B555" s="304">
        <f t="shared" ca="1" si="239"/>
        <v>33.417300000000758</v>
      </c>
      <c r="D555" s="306">
        <f t="shared" ca="1" si="240"/>
        <v>-0.71911206603454103</v>
      </c>
      <c r="E555" s="307">
        <f t="shared" ca="1" si="241"/>
        <v>-1.249756728435484</v>
      </c>
      <c r="F555" s="304">
        <f t="shared" ca="1" si="242"/>
        <v>1.4418786508531951</v>
      </c>
      <c r="G555" s="306">
        <f t="shared" ca="1" si="243"/>
        <v>8.7452575496964489</v>
      </c>
      <c r="H555" s="307">
        <f t="shared" ca="1" si="244"/>
        <v>-104.10371496009451</v>
      </c>
      <c r="I555" s="304">
        <f t="shared" ca="1" si="245"/>
        <v>104.47039292595356</v>
      </c>
      <c r="J555" s="306">
        <f t="shared" ca="1" si="246"/>
        <v>720.8069538303231</v>
      </c>
      <c r="K555" s="307">
        <f t="shared" ca="1" si="247"/>
        <v>-6.9713105667465749</v>
      </c>
      <c r="L555" s="304">
        <f t="shared" ca="1" si="232"/>
        <v>720.84066468337346</v>
      </c>
      <c r="M555" s="306">
        <f t="shared" ca="1" si="248"/>
        <v>-1.4869878593796144</v>
      </c>
      <c r="N555" s="304">
        <f t="shared" ca="1" si="249"/>
        <v>-85.198128529644649</v>
      </c>
      <c r="P555" s="310">
        <f t="shared" ca="1" si="250"/>
        <v>23</v>
      </c>
      <c r="Q555" s="304">
        <f t="shared" ca="1" si="251"/>
        <v>0</v>
      </c>
      <c r="R555" s="306">
        <f t="shared" ca="1" si="252"/>
        <v>0</v>
      </c>
      <c r="S555" s="307">
        <f t="shared" ca="1" si="253"/>
        <v>3.1779999999999995</v>
      </c>
      <c r="T555" s="304">
        <f t="shared" ca="1" si="233"/>
        <v>31.176179999999995</v>
      </c>
      <c r="U555" s="311">
        <f t="shared" ca="1" si="234"/>
        <v>0</v>
      </c>
      <c r="V555" s="306">
        <f t="shared" ca="1" si="235"/>
        <v>1.2258542833181427</v>
      </c>
      <c r="W555" s="304">
        <f t="shared" ca="1" si="236"/>
        <v>27.300365816318941</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1.18517244069049</v>
      </c>
      <c r="AH555" s="304">
        <f t="shared" ca="1" si="260"/>
        <v>-8.5903950451584024</v>
      </c>
    </row>
    <row r="556" spans="1:34" x14ac:dyDescent="0.2">
      <c r="A556" s="347">
        <f t="shared" ca="1" si="238"/>
        <v>1E-4</v>
      </c>
      <c r="B556" s="304">
        <f t="shared" ca="1" si="239"/>
        <v>33.417400000000761</v>
      </c>
      <c r="D556" s="306">
        <f t="shared" ca="1" si="240"/>
        <v>-0.71910771732445178</v>
      </c>
      <c r="E556" s="307">
        <f t="shared" ca="1" si="241"/>
        <v>-1.2497278291080764</v>
      </c>
      <c r="F556" s="304">
        <f t="shared" ca="1" si="242"/>
        <v>1.4418514333879096</v>
      </c>
      <c r="G556" s="306">
        <f t="shared" ca="1" si="243"/>
        <v>8.7451856389247169</v>
      </c>
      <c r="H556" s="307">
        <f t="shared" ca="1" si="244"/>
        <v>-104.10383993287742</v>
      </c>
      <c r="I556" s="304">
        <f t="shared" ca="1" si="245"/>
        <v>104.47051144045108</v>
      </c>
      <c r="J556" s="306">
        <f t="shared" ca="1" si="246"/>
        <v>720.8069538303231</v>
      </c>
      <c r="K556" s="307">
        <f t="shared" ca="1" si="247"/>
        <v>-6.9817209444912232</v>
      </c>
      <c r="L556" s="304">
        <f t="shared" ca="1" si="232"/>
        <v>720.84076543817662</v>
      </c>
      <c r="M556" s="306">
        <f t="shared" ca="1" si="248"/>
        <v>-1.4869886454377419</v>
      </c>
      <c r="N556" s="304">
        <f t="shared" ca="1" si="249"/>
        <v>-85.1981735674578</v>
      </c>
      <c r="P556" s="310">
        <f t="shared" ca="1" si="250"/>
        <v>23</v>
      </c>
      <c r="Q556" s="304">
        <f t="shared" ca="1" si="251"/>
        <v>0</v>
      </c>
      <c r="R556" s="306">
        <f t="shared" ca="1" si="252"/>
        <v>0</v>
      </c>
      <c r="S556" s="307">
        <f t="shared" ca="1" si="253"/>
        <v>3.1779999999999995</v>
      </c>
      <c r="T556" s="304">
        <f t="shared" ca="1" si="233"/>
        <v>31.176179999999995</v>
      </c>
      <c r="U556" s="311">
        <f t="shared" ca="1" si="234"/>
        <v>0</v>
      </c>
      <c r="V556" s="306">
        <f t="shared" ca="1" si="235"/>
        <v>1.2258555594795773</v>
      </c>
      <c r="W556" s="304">
        <f t="shared" ca="1" si="236"/>
        <v>27.300456177935086</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1.1851446523508713</v>
      </c>
      <c r="AH556" s="304">
        <f t="shared" ca="1" si="260"/>
        <v>-8.5904234790179181</v>
      </c>
    </row>
    <row r="557" spans="1:34" x14ac:dyDescent="0.2">
      <c r="A557" s="347">
        <f t="shared" ca="1" si="238"/>
        <v>1E-4</v>
      </c>
      <c r="B557" s="304">
        <f t="shared" ca="1" si="239"/>
        <v>33.417500000000764</v>
      </c>
      <c r="D557" s="306">
        <f t="shared" ca="1" si="240"/>
        <v>-0.71910336860864277</v>
      </c>
      <c r="E557" s="307">
        <f t="shared" ca="1" si="241"/>
        <v>-1.2496989301610917</v>
      </c>
      <c r="F557" s="304">
        <f t="shared" ca="1" si="242"/>
        <v>1.4418242163280774</v>
      </c>
      <c r="G557" s="306">
        <f t="shared" ca="1" si="243"/>
        <v>8.7451137285878566</v>
      </c>
      <c r="H557" s="307">
        <f t="shared" ca="1" si="244"/>
        <v>-104.10396490277044</v>
      </c>
      <c r="I557" s="304">
        <f t="shared" ca="1" si="245"/>
        <v>104.47062995216979</v>
      </c>
      <c r="J557" s="306">
        <f t="shared" ca="1" si="246"/>
        <v>720.8069538303231</v>
      </c>
      <c r="K557" s="307">
        <f t="shared" ca="1" si="247"/>
        <v>-6.9921313347330054</v>
      </c>
      <c r="L557" s="304">
        <f t="shared" ca="1" si="232"/>
        <v>720.8408663434335</v>
      </c>
      <c r="M557" s="306">
        <f t="shared" ca="1" si="248"/>
        <v>-1.4869894314876224</v>
      </c>
      <c r="N557" s="304">
        <f t="shared" ca="1" si="249"/>
        <v>-85.198218604798441</v>
      </c>
      <c r="P557" s="310">
        <f t="shared" ca="1" si="250"/>
        <v>23</v>
      </c>
      <c r="Q557" s="304">
        <f t="shared" ca="1" si="251"/>
        <v>0</v>
      </c>
      <c r="R557" s="306">
        <f t="shared" ca="1" si="252"/>
        <v>0</v>
      </c>
      <c r="S557" s="307">
        <f t="shared" ca="1" si="253"/>
        <v>3.1779999999999995</v>
      </c>
      <c r="T557" s="304">
        <f t="shared" ca="1" si="233"/>
        <v>31.176179999999995</v>
      </c>
      <c r="U557" s="311">
        <f t="shared" ca="1" si="234"/>
        <v>0</v>
      </c>
      <c r="V557" s="306">
        <f t="shared" ca="1" si="235"/>
        <v>1.2258568356438726</v>
      </c>
      <c r="W557" s="304">
        <f t="shared" ca="1" si="236"/>
        <v>27.300546538361854</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1.1851168643727004</v>
      </c>
      <c r="AH557" s="304">
        <f t="shared" ca="1" si="260"/>
        <v>-8.5904519125031751</v>
      </c>
    </row>
    <row r="558" spans="1:34" x14ac:dyDescent="0.2">
      <c r="A558" s="347">
        <f t="shared" ca="1" si="238"/>
        <v>1E-4</v>
      </c>
      <c r="B558" s="304">
        <f t="shared" ca="1" si="239"/>
        <v>33.417600000000768</v>
      </c>
      <c r="D558" s="306">
        <f t="shared" ca="1" si="240"/>
        <v>-0.71909901988711367</v>
      </c>
      <c r="E558" s="307">
        <f t="shared" ca="1" si="241"/>
        <v>-1.2496700315945244</v>
      </c>
      <c r="F558" s="304">
        <f t="shared" ca="1" si="242"/>
        <v>1.4417969996736943</v>
      </c>
      <c r="G558" s="306">
        <f t="shared" ca="1" si="243"/>
        <v>8.7450418186858681</v>
      </c>
      <c r="H558" s="307">
        <f t="shared" ca="1" si="244"/>
        <v>-104.1040898697736</v>
      </c>
      <c r="I558" s="304">
        <f t="shared" ca="1" si="245"/>
        <v>104.47074846110974</v>
      </c>
      <c r="J558" s="306">
        <f t="shared" ca="1" si="246"/>
        <v>720.8069538303231</v>
      </c>
      <c r="K558" s="307">
        <f t="shared" ca="1" si="247"/>
        <v>-7.002541737471633</v>
      </c>
      <c r="L558" s="304">
        <f t="shared" ca="1" si="232"/>
        <v>720.84096739914457</v>
      </c>
      <c r="M558" s="306">
        <f t="shared" ca="1" si="248"/>
        <v>-1.486990217529256</v>
      </c>
      <c r="N558" s="304">
        <f t="shared" ca="1" si="249"/>
        <v>-85.198263641666571</v>
      </c>
      <c r="P558" s="310">
        <f t="shared" ca="1" si="250"/>
        <v>23</v>
      </c>
      <c r="Q558" s="304">
        <f t="shared" ca="1" si="251"/>
        <v>0</v>
      </c>
      <c r="R558" s="306">
        <f t="shared" ca="1" si="252"/>
        <v>0</v>
      </c>
      <c r="S558" s="307">
        <f t="shared" ca="1" si="253"/>
        <v>3.1779999999999995</v>
      </c>
      <c r="T558" s="304">
        <f t="shared" ca="1" si="233"/>
        <v>31.176179999999995</v>
      </c>
      <c r="U558" s="311">
        <f t="shared" ca="1" si="234"/>
        <v>0</v>
      </c>
      <c r="V558" s="306">
        <f t="shared" ca="1" si="235"/>
        <v>1.2258581118110288</v>
      </c>
      <c r="W558" s="304">
        <f t="shared" ca="1" si="236"/>
        <v>27.300636897599251</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1.1850890767559719</v>
      </c>
      <c r="AH558" s="304">
        <f t="shared" ca="1" si="260"/>
        <v>-8.5904803456141785</v>
      </c>
    </row>
    <row r="559" spans="1:34" x14ac:dyDescent="0.2">
      <c r="A559" s="347">
        <f t="shared" ca="1" si="238"/>
        <v>1E-4</v>
      </c>
      <c r="B559" s="304">
        <f t="shared" ca="1" si="239"/>
        <v>33.417700000000771</v>
      </c>
      <c r="D559" s="306">
        <f t="shared" ca="1" si="240"/>
        <v>-0.71909467115986658</v>
      </c>
      <c r="E559" s="307">
        <f t="shared" ca="1" si="241"/>
        <v>-1.2496411334083746</v>
      </c>
      <c r="F559" s="304">
        <f t="shared" ca="1" si="242"/>
        <v>1.4417697834247616</v>
      </c>
      <c r="G559" s="306">
        <f t="shared" ca="1" si="243"/>
        <v>8.7449699092187529</v>
      </c>
      <c r="H559" s="307">
        <f t="shared" ca="1" si="244"/>
        <v>-104.10421483388694</v>
      </c>
      <c r="I559" s="304">
        <f t="shared" ca="1" si="245"/>
        <v>104.47086696727096</v>
      </c>
      <c r="J559" s="306">
        <f t="shared" ca="1" si="246"/>
        <v>720.8069538303231</v>
      </c>
      <c r="K559" s="307">
        <f t="shared" ca="1" si="247"/>
        <v>-7.0129521527068164</v>
      </c>
      <c r="L559" s="304">
        <f t="shared" ca="1" si="232"/>
        <v>720.84106860531028</v>
      </c>
      <c r="M559" s="306">
        <f t="shared" ca="1" si="248"/>
        <v>-1.4869910035626426</v>
      </c>
      <c r="N559" s="304">
        <f t="shared" ca="1" si="249"/>
        <v>-85.198308678062176</v>
      </c>
      <c r="P559" s="310">
        <f t="shared" ca="1" si="250"/>
        <v>23</v>
      </c>
      <c r="Q559" s="304">
        <f t="shared" ca="1" si="251"/>
        <v>0</v>
      </c>
      <c r="R559" s="306">
        <f t="shared" ca="1" si="252"/>
        <v>0</v>
      </c>
      <c r="S559" s="307">
        <f t="shared" ca="1" si="253"/>
        <v>3.1779999999999995</v>
      </c>
      <c r="T559" s="304">
        <f t="shared" ca="1" si="233"/>
        <v>31.176179999999995</v>
      </c>
      <c r="U559" s="311">
        <f t="shared" ca="1" si="234"/>
        <v>0</v>
      </c>
      <c r="V559" s="306">
        <f t="shared" ca="1" si="235"/>
        <v>1.225859387981046</v>
      </c>
      <c r="W559" s="304">
        <f t="shared" ca="1" si="236"/>
        <v>27.300727255647292</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1.1850612895006805</v>
      </c>
      <c r="AH559" s="304">
        <f t="shared" ca="1" si="260"/>
        <v>-8.5905087783509302</v>
      </c>
    </row>
    <row r="560" spans="1:34" x14ac:dyDescent="0.2">
      <c r="A560" s="347">
        <f t="shared" ca="1" si="238"/>
        <v>1E-4</v>
      </c>
      <c r="B560" s="304">
        <f t="shared" ca="1" si="239"/>
        <v>33.417800000000774</v>
      </c>
      <c r="D560" s="306">
        <f t="shared" ca="1" si="240"/>
        <v>-0.71909032242690363</v>
      </c>
      <c r="E560" s="307">
        <f t="shared" ca="1" si="241"/>
        <v>-1.2496122356026333</v>
      </c>
      <c r="F560" s="304">
        <f t="shared" ca="1" si="242"/>
        <v>1.4417425675812723</v>
      </c>
      <c r="G560" s="306">
        <f t="shared" ca="1" si="243"/>
        <v>8.7448980001865095</v>
      </c>
      <c r="H560" s="307">
        <f t="shared" ca="1" si="244"/>
        <v>-104.1043397951105</v>
      </c>
      <c r="I560" s="304">
        <f t="shared" ca="1" si="245"/>
        <v>104.4709854706535</v>
      </c>
      <c r="J560" s="306">
        <f t="shared" ca="1" si="246"/>
        <v>720.8069538303231</v>
      </c>
      <c r="K560" s="307">
        <f t="shared" ca="1" si="247"/>
        <v>-7.023362580438266</v>
      </c>
      <c r="L560" s="304">
        <f t="shared" ca="1" si="232"/>
        <v>720.8411699619312</v>
      </c>
      <c r="M560" s="306">
        <f t="shared" ca="1" si="248"/>
        <v>-1.4869917895877827</v>
      </c>
      <c r="N560" s="304">
        <f t="shared" ca="1" si="249"/>
        <v>-85.198353713985298</v>
      </c>
      <c r="P560" s="310">
        <f t="shared" ca="1" si="250"/>
        <v>23</v>
      </c>
      <c r="Q560" s="304">
        <f t="shared" ca="1" si="251"/>
        <v>0</v>
      </c>
      <c r="R560" s="306">
        <f t="shared" ca="1" si="252"/>
        <v>0</v>
      </c>
      <c r="S560" s="307">
        <f t="shared" ca="1" si="253"/>
        <v>3.1779999999999995</v>
      </c>
      <c r="T560" s="304">
        <f t="shared" ca="1" si="233"/>
        <v>31.176179999999995</v>
      </c>
      <c r="U560" s="311">
        <f t="shared" ca="1" si="234"/>
        <v>0</v>
      </c>
      <c r="V560" s="306">
        <f t="shared" ca="1" si="235"/>
        <v>1.2258606641539245</v>
      </c>
      <c r="W560" s="304">
        <f t="shared" ca="1" si="236"/>
        <v>27.300817612505995</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1.1850335026068244</v>
      </c>
      <c r="AH560" s="304">
        <f t="shared" ca="1" si="260"/>
        <v>-8.5905372107134355</v>
      </c>
    </row>
    <row r="561" spans="1:34" x14ac:dyDescent="0.2">
      <c r="A561" s="347">
        <f t="shared" ca="1" si="238"/>
        <v>1E-4</v>
      </c>
      <c r="B561" s="304">
        <f t="shared" ca="1" si="239"/>
        <v>33.417900000000778</v>
      </c>
      <c r="D561" s="306">
        <f t="shared" ca="1" si="240"/>
        <v>-0.71908597368822269</v>
      </c>
      <c r="E561" s="307">
        <f t="shared" ca="1" si="241"/>
        <v>-1.2495833381772989</v>
      </c>
      <c r="F561" s="304">
        <f t="shared" ca="1" si="242"/>
        <v>1.4417153521432242</v>
      </c>
      <c r="G561" s="306">
        <f t="shared" ca="1" si="243"/>
        <v>8.7448260915891414</v>
      </c>
      <c r="H561" s="307">
        <f t="shared" ca="1" si="244"/>
        <v>-104.10446475344432</v>
      </c>
      <c r="I561" s="304">
        <f t="shared" ca="1" si="245"/>
        <v>104.47110397125738</v>
      </c>
      <c r="J561" s="306">
        <f t="shared" ca="1" si="246"/>
        <v>720.8069538303231</v>
      </c>
      <c r="K561" s="307">
        <f t="shared" ca="1" si="247"/>
        <v>-7.0337730206656941</v>
      </c>
      <c r="L561" s="304">
        <f t="shared" ca="1" si="232"/>
        <v>720.84127146900778</v>
      </c>
      <c r="M561" s="306">
        <f t="shared" ca="1" si="248"/>
        <v>-1.4869925756046762</v>
      </c>
      <c r="N561" s="304">
        <f t="shared" ca="1" si="249"/>
        <v>-85.198398749435924</v>
      </c>
      <c r="P561" s="310">
        <f t="shared" ca="1" si="250"/>
        <v>23</v>
      </c>
      <c r="Q561" s="304">
        <f t="shared" ca="1" si="251"/>
        <v>0</v>
      </c>
      <c r="R561" s="306">
        <f t="shared" ca="1" si="252"/>
        <v>0</v>
      </c>
      <c r="S561" s="307">
        <f t="shared" ca="1" si="253"/>
        <v>3.1779999999999995</v>
      </c>
      <c r="T561" s="304">
        <f t="shared" ca="1" si="233"/>
        <v>31.176179999999995</v>
      </c>
      <c r="U561" s="311">
        <f t="shared" ca="1" si="234"/>
        <v>0</v>
      </c>
      <c r="V561" s="306">
        <f t="shared" ca="1" si="235"/>
        <v>1.2258619403296636</v>
      </c>
      <c r="W561" s="304">
        <f t="shared" ca="1" si="236"/>
        <v>27.300907968175348</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1.1850057160743965</v>
      </c>
      <c r="AH561" s="304">
        <f t="shared" ca="1" si="260"/>
        <v>-8.5905656427016996</v>
      </c>
    </row>
    <row r="562" spans="1:34" x14ac:dyDescent="0.2">
      <c r="A562" s="347">
        <f t="shared" ca="1" si="238"/>
        <v>1E-4</v>
      </c>
      <c r="B562" s="304">
        <f t="shared" ca="1" si="239"/>
        <v>33.418000000000781</v>
      </c>
      <c r="D562" s="306">
        <f t="shared" ca="1" si="240"/>
        <v>-0.71908162494382522</v>
      </c>
      <c r="E562" s="307">
        <f t="shared" ca="1" si="241"/>
        <v>-1.2495544411323749</v>
      </c>
      <c r="F562" s="304">
        <f t="shared" ca="1" si="242"/>
        <v>1.4416881371106214</v>
      </c>
      <c r="G562" s="306">
        <f t="shared" ca="1" si="243"/>
        <v>8.7447541834266467</v>
      </c>
      <c r="H562" s="307">
        <f t="shared" ca="1" si="244"/>
        <v>-104.10458970888843</v>
      </c>
      <c r="I562" s="304">
        <f t="shared" ca="1" si="245"/>
        <v>104.47122246908263</v>
      </c>
      <c r="J562" s="306">
        <f t="shared" ca="1" si="246"/>
        <v>720.8069538303231</v>
      </c>
      <c r="K562" s="307">
        <f t="shared" ca="1" si="247"/>
        <v>-7.0441834733888111</v>
      </c>
      <c r="L562" s="304">
        <f t="shared" ca="1" si="232"/>
        <v>720.84137312654047</v>
      </c>
      <c r="M562" s="306">
        <f t="shared" ca="1" si="248"/>
        <v>-1.4869933616133231</v>
      </c>
      <c r="N562" s="304">
        <f t="shared" ca="1" si="249"/>
        <v>-85.198443784414053</v>
      </c>
      <c r="P562" s="310">
        <f t="shared" ca="1" si="250"/>
        <v>23</v>
      </c>
      <c r="Q562" s="304">
        <f t="shared" ca="1" si="251"/>
        <v>0</v>
      </c>
      <c r="R562" s="306">
        <f t="shared" ca="1" si="252"/>
        <v>0</v>
      </c>
      <c r="S562" s="307">
        <f t="shared" ca="1" si="253"/>
        <v>3.1779999999999995</v>
      </c>
      <c r="T562" s="304">
        <f t="shared" ca="1" si="233"/>
        <v>31.176179999999995</v>
      </c>
      <c r="U562" s="311">
        <f t="shared" ca="1" si="234"/>
        <v>0</v>
      </c>
      <c r="V562" s="306">
        <f t="shared" ca="1" si="235"/>
        <v>1.2258632165082635</v>
      </c>
      <c r="W562" s="304">
        <f t="shared" ca="1" si="236"/>
        <v>27.300998322655371</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1.1849779299034058</v>
      </c>
      <c r="AH562" s="304">
        <f t="shared" ca="1" si="260"/>
        <v>-8.5905940743157174</v>
      </c>
    </row>
    <row r="563" spans="1:34" x14ac:dyDescent="0.2">
      <c r="A563" s="347">
        <f t="shared" ca="1" si="238"/>
        <v>1E-4</v>
      </c>
      <c r="B563" s="304">
        <f t="shared" ca="1" si="239"/>
        <v>33.418100000000784</v>
      </c>
      <c r="D563" s="306">
        <f t="shared" ca="1" si="240"/>
        <v>-0.71907727619371542</v>
      </c>
      <c r="E563" s="307">
        <f t="shared" ca="1" si="241"/>
        <v>-1.2495255444678506</v>
      </c>
      <c r="F563" s="304">
        <f t="shared" ca="1" si="242"/>
        <v>1.4416609224834567</v>
      </c>
      <c r="G563" s="306">
        <f t="shared" ca="1" si="243"/>
        <v>8.7446822756990272</v>
      </c>
      <c r="H563" s="307">
        <f t="shared" ca="1" si="244"/>
        <v>-104.10471466144287</v>
      </c>
      <c r="I563" s="304">
        <f t="shared" ca="1" si="245"/>
        <v>104.47134096412931</v>
      </c>
      <c r="J563" s="306">
        <f t="shared" ca="1" si="246"/>
        <v>720.8069538303231</v>
      </c>
      <c r="K563" s="307">
        <f t="shared" ca="1" si="247"/>
        <v>-7.0545939386073275</v>
      </c>
      <c r="L563" s="304">
        <f t="shared" ca="1" si="232"/>
        <v>720.84147493452963</v>
      </c>
      <c r="M563" s="306">
        <f t="shared" ca="1" si="248"/>
        <v>-1.4869941476137238</v>
      </c>
      <c r="N563" s="304">
        <f t="shared" ca="1" si="249"/>
        <v>-85.198488818919714</v>
      </c>
      <c r="P563" s="310">
        <f t="shared" ca="1" si="250"/>
        <v>23</v>
      </c>
      <c r="Q563" s="304">
        <f t="shared" ca="1" si="251"/>
        <v>0</v>
      </c>
      <c r="R563" s="306">
        <f t="shared" ca="1" si="252"/>
        <v>0</v>
      </c>
      <c r="S563" s="307">
        <f t="shared" ca="1" si="253"/>
        <v>3.1779999999999995</v>
      </c>
      <c r="T563" s="304">
        <f t="shared" ca="1" si="233"/>
        <v>31.176179999999995</v>
      </c>
      <c r="U563" s="311">
        <f t="shared" ca="1" si="234"/>
        <v>0</v>
      </c>
      <c r="V563" s="306">
        <f t="shared" ca="1" si="235"/>
        <v>1.2258644926897238</v>
      </c>
      <c r="W563" s="304">
        <f t="shared" ca="1" si="236"/>
        <v>27.301088675946055</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1.1849501440938379</v>
      </c>
      <c r="AH563" s="304">
        <f t="shared" ca="1" si="260"/>
        <v>-8.5906225055554994</v>
      </c>
    </row>
    <row r="564" spans="1:34" x14ac:dyDescent="0.2">
      <c r="A564" s="347">
        <f t="shared" ca="1" si="238"/>
        <v>1E-4</v>
      </c>
      <c r="B564" s="304">
        <f t="shared" ca="1" si="239"/>
        <v>33.418200000000787</v>
      </c>
      <c r="D564" s="306">
        <f t="shared" ca="1" si="240"/>
        <v>-0.71907292743788864</v>
      </c>
      <c r="E564" s="307">
        <f t="shared" ca="1" si="241"/>
        <v>-1.2494966481837313</v>
      </c>
      <c r="F564" s="304">
        <f t="shared" ca="1" si="242"/>
        <v>1.4416337082617325</v>
      </c>
      <c r="G564" s="306">
        <f t="shared" ca="1" si="243"/>
        <v>8.744610368406283</v>
      </c>
      <c r="H564" s="307">
        <f t="shared" ca="1" si="244"/>
        <v>-104.10483961110769</v>
      </c>
      <c r="I564" s="304">
        <f t="shared" ca="1" si="245"/>
        <v>104.47145945639745</v>
      </c>
      <c r="J564" s="306">
        <f t="shared" ca="1" si="246"/>
        <v>720.8069538303231</v>
      </c>
      <c r="K564" s="307">
        <f t="shared" ca="1" si="247"/>
        <v>-7.0650044163209547</v>
      </c>
      <c r="L564" s="304">
        <f t="shared" ca="1" si="232"/>
        <v>720.84157689297592</v>
      </c>
      <c r="M564" s="306">
        <f t="shared" ca="1" si="248"/>
        <v>-1.4869949336058783</v>
      </c>
      <c r="N564" s="304">
        <f t="shared" ca="1" si="249"/>
        <v>-85.198533852952892</v>
      </c>
      <c r="P564" s="310">
        <f t="shared" ca="1" si="250"/>
        <v>23</v>
      </c>
      <c r="Q564" s="304">
        <f t="shared" ca="1" si="251"/>
        <v>0</v>
      </c>
      <c r="R564" s="306">
        <f t="shared" ca="1" si="252"/>
        <v>0</v>
      </c>
      <c r="S564" s="307">
        <f t="shared" ca="1" si="253"/>
        <v>3.1779999999999995</v>
      </c>
      <c r="T564" s="304">
        <f t="shared" ca="1" si="233"/>
        <v>31.176179999999995</v>
      </c>
      <c r="U564" s="311">
        <f t="shared" ca="1" si="234"/>
        <v>0</v>
      </c>
      <c r="V564" s="306">
        <f t="shared" ca="1" si="235"/>
        <v>1.2258657688740451</v>
      </c>
      <c r="W564" s="304">
        <f t="shared" ca="1" si="236"/>
        <v>27.30117902804745</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1.1849223586457018</v>
      </c>
      <c r="AH564" s="304">
        <f t="shared" ca="1" si="260"/>
        <v>-8.5906509364210386</v>
      </c>
    </row>
    <row r="565" spans="1:34" x14ac:dyDescent="0.2">
      <c r="A565" s="347">
        <f t="shared" ca="1" si="238"/>
        <v>1E-4</v>
      </c>
      <c r="B565" s="304">
        <f t="shared" ca="1" si="239"/>
        <v>33.418300000000791</v>
      </c>
      <c r="D565" s="306">
        <f t="shared" ca="1" si="240"/>
        <v>-0.71906857867634999</v>
      </c>
      <c r="E565" s="307">
        <f t="shared" ca="1" si="241"/>
        <v>-1.2494677522800028</v>
      </c>
      <c r="F565" s="304">
        <f t="shared" ca="1" si="242"/>
        <v>1.4416064944454394</v>
      </c>
      <c r="G565" s="306">
        <f t="shared" ca="1" si="243"/>
        <v>8.7445384615484159</v>
      </c>
      <c r="H565" s="307">
        <f t="shared" ca="1" si="244"/>
        <v>-104.10496455788292</v>
      </c>
      <c r="I565" s="304">
        <f t="shared" ca="1" si="245"/>
        <v>104.47157794588708</v>
      </c>
      <c r="J565" s="306">
        <f t="shared" ca="1" si="246"/>
        <v>720.8069538303231</v>
      </c>
      <c r="K565" s="307">
        <f t="shared" ca="1" si="247"/>
        <v>-7.0754149065294039</v>
      </c>
      <c r="L565" s="304">
        <f t="shared" ca="1" si="232"/>
        <v>720.84167900187981</v>
      </c>
      <c r="M565" s="306">
        <f t="shared" ca="1" si="248"/>
        <v>-1.4869957195897865</v>
      </c>
      <c r="N565" s="304">
        <f t="shared" ca="1" si="249"/>
        <v>-85.198578886513602</v>
      </c>
      <c r="P565" s="310">
        <f t="shared" ca="1" si="250"/>
        <v>23</v>
      </c>
      <c r="Q565" s="304">
        <f t="shared" ca="1" si="251"/>
        <v>0</v>
      </c>
      <c r="R565" s="306">
        <f t="shared" ca="1" si="252"/>
        <v>0</v>
      </c>
      <c r="S565" s="307">
        <f t="shared" ca="1" si="253"/>
        <v>3.1779999999999995</v>
      </c>
      <c r="T565" s="304">
        <f t="shared" ca="1" si="233"/>
        <v>31.176179999999995</v>
      </c>
      <c r="U565" s="311">
        <f t="shared" ca="1" si="234"/>
        <v>0</v>
      </c>
      <c r="V565" s="306">
        <f t="shared" ca="1" si="235"/>
        <v>1.2258670450612275</v>
      </c>
      <c r="W565" s="304">
        <f t="shared" ca="1" si="236"/>
        <v>27.301269378959546</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1.1848945735589815</v>
      </c>
      <c r="AH565" s="304">
        <f t="shared" ca="1" si="260"/>
        <v>-8.5906793669123527</v>
      </c>
    </row>
    <row r="566" spans="1:34" x14ac:dyDescent="0.2">
      <c r="A566" s="347">
        <f t="shared" ca="1" si="238"/>
        <v>1E-4</v>
      </c>
      <c r="B566" s="304">
        <f t="shared" ca="1" si="239"/>
        <v>33.418400000000794</v>
      </c>
      <c r="D566" s="306">
        <f t="shared" ca="1" si="240"/>
        <v>-0.71906422990910046</v>
      </c>
      <c r="E566" s="307">
        <f t="shared" ca="1" si="241"/>
        <v>-1.2494388567566688</v>
      </c>
      <c r="F566" s="304">
        <f t="shared" ca="1" si="242"/>
        <v>1.4415792810345809</v>
      </c>
      <c r="G566" s="306">
        <f t="shared" ca="1" si="243"/>
        <v>8.7444665551254257</v>
      </c>
      <c r="H566" s="307">
        <f t="shared" ca="1" si="244"/>
        <v>-104.1050895017686</v>
      </c>
      <c r="I566" s="304">
        <f t="shared" ca="1" si="245"/>
        <v>104.47169643259824</v>
      </c>
      <c r="J566" s="306">
        <f t="shared" ca="1" si="246"/>
        <v>720.8069538303231</v>
      </c>
      <c r="K566" s="307">
        <f t="shared" ca="1" si="247"/>
        <v>-7.0858254092323865</v>
      </c>
      <c r="L566" s="304">
        <f t="shared" ca="1" si="232"/>
        <v>720.84178126124164</v>
      </c>
      <c r="M566" s="306">
        <f t="shared" ca="1" si="248"/>
        <v>-1.4869965055654488</v>
      </c>
      <c r="N566" s="304">
        <f t="shared" ca="1" si="249"/>
        <v>-85.198623919601843</v>
      </c>
      <c r="P566" s="310">
        <f t="shared" ca="1" si="250"/>
        <v>23</v>
      </c>
      <c r="Q566" s="304">
        <f t="shared" ca="1" si="251"/>
        <v>0</v>
      </c>
      <c r="R566" s="306">
        <f t="shared" ca="1" si="252"/>
        <v>0</v>
      </c>
      <c r="S566" s="307">
        <f t="shared" ca="1" si="253"/>
        <v>3.1779999999999995</v>
      </c>
      <c r="T566" s="304">
        <f t="shared" ca="1" si="233"/>
        <v>31.176179999999995</v>
      </c>
      <c r="U566" s="311">
        <f t="shared" ca="1" si="234"/>
        <v>0</v>
      </c>
      <c r="V566" s="306">
        <f t="shared" ca="1" si="235"/>
        <v>1.2258683212512702</v>
      </c>
      <c r="W566" s="304">
        <f t="shared" ca="1" si="236"/>
        <v>27.301359728682343</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1.1848667888336823</v>
      </c>
      <c r="AH566" s="304">
        <f t="shared" ca="1" si="260"/>
        <v>-8.5907077970294363</v>
      </c>
    </row>
    <row r="567" spans="1:34" x14ac:dyDescent="0.2">
      <c r="A567" s="347">
        <f t="shared" ca="1" si="238"/>
        <v>1E-4</v>
      </c>
      <c r="B567" s="304">
        <f t="shared" ca="1" si="239"/>
        <v>33.418500000000797</v>
      </c>
      <c r="D567" s="306">
        <f t="shared" ca="1" si="240"/>
        <v>-0.71905988113613817</v>
      </c>
      <c r="E567" s="307">
        <f t="shared" ca="1" si="241"/>
        <v>-1.2494099616137255</v>
      </c>
      <c r="F567" s="304">
        <f t="shared" ca="1" si="242"/>
        <v>1.4415520680291531</v>
      </c>
      <c r="G567" s="306">
        <f t="shared" ca="1" si="243"/>
        <v>8.7443946491373126</v>
      </c>
      <c r="H567" s="307">
        <f t="shared" ca="1" si="244"/>
        <v>-104.10521444276476</v>
      </c>
      <c r="I567" s="304">
        <f t="shared" ca="1" si="245"/>
        <v>104.47181491653095</v>
      </c>
      <c r="J567" s="306">
        <f t="shared" ca="1" si="246"/>
        <v>720.8069538303231</v>
      </c>
      <c r="K567" s="307">
        <f t="shared" ca="1" si="247"/>
        <v>-7.0962359244296129</v>
      </c>
      <c r="L567" s="304">
        <f t="shared" ca="1" si="232"/>
        <v>720.84188367106185</v>
      </c>
      <c r="M567" s="306">
        <f t="shared" ca="1" si="248"/>
        <v>-1.4869972915328653</v>
      </c>
      <c r="N567" s="304">
        <f t="shared" ca="1" si="249"/>
        <v>-85.198668952217645</v>
      </c>
      <c r="P567" s="310">
        <f t="shared" ca="1" si="250"/>
        <v>23</v>
      </c>
      <c r="Q567" s="304">
        <f t="shared" ca="1" si="251"/>
        <v>0</v>
      </c>
      <c r="R567" s="306">
        <f t="shared" ca="1" si="252"/>
        <v>0</v>
      </c>
      <c r="S567" s="307">
        <f t="shared" ca="1" si="253"/>
        <v>3.1779999999999995</v>
      </c>
      <c r="T567" s="304">
        <f t="shared" ca="1" si="233"/>
        <v>31.176179999999995</v>
      </c>
      <c r="U567" s="311">
        <f t="shared" ca="1" si="234"/>
        <v>0</v>
      </c>
      <c r="V567" s="306">
        <f t="shared" ca="1" si="235"/>
        <v>1.2258695974441738</v>
      </c>
      <c r="W567" s="304">
        <f t="shared" ca="1" si="236"/>
        <v>27.301450077215854</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1.1848390044697972</v>
      </c>
      <c r="AH567" s="304">
        <f t="shared" ca="1" si="260"/>
        <v>-8.5907362267722931</v>
      </c>
    </row>
    <row r="568" spans="1:34" x14ac:dyDescent="0.2">
      <c r="A568" s="347">
        <f t="shared" ca="1" si="238"/>
        <v>1E-4</v>
      </c>
      <c r="B568" s="304">
        <f t="shared" ca="1" si="239"/>
        <v>33.418600000000801</v>
      </c>
      <c r="D568" s="306">
        <f t="shared" ca="1" si="240"/>
        <v>-0.71905553235746489</v>
      </c>
      <c r="E568" s="307">
        <f t="shared" ca="1" si="241"/>
        <v>-1.2493810668511696</v>
      </c>
      <c r="F568" s="304">
        <f t="shared" ca="1" si="242"/>
        <v>1.4415248554291542</v>
      </c>
      <c r="G568" s="306">
        <f t="shared" ca="1" si="243"/>
        <v>8.7443227435840765</v>
      </c>
      <c r="H568" s="307">
        <f t="shared" ca="1" si="244"/>
        <v>-104.10533938087144</v>
      </c>
      <c r="I568" s="304">
        <f t="shared" ca="1" si="245"/>
        <v>104.47193339768525</v>
      </c>
      <c r="J568" s="306">
        <f t="shared" ca="1" si="246"/>
        <v>720.8069538303231</v>
      </c>
      <c r="K568" s="307">
        <f t="shared" ca="1" si="247"/>
        <v>-7.1066464521207946</v>
      </c>
      <c r="L568" s="304">
        <f t="shared" ca="1" si="232"/>
        <v>720.84198623134114</v>
      </c>
      <c r="M568" s="306">
        <f t="shared" ca="1" si="248"/>
        <v>-1.4869980774920362</v>
      </c>
      <c r="N568" s="304">
        <f t="shared" ca="1" si="249"/>
        <v>-85.198713984361007</v>
      </c>
      <c r="P568" s="310">
        <f t="shared" ca="1" si="250"/>
        <v>23</v>
      </c>
      <c r="Q568" s="304">
        <f t="shared" ca="1" si="251"/>
        <v>0</v>
      </c>
      <c r="R568" s="306">
        <f t="shared" ca="1" si="252"/>
        <v>0</v>
      </c>
      <c r="S568" s="307">
        <f t="shared" ca="1" si="253"/>
        <v>3.1779999999999995</v>
      </c>
      <c r="T568" s="304">
        <f t="shared" ca="1" si="233"/>
        <v>31.176179999999995</v>
      </c>
      <c r="U568" s="311">
        <f t="shared" ca="1" si="234"/>
        <v>0</v>
      </c>
      <c r="V568" s="306">
        <f t="shared" ca="1" si="235"/>
        <v>1.225870873639938</v>
      </c>
      <c r="W568" s="304">
        <f t="shared" ca="1" si="236"/>
        <v>27.301540424560081</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1.1848112204673296</v>
      </c>
      <c r="AH568" s="304">
        <f t="shared" ca="1" si="260"/>
        <v>-8.5907646561409248</v>
      </c>
    </row>
    <row r="569" spans="1:34" x14ac:dyDescent="0.2">
      <c r="A569" s="347">
        <f t="shared" ca="1" si="238"/>
        <v>1E-4</v>
      </c>
      <c r="B569" s="304">
        <f t="shared" ca="1" si="239"/>
        <v>33.418700000000804</v>
      </c>
      <c r="D569" s="306">
        <f t="shared" ca="1" si="240"/>
        <v>-0.71905118357308029</v>
      </c>
      <c r="E569" s="307">
        <f t="shared" ca="1" si="241"/>
        <v>-1.2493521724690027</v>
      </c>
      <c r="F569" s="304">
        <f t="shared" ca="1" si="242"/>
        <v>1.4414976432345854</v>
      </c>
      <c r="G569" s="306">
        <f t="shared" ca="1" si="243"/>
        <v>8.7442508384657192</v>
      </c>
      <c r="H569" s="307">
        <f t="shared" ca="1" si="244"/>
        <v>-104.10546431608869</v>
      </c>
      <c r="I569" s="304">
        <f t="shared" ca="1" si="245"/>
        <v>104.4720518760612</v>
      </c>
      <c r="J569" s="306">
        <f t="shared" ca="1" si="246"/>
        <v>720.8069538303231</v>
      </c>
      <c r="K569" s="307">
        <f t="shared" ca="1" si="247"/>
        <v>-7.1170569923056428</v>
      </c>
      <c r="L569" s="304">
        <f t="shared" ca="1" si="232"/>
        <v>720.84208894207984</v>
      </c>
      <c r="M569" s="306">
        <f t="shared" ca="1" si="248"/>
        <v>-1.4869988634429612</v>
      </c>
      <c r="N569" s="304">
        <f t="shared" ca="1" si="249"/>
        <v>-85.198759016031914</v>
      </c>
      <c r="P569" s="310">
        <f t="shared" ca="1" si="250"/>
        <v>23</v>
      </c>
      <c r="Q569" s="304">
        <f t="shared" ca="1" si="251"/>
        <v>0</v>
      </c>
      <c r="R569" s="306">
        <f t="shared" ca="1" si="252"/>
        <v>0</v>
      </c>
      <c r="S569" s="307">
        <f t="shared" ca="1" si="253"/>
        <v>3.1779999999999995</v>
      </c>
      <c r="T569" s="304">
        <f t="shared" ca="1" si="233"/>
        <v>31.176179999999995</v>
      </c>
      <c r="U569" s="311">
        <f t="shared" ca="1" si="234"/>
        <v>0</v>
      </c>
      <c r="V569" s="306">
        <f t="shared" ca="1" si="235"/>
        <v>1.2258721498385627</v>
      </c>
      <c r="W569" s="304">
        <f t="shared" ca="1" si="236"/>
        <v>27.301630770715057</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1.1847834368262777</v>
      </c>
      <c r="AH569" s="304">
        <f t="shared" ca="1" si="260"/>
        <v>-8.5907930851353314</v>
      </c>
    </row>
    <row r="570" spans="1:34" x14ac:dyDescent="0.2">
      <c r="A570" s="347">
        <f t="shared" ca="1" si="238"/>
        <v>1E-4</v>
      </c>
      <c r="B570" s="304">
        <f t="shared" ca="1" si="239"/>
        <v>33.418800000000807</v>
      </c>
      <c r="D570" s="306">
        <f t="shared" ca="1" si="240"/>
        <v>-0.71904683478298892</v>
      </c>
      <c r="E570" s="307">
        <f t="shared" ca="1" si="241"/>
        <v>-1.2493232784672141</v>
      </c>
      <c r="F570" s="304">
        <f t="shared" ca="1" si="242"/>
        <v>1.4414704314454401</v>
      </c>
      <c r="G570" s="306">
        <f t="shared" ca="1" si="243"/>
        <v>8.7441789337822406</v>
      </c>
      <c r="H570" s="307">
        <f t="shared" ca="1" si="244"/>
        <v>-104.10558924841654</v>
      </c>
      <c r="I570" s="304">
        <f t="shared" ca="1" si="245"/>
        <v>104.47217035165882</v>
      </c>
      <c r="J570" s="306">
        <f t="shared" ca="1" si="246"/>
        <v>720.8069538303231</v>
      </c>
      <c r="K570" s="307">
        <f t="shared" ca="1" si="247"/>
        <v>-7.127467544983868</v>
      </c>
      <c r="L570" s="304">
        <f t="shared" ca="1" si="232"/>
        <v>720.84219180327841</v>
      </c>
      <c r="M570" s="306">
        <f t="shared" ca="1" si="248"/>
        <v>-1.4869996493856406</v>
      </c>
      <c r="N570" s="304">
        <f t="shared" ca="1" si="249"/>
        <v>-85.198804047230382</v>
      </c>
      <c r="P570" s="310">
        <f t="shared" ca="1" si="250"/>
        <v>23</v>
      </c>
      <c r="Q570" s="304">
        <f t="shared" ca="1" si="251"/>
        <v>0</v>
      </c>
      <c r="R570" s="306">
        <f t="shared" ca="1" si="252"/>
        <v>0</v>
      </c>
      <c r="S570" s="307">
        <f t="shared" ca="1" si="253"/>
        <v>3.1779999999999995</v>
      </c>
      <c r="T570" s="304">
        <f t="shared" ca="1" si="233"/>
        <v>31.176179999999995</v>
      </c>
      <c r="U570" s="311">
        <f t="shared" ca="1" si="234"/>
        <v>0</v>
      </c>
      <c r="V570" s="306">
        <f t="shared" ca="1" si="235"/>
        <v>1.2258734260400481</v>
      </c>
      <c r="W570" s="304">
        <f t="shared" ca="1" si="236"/>
        <v>27.301721115680774</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1.1847556535466275</v>
      </c>
      <c r="AH570" s="304">
        <f t="shared" ca="1" si="260"/>
        <v>-8.5908215137555253</v>
      </c>
    </row>
    <row r="571" spans="1:34" x14ac:dyDescent="0.2">
      <c r="A571" s="347">
        <f t="shared" ca="1" si="238"/>
        <v>1E-4</v>
      </c>
      <c r="B571" s="304">
        <f t="shared" ca="1" si="239"/>
        <v>33.418900000000811</v>
      </c>
      <c r="D571" s="306">
        <f t="shared" ca="1" si="240"/>
        <v>-0.71904248598719023</v>
      </c>
      <c r="E571" s="307">
        <f t="shared" ca="1" si="241"/>
        <v>-1.249294384845804</v>
      </c>
      <c r="F571" s="304">
        <f t="shared" ca="1" si="242"/>
        <v>1.441443220061718</v>
      </c>
      <c r="G571" s="306">
        <f t="shared" ca="1" si="243"/>
        <v>8.7441070295336427</v>
      </c>
      <c r="H571" s="307">
        <f t="shared" ca="1" si="244"/>
        <v>-104.10571417785502</v>
      </c>
      <c r="I571" s="304">
        <f t="shared" ca="1" si="245"/>
        <v>104.47228882447816</v>
      </c>
      <c r="J571" s="306">
        <f t="shared" ca="1" si="246"/>
        <v>720.8069538303231</v>
      </c>
      <c r="K571" s="307">
        <f t="shared" ca="1" si="247"/>
        <v>-7.1378781101551816</v>
      </c>
      <c r="L571" s="304">
        <f t="shared" ca="1" si="232"/>
        <v>720.8422948149373</v>
      </c>
      <c r="M571" s="306">
        <f t="shared" ca="1" si="248"/>
        <v>-1.4870004353200748</v>
      </c>
      <c r="N571" s="304">
        <f t="shared" ca="1" si="249"/>
        <v>-85.198849077956439</v>
      </c>
      <c r="P571" s="310">
        <f t="shared" ca="1" si="250"/>
        <v>23</v>
      </c>
      <c r="Q571" s="304">
        <f t="shared" ca="1" si="251"/>
        <v>0</v>
      </c>
      <c r="R571" s="306">
        <f t="shared" ca="1" si="252"/>
        <v>0</v>
      </c>
      <c r="S571" s="307">
        <f t="shared" ca="1" si="253"/>
        <v>3.1779999999999995</v>
      </c>
      <c r="T571" s="304">
        <f t="shared" ca="1" si="233"/>
        <v>31.176179999999995</v>
      </c>
      <c r="U571" s="311">
        <f t="shared" ca="1" si="234"/>
        <v>0</v>
      </c>
      <c r="V571" s="306">
        <f t="shared" ca="1" si="235"/>
        <v>1.2258747022443943</v>
      </c>
      <c r="W571" s="304">
        <f t="shared" ca="1" si="236"/>
        <v>27.301811459457262</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1.1847278706283859</v>
      </c>
      <c r="AH571" s="304">
        <f t="shared" ca="1" si="260"/>
        <v>-8.590849942001503</v>
      </c>
    </row>
    <row r="572" spans="1:34" x14ac:dyDescent="0.2">
      <c r="A572" s="347">
        <f t="shared" ca="1" si="238"/>
        <v>1E-4</v>
      </c>
      <c r="B572" s="304">
        <f t="shared" ca="1" si="239"/>
        <v>33.419000000000814</v>
      </c>
      <c r="D572" s="306">
        <f t="shared" ca="1" si="240"/>
        <v>-0.71903813718568288</v>
      </c>
      <c r="E572" s="307">
        <f t="shared" ca="1" si="241"/>
        <v>-1.2492654916047634</v>
      </c>
      <c r="F572" s="304">
        <f t="shared" ca="1" si="242"/>
        <v>1.4414160090834109</v>
      </c>
      <c r="G572" s="306">
        <f t="shared" ca="1" si="243"/>
        <v>8.7440351257199236</v>
      </c>
      <c r="H572" s="307">
        <f t="shared" ca="1" si="244"/>
        <v>-104.10583910440418</v>
      </c>
      <c r="I572" s="304">
        <f t="shared" ca="1" si="245"/>
        <v>104.47240729451923</v>
      </c>
      <c r="J572" s="306">
        <f t="shared" ca="1" si="246"/>
        <v>720.8069538303231</v>
      </c>
      <c r="K572" s="307">
        <f t="shared" ca="1" si="247"/>
        <v>-7.1482886878192948</v>
      </c>
      <c r="L572" s="304">
        <f t="shared" ca="1" si="232"/>
        <v>720.84239797705709</v>
      </c>
      <c r="M572" s="306">
        <f t="shared" ca="1" si="248"/>
        <v>-1.4870012212462635</v>
      </c>
      <c r="N572" s="304">
        <f t="shared" ca="1" si="249"/>
        <v>-85.198894108210055</v>
      </c>
      <c r="P572" s="310">
        <f t="shared" ca="1" si="250"/>
        <v>23</v>
      </c>
      <c r="Q572" s="304">
        <f t="shared" ca="1" si="251"/>
        <v>0</v>
      </c>
      <c r="R572" s="306">
        <f t="shared" ca="1" si="252"/>
        <v>0</v>
      </c>
      <c r="S572" s="307">
        <f t="shared" ca="1" si="253"/>
        <v>3.1779999999999995</v>
      </c>
      <c r="T572" s="304">
        <f t="shared" ca="1" si="233"/>
        <v>31.176179999999995</v>
      </c>
      <c r="U572" s="311">
        <f t="shared" ca="1" si="234"/>
        <v>0</v>
      </c>
      <c r="V572" s="306">
        <f t="shared" ca="1" si="235"/>
        <v>1.2258759784516007</v>
      </c>
      <c r="W572" s="304">
        <f t="shared" ca="1" si="236"/>
        <v>27.301901802044494</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1.1847000880715424</v>
      </c>
      <c r="AH572" s="304">
        <f t="shared" ca="1" si="260"/>
        <v>-8.5908783698732751</v>
      </c>
    </row>
    <row r="573" spans="1:34" x14ac:dyDescent="0.2">
      <c r="A573" s="347">
        <f t="shared" ca="1" si="238"/>
        <v>1E-4</v>
      </c>
      <c r="B573" s="304">
        <f t="shared" ca="1" si="239"/>
        <v>33.419100000000817</v>
      </c>
      <c r="D573" s="306">
        <f t="shared" ca="1" si="240"/>
        <v>-0.71903378837846921</v>
      </c>
      <c r="E573" s="307">
        <f t="shared" ca="1" si="241"/>
        <v>-1.2492365987441048</v>
      </c>
      <c r="F573" s="304">
        <f t="shared" ca="1" si="242"/>
        <v>1.4413887985105311</v>
      </c>
      <c r="G573" s="306">
        <f t="shared" ca="1" si="243"/>
        <v>8.743963222341085</v>
      </c>
      <c r="H573" s="307">
        <f t="shared" ca="1" si="244"/>
        <v>-104.10596402806405</v>
      </c>
      <c r="I573" s="304">
        <f t="shared" ca="1" si="245"/>
        <v>104.47252576178208</v>
      </c>
      <c r="J573" s="306">
        <f t="shared" ca="1" si="246"/>
        <v>720.8069538303231</v>
      </c>
      <c r="K573" s="307">
        <f t="shared" ca="1" si="247"/>
        <v>-7.1586992779759182</v>
      </c>
      <c r="L573" s="304">
        <f t="shared" ca="1" si="232"/>
        <v>720.84250128963822</v>
      </c>
      <c r="M573" s="306">
        <f t="shared" ca="1" si="248"/>
        <v>-1.4870020071642072</v>
      </c>
      <c r="N573" s="304">
        <f t="shared" ca="1" si="249"/>
        <v>-85.198939137991275</v>
      </c>
      <c r="P573" s="310">
        <f t="shared" ca="1" si="250"/>
        <v>23</v>
      </c>
      <c r="Q573" s="304">
        <f t="shared" ca="1" si="251"/>
        <v>0</v>
      </c>
      <c r="R573" s="306">
        <f t="shared" ca="1" si="252"/>
        <v>0</v>
      </c>
      <c r="S573" s="307">
        <f t="shared" ca="1" si="253"/>
        <v>3.1779999999999995</v>
      </c>
      <c r="T573" s="304">
        <f t="shared" ca="1" si="233"/>
        <v>31.176179999999995</v>
      </c>
      <c r="U573" s="311">
        <f t="shared" ca="1" si="234"/>
        <v>0</v>
      </c>
      <c r="V573" s="306">
        <f t="shared" ca="1" si="235"/>
        <v>1.2258772546616679</v>
      </c>
      <c r="W573" s="304">
        <f t="shared" ca="1" si="236"/>
        <v>27.301992143442508</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1.1846723058761075</v>
      </c>
      <c r="AH573" s="304">
        <f t="shared" ca="1" si="260"/>
        <v>-8.5909067973708293</v>
      </c>
    </row>
    <row r="574" spans="1:34" x14ac:dyDescent="0.2">
      <c r="A574" s="347">
        <f t="shared" ca="1" si="238"/>
        <v>1E-4</v>
      </c>
      <c r="B574" s="304">
        <f t="shared" ca="1" si="239"/>
        <v>33.419200000000821</v>
      </c>
      <c r="D574" s="306">
        <f t="shared" ca="1" si="240"/>
        <v>-0.71902943956555043</v>
      </c>
      <c r="E574" s="307">
        <f t="shared" ca="1" si="241"/>
        <v>-1.2492077062638085</v>
      </c>
      <c r="F574" s="304">
        <f t="shared" ca="1" si="242"/>
        <v>1.4413615883430624</v>
      </c>
      <c r="G574" s="306">
        <f t="shared" ca="1" si="243"/>
        <v>8.7438913193971288</v>
      </c>
      <c r="H574" s="307">
        <f t="shared" ca="1" si="244"/>
        <v>-104.10608894883468</v>
      </c>
      <c r="I574" s="304">
        <f t="shared" ca="1" si="245"/>
        <v>104.47264422626675</v>
      </c>
      <c r="J574" s="306">
        <f t="shared" ca="1" si="246"/>
        <v>720.8069538303231</v>
      </c>
      <c r="K574" s="307">
        <f t="shared" ca="1" si="247"/>
        <v>-7.1691098806247631</v>
      </c>
      <c r="L574" s="304">
        <f t="shared" ca="1" si="232"/>
        <v>720.84260475268115</v>
      </c>
      <c r="M574" s="306">
        <f t="shared" ca="1" si="248"/>
        <v>-1.4870027930739058</v>
      </c>
      <c r="N574" s="304">
        <f t="shared" ca="1" si="249"/>
        <v>-85.198984167300083</v>
      </c>
      <c r="P574" s="310">
        <f t="shared" ca="1" si="250"/>
        <v>23</v>
      </c>
      <c r="Q574" s="304">
        <f t="shared" ca="1" si="251"/>
        <v>0</v>
      </c>
      <c r="R574" s="306">
        <f t="shared" ca="1" si="252"/>
        <v>0</v>
      </c>
      <c r="S574" s="307">
        <f t="shared" ca="1" si="253"/>
        <v>3.1779999999999995</v>
      </c>
      <c r="T574" s="304">
        <f t="shared" ca="1" si="233"/>
        <v>31.176179999999995</v>
      </c>
      <c r="U574" s="311">
        <f t="shared" ca="1" si="234"/>
        <v>0</v>
      </c>
      <c r="V574" s="306">
        <f t="shared" ca="1" si="235"/>
        <v>1.2258785308745954</v>
      </c>
      <c r="W574" s="304">
        <f t="shared" ca="1" si="236"/>
        <v>27.302082483651301</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1.1846445240420636</v>
      </c>
      <c r="AH574" s="304">
        <f t="shared" ca="1" si="260"/>
        <v>-8.5909352244941832</v>
      </c>
    </row>
    <row r="575" spans="1:34" x14ac:dyDescent="0.2">
      <c r="A575" s="347">
        <f t="shared" ca="1" si="238"/>
        <v>1E-4</v>
      </c>
      <c r="B575" s="304">
        <f t="shared" ca="1" si="239"/>
        <v>33.419300000000824</v>
      </c>
      <c r="D575" s="306">
        <f t="shared" ca="1" si="240"/>
        <v>-0.719025090746926</v>
      </c>
      <c r="E575" s="307">
        <f t="shared" ca="1" si="241"/>
        <v>-1.2491788141638818</v>
      </c>
      <c r="F575" s="304">
        <f t="shared" ca="1" si="242"/>
        <v>1.4413343785810102</v>
      </c>
      <c r="G575" s="306">
        <f t="shared" ca="1" si="243"/>
        <v>8.743819416888055</v>
      </c>
      <c r="H575" s="307">
        <f t="shared" ca="1" si="244"/>
        <v>-104.1062138667161</v>
      </c>
      <c r="I575" s="304">
        <f t="shared" ca="1" si="245"/>
        <v>104.47276268797327</v>
      </c>
      <c r="J575" s="306">
        <f t="shared" ca="1" si="246"/>
        <v>720.8069538303231</v>
      </c>
      <c r="K575" s="307">
        <f t="shared" ca="1" si="247"/>
        <v>-7.1795204957655407</v>
      </c>
      <c r="L575" s="304">
        <f t="shared" ca="1" si="232"/>
        <v>720.84270836618623</v>
      </c>
      <c r="M575" s="306">
        <f t="shared" ca="1" si="248"/>
        <v>-1.4870035789753593</v>
      </c>
      <c r="N575" s="304">
        <f t="shared" ca="1" si="249"/>
        <v>-85.199029196136479</v>
      </c>
      <c r="P575" s="310">
        <f t="shared" ca="1" si="250"/>
        <v>23</v>
      </c>
      <c r="Q575" s="304">
        <f t="shared" ca="1" si="251"/>
        <v>0</v>
      </c>
      <c r="R575" s="306">
        <f t="shared" ca="1" si="252"/>
        <v>0</v>
      </c>
      <c r="S575" s="307">
        <f t="shared" ca="1" si="253"/>
        <v>3.1779999999999995</v>
      </c>
      <c r="T575" s="304">
        <f t="shared" ca="1" si="233"/>
        <v>31.176179999999995</v>
      </c>
      <c r="U575" s="311">
        <f t="shared" ca="1" si="234"/>
        <v>0</v>
      </c>
      <c r="V575" s="306">
        <f t="shared" ca="1" si="235"/>
        <v>1.2258798070903836</v>
      </c>
      <c r="W575" s="304">
        <f t="shared" ca="1" si="236"/>
        <v>27.302172822670894</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1.1846167425694212</v>
      </c>
      <c r="AH575" s="304">
        <f t="shared" ca="1" si="260"/>
        <v>-8.5909636512433316</v>
      </c>
    </row>
    <row r="576" spans="1:34" x14ac:dyDescent="0.2">
      <c r="A576" s="347">
        <f t="shared" ca="1" si="238"/>
        <v>1E-4</v>
      </c>
      <c r="B576" s="304">
        <f t="shared" ca="1" si="239"/>
        <v>33.419400000000827</v>
      </c>
      <c r="D576" s="306">
        <f t="shared" ca="1" si="240"/>
        <v>-0.71902074192259968</v>
      </c>
      <c r="E576" s="307">
        <f t="shared" ca="1" si="241"/>
        <v>-1.2491499224443174</v>
      </c>
      <c r="F576" s="304">
        <f t="shared" ca="1" si="242"/>
        <v>1.4413071692243711</v>
      </c>
      <c r="G576" s="306">
        <f t="shared" ca="1" si="243"/>
        <v>8.7437475148138635</v>
      </c>
      <c r="H576" s="307">
        <f t="shared" ca="1" si="244"/>
        <v>-104.10633878170835</v>
      </c>
      <c r="I576" s="304">
        <f t="shared" ca="1" si="245"/>
        <v>104.47288114690168</v>
      </c>
      <c r="J576" s="306">
        <f t="shared" ca="1" si="246"/>
        <v>720.8069538303231</v>
      </c>
      <c r="K576" s="307">
        <f t="shared" ca="1" si="247"/>
        <v>-7.1899311233979617</v>
      </c>
      <c r="L576" s="304">
        <f t="shared" ca="1" si="232"/>
        <v>720.84281213015424</v>
      </c>
      <c r="M576" s="306">
        <f t="shared" ca="1" si="248"/>
        <v>-1.487004364868568</v>
      </c>
      <c r="N576" s="304">
        <f t="shared" ca="1" si="249"/>
        <v>-85.199074224500492</v>
      </c>
      <c r="P576" s="310">
        <f t="shared" ca="1" si="250"/>
        <v>23</v>
      </c>
      <c r="Q576" s="304">
        <f t="shared" ca="1" si="251"/>
        <v>0</v>
      </c>
      <c r="R576" s="306">
        <f t="shared" ca="1" si="252"/>
        <v>0</v>
      </c>
      <c r="S576" s="307">
        <f t="shared" ca="1" si="253"/>
        <v>3.1779999999999995</v>
      </c>
      <c r="T576" s="304">
        <f t="shared" ca="1" si="233"/>
        <v>31.176179999999995</v>
      </c>
      <c r="U576" s="311">
        <f t="shared" ca="1" si="234"/>
        <v>0</v>
      </c>
      <c r="V576" s="306">
        <f t="shared" ca="1" si="235"/>
        <v>1.2258810833090314</v>
      </c>
      <c r="W576" s="304">
        <f t="shared" ca="1" si="236"/>
        <v>27.302263160501276</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1.1845889614581679</v>
      </c>
      <c r="AH576" s="304">
        <f t="shared" ca="1" si="260"/>
        <v>-8.5909920776182815</v>
      </c>
    </row>
    <row r="577" spans="1:34" x14ac:dyDescent="0.2">
      <c r="A577" s="347">
        <f t="shared" ca="1" si="238"/>
        <v>1E-4</v>
      </c>
      <c r="B577" s="304">
        <f t="shared" ca="1" si="239"/>
        <v>33.419500000000831</v>
      </c>
      <c r="D577" s="306">
        <f t="shared" ca="1" si="240"/>
        <v>-0.71901639309256937</v>
      </c>
      <c r="E577" s="307">
        <f t="shared" ca="1" si="241"/>
        <v>-1.2491210311051155</v>
      </c>
      <c r="F577" s="304">
        <f t="shared" ca="1" si="242"/>
        <v>1.4412799602731439</v>
      </c>
      <c r="G577" s="306">
        <f t="shared" ca="1" si="243"/>
        <v>8.7436756131745543</v>
      </c>
      <c r="H577" s="307">
        <f t="shared" ca="1" si="244"/>
        <v>-104.10646369381145</v>
      </c>
      <c r="I577" s="304">
        <f t="shared" ca="1" si="245"/>
        <v>104.472999603052</v>
      </c>
      <c r="J577" s="306">
        <f t="shared" ca="1" si="246"/>
        <v>720.8069538303231</v>
      </c>
      <c r="K577" s="307">
        <f t="shared" ca="1" si="247"/>
        <v>-7.2003417635217373</v>
      </c>
      <c r="L577" s="304">
        <f t="shared" ca="1" si="232"/>
        <v>720.84291604458531</v>
      </c>
      <c r="M577" s="306">
        <f t="shared" ca="1" si="248"/>
        <v>-1.4870051507535322</v>
      </c>
      <c r="N577" s="304">
        <f t="shared" ca="1" si="249"/>
        <v>-85.199119252392123</v>
      </c>
      <c r="P577" s="310">
        <f t="shared" ca="1" si="250"/>
        <v>23</v>
      </c>
      <c r="Q577" s="304">
        <f t="shared" ca="1" si="251"/>
        <v>0</v>
      </c>
      <c r="R577" s="306">
        <f t="shared" ca="1" si="252"/>
        <v>0</v>
      </c>
      <c r="S577" s="307">
        <f t="shared" ca="1" si="253"/>
        <v>3.1779999999999995</v>
      </c>
      <c r="T577" s="304">
        <f t="shared" ca="1" si="233"/>
        <v>31.176179999999995</v>
      </c>
      <c r="U577" s="311">
        <f t="shared" ca="1" si="234"/>
        <v>0</v>
      </c>
      <c r="V577" s="306">
        <f t="shared" ca="1" si="235"/>
        <v>1.2258823595305404</v>
      </c>
      <c r="W577" s="304">
        <f t="shared" ca="1" si="236"/>
        <v>27.302353497142462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1.1845611807083056</v>
      </c>
      <c r="AH577" s="304">
        <f t="shared" ca="1" si="260"/>
        <v>-8.5910205036190312</v>
      </c>
    </row>
    <row r="578" spans="1:34" x14ac:dyDescent="0.2">
      <c r="A578" s="347">
        <f t="shared" ca="1" si="238"/>
        <v>1E-4</v>
      </c>
      <c r="B578" s="304">
        <f t="shared" ca="1" si="239"/>
        <v>33.419600000000834</v>
      </c>
      <c r="D578" s="306">
        <f t="shared" ca="1" si="240"/>
        <v>-0.71901204425683496</v>
      </c>
      <c r="E578" s="307">
        <f t="shared" ca="1" si="241"/>
        <v>-1.2490921401462742</v>
      </c>
      <c r="F578" s="304">
        <f t="shared" ca="1" si="242"/>
        <v>1.441252751727327</v>
      </c>
      <c r="G578" s="306">
        <f t="shared" ca="1" si="243"/>
        <v>8.7436037119701293</v>
      </c>
      <c r="H578" s="307">
        <f t="shared" ca="1" si="244"/>
        <v>-104.10658860302546</v>
      </c>
      <c r="I578" s="304">
        <f t="shared" ca="1" si="245"/>
        <v>104.4731180564243</v>
      </c>
      <c r="J578" s="306">
        <f t="shared" ca="1" si="246"/>
        <v>720.8069538303231</v>
      </c>
      <c r="K578" s="307">
        <f t="shared" ca="1" si="247"/>
        <v>-7.2107524161365788</v>
      </c>
      <c r="L578" s="304">
        <f t="shared" ca="1" si="232"/>
        <v>720.84302010948011</v>
      </c>
      <c r="M578" s="306">
        <f t="shared" ca="1" si="248"/>
        <v>-1.4870059366302517</v>
      </c>
      <c r="N578" s="304">
        <f t="shared" ca="1" si="249"/>
        <v>-85.19916427981137</v>
      </c>
      <c r="P578" s="310">
        <f t="shared" ca="1" si="250"/>
        <v>23</v>
      </c>
      <c r="Q578" s="304">
        <f t="shared" ca="1" si="251"/>
        <v>0</v>
      </c>
      <c r="R578" s="306">
        <f t="shared" ca="1" si="252"/>
        <v>0</v>
      </c>
      <c r="S578" s="307">
        <f t="shared" ca="1" si="253"/>
        <v>3.1779999999999995</v>
      </c>
      <c r="T578" s="304">
        <f t="shared" ca="1" si="233"/>
        <v>31.176179999999995</v>
      </c>
      <c r="U578" s="311">
        <f t="shared" ca="1" si="234"/>
        <v>0</v>
      </c>
      <c r="V578" s="306">
        <f t="shared" ca="1" si="235"/>
        <v>1.2258836357549094</v>
      </c>
      <c r="W578" s="304">
        <f t="shared" ca="1" si="236"/>
        <v>27.302443832594484</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1.184533400319836</v>
      </c>
      <c r="AH578" s="304">
        <f t="shared" ca="1" si="260"/>
        <v>-8.5910489292455843</v>
      </c>
    </row>
    <row r="579" spans="1:34" x14ac:dyDescent="0.2">
      <c r="A579" s="347">
        <f t="shared" ca="1" si="238"/>
        <v>1E-4</v>
      </c>
      <c r="B579" s="304">
        <f t="shared" ca="1" si="239"/>
        <v>33.419700000000837</v>
      </c>
      <c r="D579" s="306">
        <f t="shared" ca="1" si="240"/>
        <v>-0.71900769541540088</v>
      </c>
      <c r="E579" s="307">
        <f t="shared" ca="1" si="241"/>
        <v>-1.2490632495677829</v>
      </c>
      <c r="F579" s="304">
        <f t="shared" ca="1" si="242"/>
        <v>1.4412255435869139</v>
      </c>
      <c r="G579" s="306">
        <f t="shared" ca="1" si="243"/>
        <v>8.7435318112005884</v>
      </c>
      <c r="H579" s="307">
        <f t="shared" ca="1" si="244"/>
        <v>-104.10671350935041</v>
      </c>
      <c r="I579" s="304">
        <f t="shared" ca="1" si="245"/>
        <v>104.47323650701858</v>
      </c>
      <c r="J579" s="306">
        <f t="shared" ca="1" si="246"/>
        <v>720.8069538303231</v>
      </c>
      <c r="K579" s="307">
        <f t="shared" ca="1" si="247"/>
        <v>-7.2211630812421976</v>
      </c>
      <c r="L579" s="304">
        <f t="shared" ca="1" si="232"/>
        <v>720.8431243248391</v>
      </c>
      <c r="M579" s="306">
        <f t="shared" ca="1" si="248"/>
        <v>-1.4870067224987267</v>
      </c>
      <c r="N579" s="304">
        <f t="shared" ca="1" si="249"/>
        <v>-85.199209306758235</v>
      </c>
      <c r="P579" s="310">
        <f t="shared" ca="1" si="250"/>
        <v>23</v>
      </c>
      <c r="Q579" s="304">
        <f t="shared" ca="1" si="251"/>
        <v>0</v>
      </c>
      <c r="R579" s="306">
        <f t="shared" ca="1" si="252"/>
        <v>0</v>
      </c>
      <c r="S579" s="307">
        <f t="shared" ca="1" si="253"/>
        <v>3.1779999999999995</v>
      </c>
      <c r="T579" s="304">
        <f t="shared" ca="1" si="233"/>
        <v>31.176179999999995</v>
      </c>
      <c r="U579" s="311">
        <f t="shared" ca="1" si="234"/>
        <v>0</v>
      </c>
      <c r="V579" s="306">
        <f t="shared" ca="1" si="235"/>
        <v>1.2258849119821389</v>
      </c>
      <c r="W579" s="304">
        <f t="shared" ca="1" si="236"/>
        <v>27.302534166857335</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1.1845056202927431</v>
      </c>
      <c r="AH579" s="304">
        <f t="shared" ca="1" si="260"/>
        <v>-8.5910773544979513</v>
      </c>
    </row>
    <row r="580" spans="1:34" x14ac:dyDescent="0.2">
      <c r="A580" s="347">
        <f t="shared" ca="1" si="238"/>
        <v>1E-4</v>
      </c>
      <c r="B580" s="304">
        <f t="shared" ca="1" si="239"/>
        <v>33.419800000000841</v>
      </c>
      <c r="D580" s="306">
        <f t="shared" ca="1" si="240"/>
        <v>-0.71900334656826648</v>
      </c>
      <c r="E580" s="307">
        <f t="shared" ca="1" si="241"/>
        <v>-1.2490343593696434</v>
      </c>
      <c r="F580" s="304">
        <f t="shared" ca="1" si="242"/>
        <v>1.4411983358519056</v>
      </c>
      <c r="G580" s="306">
        <f t="shared" ca="1" si="243"/>
        <v>8.7434599108659317</v>
      </c>
      <c r="H580" s="307">
        <f t="shared" ca="1" si="244"/>
        <v>-104.10683841278635</v>
      </c>
      <c r="I580" s="304">
        <f t="shared" ca="1" si="245"/>
        <v>104.4733549548349</v>
      </c>
      <c r="J580" s="306">
        <f t="shared" ca="1" si="246"/>
        <v>720.8069538303231</v>
      </c>
      <c r="K580" s="307">
        <f t="shared" ca="1" si="247"/>
        <v>-7.2315737588383042</v>
      </c>
      <c r="L580" s="304">
        <f t="shared" ref="L580:L643" ca="1" si="261">SQRT(pos_x^2+pos_z^2)</f>
        <v>720.84322869066273</v>
      </c>
      <c r="M580" s="306">
        <f t="shared" ca="1" si="248"/>
        <v>-1.4870075083589571</v>
      </c>
      <c r="N580" s="304">
        <f t="shared" ca="1" si="249"/>
        <v>-85.19925433323273</v>
      </c>
      <c r="P580" s="310">
        <f t="shared" ca="1" si="250"/>
        <v>23</v>
      </c>
      <c r="Q580" s="304">
        <f t="shared" ca="1" si="251"/>
        <v>0</v>
      </c>
      <c r="R580" s="306">
        <f t="shared" ca="1" si="252"/>
        <v>0</v>
      </c>
      <c r="S580" s="307">
        <f t="shared" ca="1" si="253"/>
        <v>3.1779999999999995</v>
      </c>
      <c r="T580" s="304">
        <f t="shared" ref="T580:T643" ca="1" si="262">m*g</f>
        <v>31.176179999999995</v>
      </c>
      <c r="U580" s="311">
        <f t="shared" ref="U580:U643" ca="1" si="263">IF(pos_xz&lt;L_rampe,Poids*COS(Beta),0)</f>
        <v>0</v>
      </c>
      <c r="V580" s="306">
        <f t="shared" ref="V580:V643" ca="1" si="264">Rho_moyen*(20000-Alt_rampe-pos_z)/(20000+Alt_rampe+pos_z)</f>
        <v>1.2258861882122289</v>
      </c>
      <c r="W580" s="304">
        <f t="shared" ref="W580:W643" ca="1" si="265">1/2*Rho*Sref*Cx*vit_xz^2</f>
        <v>27.302624499931028</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1.1844778406270358</v>
      </c>
      <c r="AH580" s="304">
        <f t="shared" ca="1" si="260"/>
        <v>-8.5911057793761287</v>
      </c>
    </row>
    <row r="581" spans="1:34" x14ac:dyDescent="0.2">
      <c r="A581" s="347">
        <f t="shared" ref="A581:A644" ca="1" si="267">IF(B580+0.01&lt;=T_ini+ROUNDUP(Temps_fin_propu,0), 0.01, IF(K580&gt;0, 0.1, 0.0001))</f>
        <v>1E-4</v>
      </c>
      <c r="B581" s="304">
        <f t="shared" ref="B581:B644" ca="1" si="268">B580+pas</f>
        <v>33.419900000000844</v>
      </c>
      <c r="D581" s="306">
        <f t="shared" ref="D581:D644" ca="1" si="269">IF(AND(L580&lt;L_rampe,Poussee&lt;Poids*SIN(M580)),0,(-W580+Poussee)/m*COS(M580)-U580/m*SIN(M580))</f>
        <v>-0.71899899771543396</v>
      </c>
      <c r="E581" s="307">
        <f t="shared" ref="E581:E644" ca="1" si="270">IF(AND(L580&lt;L_rampe,Poussee&lt;Poids*SIN(M580)),0,(-W580+Poussee)/m*SIN(M580)+U580/m*COS(M580)-Poids/m)</f>
        <v>-1.2490054695518484</v>
      </c>
      <c r="F581" s="304">
        <f t="shared" ref="F581:F644" ca="1" si="271">SQRT(acc_x^2+acc_z^2)</f>
        <v>1.4411711285222972</v>
      </c>
      <c r="G581" s="306">
        <f t="shared" ref="G581:G644" ca="1" si="272">G580+acc_x*pas</f>
        <v>8.7433880109661608</v>
      </c>
      <c r="H581" s="307">
        <f t="shared" ref="H581:H644" ca="1" si="273">H580+acc_z*pas</f>
        <v>-104.1069633133333</v>
      </c>
      <c r="I581" s="304">
        <f t="shared" ref="I581:I644" ca="1" si="274">SQRT(vit_x^2+vit_z^2)</f>
        <v>104.47347339987328</v>
      </c>
      <c r="J581" s="306">
        <f t="shared" ref="J581:J644" ca="1" si="275">J580+0.5*(vit_x+G580)*pas*(K580&gt;=0)</f>
        <v>720.8069538303231</v>
      </c>
      <c r="K581" s="307">
        <f t="shared" ref="K581:K644" ca="1" si="276">K580+0.5*(vit_z+H580)*pas</f>
        <v>-7.2419844489246099</v>
      </c>
      <c r="L581" s="304">
        <f t="shared" ca="1" si="261"/>
        <v>720.84333320695146</v>
      </c>
      <c r="M581" s="306">
        <f t="shared" ref="M581:M644" ca="1" si="277">IF(AND(L580&gt;L_rampe,G581&gt;0),ATAN2(G581,H581),$M$4)</f>
        <v>-1.4870082942109435</v>
      </c>
      <c r="N581" s="304">
        <f t="shared" ref="N581:N644" ca="1" si="278">DEGREES(Beta)</f>
        <v>-85.199299359234871</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3.1779999999999995</v>
      </c>
      <c r="T581" s="304">
        <f t="shared" ca="1" si="262"/>
        <v>31.176179999999995</v>
      </c>
      <c r="U581" s="311">
        <f t="shared" ca="1" si="263"/>
        <v>0</v>
      </c>
      <c r="V581" s="306">
        <f t="shared" ca="1" si="264"/>
        <v>1.2258874644451787</v>
      </c>
      <c r="W581" s="304">
        <f t="shared" ca="1" si="265"/>
        <v>27.30271483181555</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1.1844500613227051</v>
      </c>
      <c r="AH581" s="304">
        <f t="shared" ref="AH581:AH644" ca="1" si="289">IF(AND(L580&lt;L_rampe,Poussee&lt;Poids*SIN(M580)), g*SIN(M580), (-W580+Poussee)/m)</f>
        <v>-8.5911342038801237</v>
      </c>
    </row>
    <row r="582" spans="1:34" x14ac:dyDescent="0.2">
      <c r="A582" s="347">
        <f t="shared" ca="1" si="267"/>
        <v>1E-4</v>
      </c>
      <c r="B582" s="304">
        <f t="shared" ca="1" si="268"/>
        <v>33.420000000000847</v>
      </c>
      <c r="D582" s="306">
        <f t="shared" ca="1" si="269"/>
        <v>-0.71899464885690045</v>
      </c>
      <c r="E582" s="307">
        <f t="shared" ca="1" si="270"/>
        <v>-1.248976580114407</v>
      </c>
      <c r="F582" s="304">
        <f t="shared" ca="1" si="271"/>
        <v>1.4411439215980955</v>
      </c>
      <c r="G582" s="306">
        <f t="shared" ca="1" si="272"/>
        <v>8.7433161115012759</v>
      </c>
      <c r="H582" s="307">
        <f t="shared" ca="1" si="273"/>
        <v>-104.10708821099131</v>
      </c>
      <c r="I582" s="304">
        <f t="shared" ca="1" si="274"/>
        <v>104.47359184213379</v>
      </c>
      <c r="J582" s="306">
        <f t="shared" ca="1" si="275"/>
        <v>720.8069538303231</v>
      </c>
      <c r="K582" s="307">
        <f t="shared" ca="1" si="276"/>
        <v>-7.252395151500826</v>
      </c>
      <c r="L582" s="304">
        <f t="shared" ca="1" si="261"/>
        <v>720.84343787370574</v>
      </c>
      <c r="M582" s="306">
        <f t="shared" ca="1" si="277"/>
        <v>-1.4870090800546858</v>
      </c>
      <c r="N582" s="304">
        <f t="shared" ca="1" si="278"/>
        <v>-85.199344384764657</v>
      </c>
      <c r="P582" s="310">
        <f t="shared" ca="1" si="279"/>
        <v>23</v>
      </c>
      <c r="Q582" s="304">
        <f t="shared" ca="1" si="280"/>
        <v>0</v>
      </c>
      <c r="R582" s="306">
        <f t="shared" ca="1" si="281"/>
        <v>0</v>
      </c>
      <c r="S582" s="307">
        <f t="shared" ca="1" si="282"/>
        <v>3.1779999999999995</v>
      </c>
      <c r="T582" s="304">
        <f t="shared" ca="1" si="262"/>
        <v>31.176179999999995</v>
      </c>
      <c r="U582" s="311">
        <f t="shared" ca="1" si="263"/>
        <v>0</v>
      </c>
      <c r="V582" s="306">
        <f t="shared" ca="1" si="264"/>
        <v>1.2258887406809891</v>
      </c>
      <c r="W582" s="304">
        <f t="shared" ca="1" si="265"/>
        <v>27.302805162510946</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1.1844222823797566</v>
      </c>
      <c r="AH582" s="304">
        <f t="shared" ca="1" si="289"/>
        <v>-8.5911626280099291</v>
      </c>
    </row>
    <row r="583" spans="1:34" x14ac:dyDescent="0.2">
      <c r="A583" s="347">
        <f t="shared" ca="1" si="267"/>
        <v>1E-4</v>
      </c>
      <c r="B583" s="304">
        <f t="shared" ca="1" si="268"/>
        <v>33.420100000000851</v>
      </c>
      <c r="D583" s="306">
        <f t="shared" ca="1" si="269"/>
        <v>-0.71899029999266906</v>
      </c>
      <c r="E583" s="307">
        <f t="shared" ca="1" si="270"/>
        <v>-1.2489476910573032</v>
      </c>
      <c r="F583" s="304">
        <f t="shared" ca="1" si="271"/>
        <v>1.4411167150792878</v>
      </c>
      <c r="G583" s="306">
        <f t="shared" ca="1" si="272"/>
        <v>8.7432442124712768</v>
      </c>
      <c r="H583" s="307">
        <f t="shared" ca="1" si="273"/>
        <v>-104.10721310576041</v>
      </c>
      <c r="I583" s="304">
        <f t="shared" ca="1" si="274"/>
        <v>104.47371028161642</v>
      </c>
      <c r="J583" s="306">
        <f t="shared" ca="1" si="275"/>
        <v>720.8069538303231</v>
      </c>
      <c r="K583" s="307">
        <f t="shared" ca="1" si="276"/>
        <v>-7.2628058665666639</v>
      </c>
      <c r="L583" s="304">
        <f t="shared" ca="1" si="261"/>
        <v>720.84354269092603</v>
      </c>
      <c r="M583" s="306">
        <f t="shared" ca="1" si="277"/>
        <v>-1.487009865890184</v>
      </c>
      <c r="N583" s="304">
        <f t="shared" ca="1" si="278"/>
        <v>-85.199389409822103</v>
      </c>
      <c r="P583" s="310">
        <f t="shared" ca="1" si="279"/>
        <v>23</v>
      </c>
      <c r="Q583" s="304">
        <f t="shared" ca="1" si="280"/>
        <v>0</v>
      </c>
      <c r="R583" s="306">
        <f t="shared" ca="1" si="281"/>
        <v>0</v>
      </c>
      <c r="S583" s="307">
        <f t="shared" ca="1" si="282"/>
        <v>3.1779999999999995</v>
      </c>
      <c r="T583" s="304">
        <f t="shared" ca="1" si="262"/>
        <v>31.176179999999995</v>
      </c>
      <c r="U583" s="311">
        <f t="shared" ca="1" si="263"/>
        <v>0</v>
      </c>
      <c r="V583" s="306">
        <f t="shared" ca="1" si="264"/>
        <v>1.2258900169196596</v>
      </c>
      <c r="W583" s="304">
        <f t="shared" ca="1" si="265"/>
        <v>27.302895492017214</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1.1843945037981776</v>
      </c>
      <c r="AH583" s="304">
        <f t="shared" ca="1" si="289"/>
        <v>-8.591191051765561</v>
      </c>
    </row>
    <row r="584" spans="1:34" x14ac:dyDescent="0.2">
      <c r="A584" s="347">
        <f t="shared" ca="1" si="267"/>
        <v>1E-4</v>
      </c>
      <c r="B584" s="304">
        <f t="shared" ca="1" si="268"/>
        <v>33.420200000000854</v>
      </c>
      <c r="D584" s="306">
        <f t="shared" ca="1" si="269"/>
        <v>-0.71898595112274089</v>
      </c>
      <c r="E584" s="307">
        <f t="shared" ca="1" si="270"/>
        <v>-1.2489188023805387</v>
      </c>
      <c r="F584" s="304">
        <f t="shared" ca="1" si="271"/>
        <v>1.4410895089658766</v>
      </c>
      <c r="G584" s="306">
        <f t="shared" ca="1" si="272"/>
        <v>8.7431723138761637</v>
      </c>
      <c r="H584" s="307">
        <f t="shared" ca="1" si="273"/>
        <v>-104.10733799764064</v>
      </c>
      <c r="I584" s="304">
        <f t="shared" ca="1" si="274"/>
        <v>104.47382871832123</v>
      </c>
      <c r="J584" s="306">
        <f t="shared" ca="1" si="275"/>
        <v>720.8069538303231</v>
      </c>
      <c r="K584" s="307">
        <f t="shared" ca="1" si="276"/>
        <v>-7.2732165941218341</v>
      </c>
      <c r="L584" s="304">
        <f t="shared" ca="1" si="261"/>
        <v>720.84364765861301</v>
      </c>
      <c r="M584" s="306">
        <f t="shared" ca="1" si="277"/>
        <v>-1.4870106517174384</v>
      </c>
      <c r="N584" s="304">
        <f t="shared" ca="1" si="278"/>
        <v>-85.199434434407195</v>
      </c>
      <c r="P584" s="310">
        <f t="shared" ca="1" si="279"/>
        <v>23</v>
      </c>
      <c r="Q584" s="304">
        <f t="shared" ca="1" si="280"/>
        <v>0</v>
      </c>
      <c r="R584" s="306">
        <f t="shared" ca="1" si="281"/>
        <v>0</v>
      </c>
      <c r="S584" s="307">
        <f t="shared" ca="1" si="282"/>
        <v>3.1779999999999995</v>
      </c>
      <c r="T584" s="304">
        <f t="shared" ca="1" si="262"/>
        <v>31.176179999999995</v>
      </c>
      <c r="U584" s="311">
        <f t="shared" ca="1" si="263"/>
        <v>0</v>
      </c>
      <c r="V584" s="306">
        <f t="shared" ca="1" si="264"/>
        <v>1.2258912931611907</v>
      </c>
      <c r="W584" s="304">
        <f t="shared" ca="1" si="265"/>
        <v>27.302985820334353</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1.18436672557797</v>
      </c>
      <c r="AH584" s="304">
        <f t="shared" ca="1" si="289"/>
        <v>-8.5912194751470157</v>
      </c>
    </row>
    <row r="585" spans="1:34" x14ac:dyDescent="0.2">
      <c r="A585" s="347">
        <f t="shared" ca="1" si="267"/>
        <v>1E-4</v>
      </c>
      <c r="B585" s="304">
        <f t="shared" ca="1" si="268"/>
        <v>33.420300000000857</v>
      </c>
      <c r="D585" s="306">
        <f t="shared" ca="1" si="269"/>
        <v>-0.71898160224711616</v>
      </c>
      <c r="E585" s="307">
        <f t="shared" ca="1" si="270"/>
        <v>-1.2488899140841099</v>
      </c>
      <c r="F585" s="304">
        <f t="shared" ca="1" si="271"/>
        <v>1.4410623032578589</v>
      </c>
      <c r="G585" s="306">
        <f t="shared" ca="1" si="272"/>
        <v>8.7431004157159382</v>
      </c>
      <c r="H585" s="307">
        <f t="shared" ca="1" si="273"/>
        <v>-104.10746288663205</v>
      </c>
      <c r="I585" s="304">
        <f t="shared" ca="1" si="274"/>
        <v>104.47394715224826</v>
      </c>
      <c r="J585" s="306">
        <f t="shared" ca="1" si="275"/>
        <v>720.8069538303231</v>
      </c>
      <c r="K585" s="307">
        <f t="shared" ca="1" si="276"/>
        <v>-7.2836273341660478</v>
      </c>
      <c r="L585" s="304">
        <f t="shared" ca="1" si="261"/>
        <v>720.84375277676691</v>
      </c>
      <c r="M585" s="306">
        <f t="shared" ca="1" si="277"/>
        <v>-1.4870114375364489</v>
      </c>
      <c r="N585" s="304">
        <f t="shared" ca="1" si="278"/>
        <v>-85.19947945851996</v>
      </c>
      <c r="P585" s="310">
        <f t="shared" ca="1" si="279"/>
        <v>23</v>
      </c>
      <c r="Q585" s="304">
        <f t="shared" ca="1" si="280"/>
        <v>0</v>
      </c>
      <c r="R585" s="306">
        <f t="shared" ca="1" si="281"/>
        <v>0</v>
      </c>
      <c r="S585" s="307">
        <f t="shared" ca="1" si="282"/>
        <v>3.1779999999999995</v>
      </c>
      <c r="T585" s="304">
        <f t="shared" ca="1" si="262"/>
        <v>31.176179999999995</v>
      </c>
      <c r="U585" s="311">
        <f t="shared" ca="1" si="263"/>
        <v>0</v>
      </c>
      <c r="V585" s="306">
        <f t="shared" ca="1" si="264"/>
        <v>1.2258925694055816</v>
      </c>
      <c r="W585" s="304">
        <f t="shared" ca="1" si="265"/>
        <v>27.303076147462381</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1.1843389477191337</v>
      </c>
      <c r="AH585" s="304">
        <f t="shared" ca="1" si="289"/>
        <v>-8.5912478981542968</v>
      </c>
    </row>
    <row r="586" spans="1:34" x14ac:dyDescent="0.2">
      <c r="A586" s="347">
        <f t="shared" ca="1" si="267"/>
        <v>1E-4</v>
      </c>
      <c r="B586" s="304">
        <f t="shared" ca="1" si="268"/>
        <v>33.420400000000861</v>
      </c>
      <c r="D586" s="306">
        <f t="shared" ca="1" si="269"/>
        <v>-0.71897725336579654</v>
      </c>
      <c r="E586" s="307">
        <f t="shared" ca="1" si="270"/>
        <v>-1.2488610261680115</v>
      </c>
      <c r="F586" s="304">
        <f t="shared" ca="1" si="271"/>
        <v>1.4410350979552315</v>
      </c>
      <c r="G586" s="306">
        <f t="shared" ca="1" si="272"/>
        <v>8.7430285179906022</v>
      </c>
      <c r="H586" s="307">
        <f t="shared" ca="1" si="273"/>
        <v>-104.10758777273466</v>
      </c>
      <c r="I586" s="304">
        <f t="shared" ca="1" si="274"/>
        <v>104.47406558339753</v>
      </c>
      <c r="J586" s="306">
        <f t="shared" ca="1" si="275"/>
        <v>720.8069538303231</v>
      </c>
      <c r="K586" s="307">
        <f t="shared" ca="1" si="276"/>
        <v>-7.2940380866990164</v>
      </c>
      <c r="L586" s="304">
        <f t="shared" ca="1" si="261"/>
        <v>720.84385804538817</v>
      </c>
      <c r="M586" s="306">
        <f t="shared" ca="1" si="277"/>
        <v>-1.4870122233472156</v>
      </c>
      <c r="N586" s="304">
        <f t="shared" ca="1" si="278"/>
        <v>-85.199524482160385</v>
      </c>
      <c r="P586" s="310">
        <f t="shared" ca="1" si="279"/>
        <v>23</v>
      </c>
      <c r="Q586" s="304">
        <f t="shared" ca="1" si="280"/>
        <v>0</v>
      </c>
      <c r="R586" s="306">
        <f t="shared" ca="1" si="281"/>
        <v>0</v>
      </c>
      <c r="S586" s="307">
        <f t="shared" ca="1" si="282"/>
        <v>3.1779999999999995</v>
      </c>
      <c r="T586" s="304">
        <f t="shared" ca="1" si="262"/>
        <v>31.176179999999995</v>
      </c>
      <c r="U586" s="311">
        <f t="shared" ca="1" si="263"/>
        <v>0</v>
      </c>
      <c r="V586" s="306">
        <f t="shared" ca="1" si="264"/>
        <v>1.2258938456528325</v>
      </c>
      <c r="W586" s="304">
        <f t="shared" ca="1" si="265"/>
        <v>27.303166473401294</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1.1843111702216582</v>
      </c>
      <c r="AH586" s="304">
        <f t="shared" ca="1" si="289"/>
        <v>-8.5912763207874097</v>
      </c>
    </row>
    <row r="587" spans="1:34" x14ac:dyDescent="0.2">
      <c r="A587" s="347">
        <f t="shared" ca="1" si="267"/>
        <v>1E-4</v>
      </c>
      <c r="B587" s="304">
        <f t="shared" ca="1" si="268"/>
        <v>33.420500000000864</v>
      </c>
      <c r="D587" s="306">
        <f t="shared" ca="1" si="269"/>
        <v>-0.71897290447878359</v>
      </c>
      <c r="E587" s="307">
        <f t="shared" ca="1" si="270"/>
        <v>-1.2488321386322507</v>
      </c>
      <c r="F587" s="304">
        <f t="shared" ca="1" si="271"/>
        <v>1.441007893058001</v>
      </c>
      <c r="G587" s="306">
        <f t="shared" ca="1" si="272"/>
        <v>8.7429566207001539</v>
      </c>
      <c r="H587" s="307">
        <f t="shared" ca="1" si="273"/>
        <v>-104.10771265594852</v>
      </c>
      <c r="I587" s="304">
        <f t="shared" ca="1" si="274"/>
        <v>104.47418401176908</v>
      </c>
      <c r="J587" s="306">
        <f t="shared" ca="1" si="275"/>
        <v>720.8069538303231</v>
      </c>
      <c r="K587" s="307">
        <f t="shared" ca="1" si="276"/>
        <v>-7.3044488517204504</v>
      </c>
      <c r="L587" s="304">
        <f t="shared" ca="1" si="261"/>
        <v>720.8439634644775</v>
      </c>
      <c r="M587" s="306">
        <f t="shared" ca="1" si="277"/>
        <v>-1.4870130091497391</v>
      </c>
      <c r="N587" s="304">
        <f t="shared" ca="1" si="278"/>
        <v>-85.199569505328512</v>
      </c>
      <c r="P587" s="310">
        <f t="shared" ca="1" si="279"/>
        <v>23</v>
      </c>
      <c r="Q587" s="304">
        <f t="shared" ca="1" si="280"/>
        <v>0</v>
      </c>
      <c r="R587" s="306">
        <f t="shared" ca="1" si="281"/>
        <v>0</v>
      </c>
      <c r="S587" s="307">
        <f t="shared" ca="1" si="282"/>
        <v>3.1779999999999995</v>
      </c>
      <c r="T587" s="304">
        <f t="shared" ca="1" si="262"/>
        <v>31.176179999999995</v>
      </c>
      <c r="U587" s="311">
        <f t="shared" ca="1" si="263"/>
        <v>0</v>
      </c>
      <c r="V587" s="306">
        <f t="shared" ca="1" si="264"/>
        <v>1.2258951219029435</v>
      </c>
      <c r="W587" s="304">
        <f t="shared" ca="1" si="265"/>
        <v>27.303256798151107</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1.1842833930855523</v>
      </c>
      <c r="AH587" s="304">
        <f t="shared" ca="1" si="289"/>
        <v>-8.5913047430463489</v>
      </c>
    </row>
    <row r="588" spans="1:34" x14ac:dyDescent="0.2">
      <c r="A588" s="347">
        <f t="shared" ca="1" si="267"/>
        <v>1E-4</v>
      </c>
      <c r="B588" s="304">
        <f t="shared" ca="1" si="268"/>
        <v>33.420600000000867</v>
      </c>
      <c r="D588" s="306">
        <f t="shared" ca="1" si="269"/>
        <v>-0.71896855558607364</v>
      </c>
      <c r="E588" s="307">
        <f t="shared" ca="1" si="270"/>
        <v>-1.2488032514768186</v>
      </c>
      <c r="F588" s="304">
        <f t="shared" ca="1" si="271"/>
        <v>1.440980688566158</v>
      </c>
      <c r="G588" s="306">
        <f t="shared" ca="1" si="272"/>
        <v>8.742884723844595</v>
      </c>
      <c r="H588" s="307">
        <f t="shared" ca="1" si="273"/>
        <v>-104.10783753627366</v>
      </c>
      <c r="I588" s="304">
        <f t="shared" ca="1" si="274"/>
        <v>104.47430243736297</v>
      </c>
      <c r="J588" s="306">
        <f t="shared" ca="1" si="275"/>
        <v>720.8069538303231</v>
      </c>
      <c r="K588" s="307">
        <f t="shared" ca="1" si="276"/>
        <v>-7.3148596292300612</v>
      </c>
      <c r="L588" s="304">
        <f t="shared" ca="1" si="261"/>
        <v>720.84406903403521</v>
      </c>
      <c r="M588" s="306">
        <f t="shared" ca="1" si="277"/>
        <v>-1.487013794944019</v>
      </c>
      <c r="N588" s="304">
        <f t="shared" ca="1" si="278"/>
        <v>-85.199614528024327</v>
      </c>
      <c r="P588" s="310">
        <f t="shared" ca="1" si="279"/>
        <v>23</v>
      </c>
      <c r="Q588" s="304">
        <f t="shared" ca="1" si="280"/>
        <v>0</v>
      </c>
      <c r="R588" s="306">
        <f t="shared" ca="1" si="281"/>
        <v>0</v>
      </c>
      <c r="S588" s="307">
        <f t="shared" ca="1" si="282"/>
        <v>3.1779999999999995</v>
      </c>
      <c r="T588" s="304">
        <f t="shared" ca="1" si="262"/>
        <v>31.176179999999995</v>
      </c>
      <c r="U588" s="311">
        <f t="shared" ca="1" si="263"/>
        <v>0</v>
      </c>
      <c r="V588" s="306">
        <f t="shared" ca="1" si="264"/>
        <v>1.225896398155915</v>
      </c>
      <c r="W588" s="304">
        <f t="shared" ca="1" si="265"/>
        <v>27.303347121711859</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1.1842556163108071</v>
      </c>
      <c r="AH588" s="304">
        <f t="shared" ca="1" si="289"/>
        <v>-8.5913331649311235</v>
      </c>
    </row>
    <row r="589" spans="1:34" x14ac:dyDescent="0.2">
      <c r="A589" s="347">
        <f t="shared" ca="1" si="267"/>
        <v>1E-4</v>
      </c>
      <c r="B589" s="304">
        <f t="shared" ca="1" si="268"/>
        <v>33.42070000000087</v>
      </c>
      <c r="D589" s="306">
        <f t="shared" ca="1" si="269"/>
        <v>-0.71896420668767314</v>
      </c>
      <c r="E589" s="307">
        <f t="shared" ca="1" si="270"/>
        <v>-1.2487743647017009</v>
      </c>
      <c r="F589" s="304">
        <f t="shared" ca="1" si="271"/>
        <v>1.4409534844796941</v>
      </c>
      <c r="G589" s="306">
        <f t="shared" ca="1" si="272"/>
        <v>8.7428128274239256</v>
      </c>
      <c r="H589" s="307">
        <f t="shared" ca="1" si="273"/>
        <v>-104.10796241371014</v>
      </c>
      <c r="I589" s="304">
        <f t="shared" ca="1" si="274"/>
        <v>104.47442086017922</v>
      </c>
      <c r="J589" s="306">
        <f t="shared" ca="1" si="275"/>
        <v>720.8069538303231</v>
      </c>
      <c r="K589" s="307">
        <f t="shared" ca="1" si="276"/>
        <v>-7.3252704192275599</v>
      </c>
      <c r="L589" s="304">
        <f t="shared" ca="1" si="261"/>
        <v>720.84417475406178</v>
      </c>
      <c r="M589" s="306">
        <f t="shared" ca="1" si="277"/>
        <v>-1.4870145807300554</v>
      </c>
      <c r="N589" s="304">
        <f t="shared" ca="1" si="278"/>
        <v>-85.199659550247816</v>
      </c>
      <c r="P589" s="310">
        <f t="shared" ca="1" si="279"/>
        <v>23</v>
      </c>
      <c r="Q589" s="304">
        <f t="shared" ca="1" si="280"/>
        <v>0</v>
      </c>
      <c r="R589" s="306">
        <f t="shared" ca="1" si="281"/>
        <v>0</v>
      </c>
      <c r="S589" s="307">
        <f t="shared" ca="1" si="282"/>
        <v>3.1779999999999995</v>
      </c>
      <c r="T589" s="304">
        <f t="shared" ca="1" si="262"/>
        <v>31.176179999999995</v>
      </c>
      <c r="U589" s="311">
        <f t="shared" ca="1" si="263"/>
        <v>0</v>
      </c>
      <c r="V589" s="306">
        <f t="shared" ca="1" si="264"/>
        <v>1.2258976744117462</v>
      </c>
      <c r="W589" s="304">
        <f t="shared" ca="1" si="265"/>
        <v>27.303437444083535</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1.184227839897412</v>
      </c>
      <c r="AH589" s="304">
        <f t="shared" ca="1" si="289"/>
        <v>-8.5913615864417441</v>
      </c>
    </row>
    <row r="590" spans="1:34" x14ac:dyDescent="0.2">
      <c r="A590" s="347">
        <f t="shared" ca="1" si="267"/>
        <v>1E-4</v>
      </c>
      <c r="B590" s="304">
        <f t="shared" ca="1" si="268"/>
        <v>33.420800000000874</v>
      </c>
      <c r="D590" s="306">
        <f t="shared" ca="1" si="269"/>
        <v>-0.7189598577835814</v>
      </c>
      <c r="E590" s="307">
        <f t="shared" ca="1" si="270"/>
        <v>-1.2487454783069047</v>
      </c>
      <c r="F590" s="304">
        <f t="shared" ca="1" si="271"/>
        <v>1.4409262807986145</v>
      </c>
      <c r="G590" s="306">
        <f t="shared" ca="1" si="272"/>
        <v>8.7427409314381475</v>
      </c>
      <c r="H590" s="307">
        <f t="shared" ca="1" si="273"/>
        <v>-104.10808728825798</v>
      </c>
      <c r="I590" s="304">
        <f t="shared" ca="1" si="274"/>
        <v>104.47453928021787</v>
      </c>
      <c r="J590" s="306">
        <f t="shared" ca="1" si="275"/>
        <v>720.8069538303231</v>
      </c>
      <c r="K590" s="307">
        <f t="shared" ca="1" si="276"/>
        <v>-7.3356812217126581</v>
      </c>
      <c r="L590" s="304">
        <f t="shared" ca="1" si="261"/>
        <v>720.84428062455777</v>
      </c>
      <c r="M590" s="306">
        <f t="shared" ca="1" si="277"/>
        <v>-1.4870153665078487</v>
      </c>
      <c r="N590" s="304">
        <f t="shared" ca="1" si="278"/>
        <v>-85.199704571999007</v>
      </c>
      <c r="P590" s="310">
        <f t="shared" ca="1" si="279"/>
        <v>23</v>
      </c>
      <c r="Q590" s="304">
        <f t="shared" ca="1" si="280"/>
        <v>0</v>
      </c>
      <c r="R590" s="306">
        <f t="shared" ca="1" si="281"/>
        <v>0</v>
      </c>
      <c r="S590" s="307">
        <f t="shared" ca="1" si="282"/>
        <v>3.1779999999999995</v>
      </c>
      <c r="T590" s="304">
        <f t="shared" ca="1" si="262"/>
        <v>31.176179999999995</v>
      </c>
      <c r="U590" s="311">
        <f t="shared" ca="1" si="263"/>
        <v>0</v>
      </c>
      <c r="V590" s="306">
        <f t="shared" ca="1" si="264"/>
        <v>1.2258989506704376</v>
      </c>
      <c r="W590" s="304">
        <f t="shared" ca="1" si="265"/>
        <v>27.303527765266143</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1.1842000638453722</v>
      </c>
      <c r="AH590" s="304">
        <f t="shared" ca="1" si="289"/>
        <v>-8.591390007578207</v>
      </c>
    </row>
    <row r="591" spans="1:34" x14ac:dyDescent="0.2">
      <c r="A591" s="347">
        <f t="shared" ca="1" si="267"/>
        <v>1E-4</v>
      </c>
      <c r="B591" s="304">
        <f t="shared" ca="1" si="268"/>
        <v>33.420900000000877</v>
      </c>
      <c r="D591" s="306">
        <f t="shared" ca="1" si="269"/>
        <v>-0.71895550887379822</v>
      </c>
      <c r="E591" s="307">
        <f t="shared" ca="1" si="270"/>
        <v>-1.2487165922924284</v>
      </c>
      <c r="F591" s="304">
        <f t="shared" ca="1" si="271"/>
        <v>1.4408990775229185</v>
      </c>
      <c r="G591" s="306">
        <f t="shared" ca="1" si="272"/>
        <v>8.7426690358872605</v>
      </c>
      <c r="H591" s="307">
        <f t="shared" ca="1" si="273"/>
        <v>-104.1082121599172</v>
      </c>
      <c r="I591" s="304">
        <f t="shared" ca="1" si="274"/>
        <v>104.47465769747893</v>
      </c>
      <c r="J591" s="306">
        <f t="shared" ca="1" si="275"/>
        <v>720.8069538303231</v>
      </c>
      <c r="K591" s="307">
        <f t="shared" ca="1" si="276"/>
        <v>-7.3460920366850671</v>
      </c>
      <c r="L591" s="304">
        <f t="shared" ca="1" si="261"/>
        <v>720.84438664552351</v>
      </c>
      <c r="M591" s="306">
        <f t="shared" ca="1" si="277"/>
        <v>-1.487016152277399</v>
      </c>
      <c r="N591" s="304">
        <f t="shared" ca="1" si="278"/>
        <v>-85.1997495932779</v>
      </c>
      <c r="P591" s="310">
        <f t="shared" ca="1" si="279"/>
        <v>23</v>
      </c>
      <c r="Q591" s="304">
        <f t="shared" ca="1" si="280"/>
        <v>0</v>
      </c>
      <c r="R591" s="306">
        <f t="shared" ca="1" si="281"/>
        <v>0</v>
      </c>
      <c r="S591" s="307">
        <f t="shared" ca="1" si="282"/>
        <v>3.1779999999999995</v>
      </c>
      <c r="T591" s="304">
        <f t="shared" ca="1" si="262"/>
        <v>31.176179999999995</v>
      </c>
      <c r="U591" s="311">
        <f t="shared" ca="1" si="263"/>
        <v>0</v>
      </c>
      <c r="V591" s="306">
        <f t="shared" ca="1" si="264"/>
        <v>1.2259002269319887</v>
      </c>
      <c r="W591" s="304">
        <f t="shared" ca="1" si="265"/>
        <v>27.303618085259679</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1.1841722881546861</v>
      </c>
      <c r="AH591" s="304">
        <f t="shared" ca="1" si="289"/>
        <v>-8.5914184283405124</v>
      </c>
    </row>
    <row r="592" spans="1:34" x14ac:dyDescent="0.2">
      <c r="A592" s="347">
        <f t="shared" ca="1" si="267"/>
        <v>1E-4</v>
      </c>
      <c r="B592" s="304">
        <f t="shared" ca="1" si="268"/>
        <v>33.42100000000088</v>
      </c>
      <c r="D592" s="306">
        <f t="shared" ca="1" si="269"/>
        <v>-0.71895115995832315</v>
      </c>
      <c r="E592" s="307">
        <f t="shared" ca="1" si="270"/>
        <v>-1.2486877066582718</v>
      </c>
      <c r="F592" s="304">
        <f t="shared" ca="1" si="271"/>
        <v>1.440871874652605</v>
      </c>
      <c r="G592" s="306">
        <f t="shared" ca="1" si="272"/>
        <v>8.7425971407712648</v>
      </c>
      <c r="H592" s="307">
        <f t="shared" ca="1" si="273"/>
        <v>-104.10833702868787</v>
      </c>
      <c r="I592" s="304">
        <f t="shared" ca="1" si="274"/>
        <v>104.47477611196247</v>
      </c>
      <c r="J592" s="306">
        <f t="shared" ca="1" si="275"/>
        <v>720.8069538303231</v>
      </c>
      <c r="K592" s="307">
        <f t="shared" ca="1" si="276"/>
        <v>-7.3565028641444972</v>
      </c>
      <c r="L592" s="304">
        <f t="shared" ca="1" si="261"/>
        <v>720.84449281695959</v>
      </c>
      <c r="M592" s="306">
        <f t="shared" ca="1" si="277"/>
        <v>-1.4870169380387064</v>
      </c>
      <c r="N592" s="304">
        <f t="shared" ca="1" si="278"/>
        <v>-85.199794614084524</v>
      </c>
      <c r="P592" s="310">
        <f t="shared" ca="1" si="279"/>
        <v>23</v>
      </c>
      <c r="Q592" s="304">
        <f t="shared" ca="1" si="280"/>
        <v>0</v>
      </c>
      <c r="R592" s="306">
        <f t="shared" ca="1" si="281"/>
        <v>0</v>
      </c>
      <c r="S592" s="307">
        <f t="shared" ca="1" si="282"/>
        <v>3.1779999999999995</v>
      </c>
      <c r="T592" s="304">
        <f t="shared" ca="1" si="262"/>
        <v>31.176179999999995</v>
      </c>
      <c r="U592" s="311">
        <f t="shared" ca="1" si="263"/>
        <v>0</v>
      </c>
      <c r="V592" s="306">
        <f t="shared" ca="1" si="264"/>
        <v>1.2259015031964002</v>
      </c>
      <c r="W592" s="304">
        <f t="shared" ca="1" si="265"/>
        <v>27.303708404064178</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1.1841445128253554</v>
      </c>
      <c r="AH592" s="304">
        <f t="shared" ca="1" si="289"/>
        <v>-8.5914468487286602</v>
      </c>
    </row>
    <row r="593" spans="1:34" x14ac:dyDescent="0.2">
      <c r="A593" s="347">
        <f t="shared" ca="1" si="267"/>
        <v>1E-4</v>
      </c>
      <c r="B593" s="304">
        <f t="shared" ca="1" si="268"/>
        <v>33.421100000000884</v>
      </c>
      <c r="D593" s="306">
        <f t="shared" ca="1" si="269"/>
        <v>-0.71894681103715896</v>
      </c>
      <c r="E593" s="307">
        <f t="shared" ca="1" si="270"/>
        <v>-1.2486588214044225</v>
      </c>
      <c r="F593" s="304">
        <f t="shared" ca="1" si="271"/>
        <v>1.4408446721876658</v>
      </c>
      <c r="G593" s="306">
        <f t="shared" ca="1" si="272"/>
        <v>8.7425252460901604</v>
      </c>
      <c r="H593" s="307">
        <f t="shared" ca="1" si="273"/>
        <v>-104.10846189457001</v>
      </c>
      <c r="I593" s="304">
        <f t="shared" ca="1" si="274"/>
        <v>104.47489452366851</v>
      </c>
      <c r="J593" s="306">
        <f t="shared" ca="1" si="275"/>
        <v>720.8069538303231</v>
      </c>
      <c r="K593" s="307">
        <f t="shared" ca="1" si="276"/>
        <v>-7.3669137040906598</v>
      </c>
      <c r="L593" s="304">
        <f t="shared" ca="1" si="261"/>
        <v>720.84459913886644</v>
      </c>
      <c r="M593" s="306">
        <f t="shared" ca="1" si="277"/>
        <v>-1.4870177237917708</v>
      </c>
      <c r="N593" s="304">
        <f t="shared" ca="1" si="278"/>
        <v>-85.199839634418851</v>
      </c>
      <c r="P593" s="310">
        <f t="shared" ca="1" si="279"/>
        <v>23</v>
      </c>
      <c r="Q593" s="304">
        <f t="shared" ca="1" si="280"/>
        <v>0</v>
      </c>
      <c r="R593" s="306">
        <f t="shared" ca="1" si="281"/>
        <v>0</v>
      </c>
      <c r="S593" s="307">
        <f t="shared" ca="1" si="282"/>
        <v>3.1779999999999995</v>
      </c>
      <c r="T593" s="304">
        <f t="shared" ca="1" si="262"/>
        <v>31.176179999999995</v>
      </c>
      <c r="U593" s="311">
        <f t="shared" ca="1" si="263"/>
        <v>0</v>
      </c>
      <c r="V593" s="306">
        <f t="shared" ca="1" si="264"/>
        <v>1.2259027794636717</v>
      </c>
      <c r="W593" s="304">
        <f t="shared" ca="1" si="265"/>
        <v>27.303798721679641</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1.1841167378573676</v>
      </c>
      <c r="AH593" s="304">
        <f t="shared" ca="1" si="289"/>
        <v>-8.5914752687426628</v>
      </c>
    </row>
    <row r="594" spans="1:34" x14ac:dyDescent="0.2">
      <c r="A594" s="347">
        <f t="shared" ca="1" si="267"/>
        <v>1E-4</v>
      </c>
      <c r="B594" s="304">
        <f t="shared" ca="1" si="268"/>
        <v>33.421200000000887</v>
      </c>
      <c r="D594" s="306">
        <f t="shared" ca="1" si="269"/>
        <v>-0.71894246211030699</v>
      </c>
      <c r="E594" s="307">
        <f t="shared" ca="1" si="270"/>
        <v>-1.2486299365308842</v>
      </c>
      <c r="F594" s="304">
        <f t="shared" ca="1" si="271"/>
        <v>1.440817470128104</v>
      </c>
      <c r="G594" s="306">
        <f t="shared" ca="1" si="272"/>
        <v>8.7424533518439489</v>
      </c>
      <c r="H594" s="307">
        <f t="shared" ca="1" si="273"/>
        <v>-104.10858675756367</v>
      </c>
      <c r="I594" s="304">
        <f t="shared" ca="1" si="274"/>
        <v>104.4750129325971</v>
      </c>
      <c r="J594" s="306">
        <f t="shared" ca="1" si="275"/>
        <v>720.8069538303231</v>
      </c>
      <c r="K594" s="307">
        <f t="shared" ca="1" si="276"/>
        <v>-7.3773245565232664</v>
      </c>
      <c r="L594" s="304">
        <f t="shared" ca="1" si="261"/>
        <v>720.84470561124454</v>
      </c>
      <c r="M594" s="306">
        <f t="shared" ca="1" si="277"/>
        <v>-1.4870185095365924</v>
      </c>
      <c r="N594" s="304">
        <f t="shared" ca="1" si="278"/>
        <v>-85.199884654280908</v>
      </c>
      <c r="P594" s="310">
        <f t="shared" ca="1" si="279"/>
        <v>23</v>
      </c>
      <c r="Q594" s="304">
        <f t="shared" ca="1" si="280"/>
        <v>0</v>
      </c>
      <c r="R594" s="306">
        <f t="shared" ca="1" si="281"/>
        <v>0</v>
      </c>
      <c r="S594" s="307">
        <f t="shared" ca="1" si="282"/>
        <v>3.1779999999999995</v>
      </c>
      <c r="T594" s="304">
        <f t="shared" ca="1" si="262"/>
        <v>31.176179999999995</v>
      </c>
      <c r="U594" s="311">
        <f t="shared" ca="1" si="263"/>
        <v>0</v>
      </c>
      <c r="V594" s="306">
        <f t="shared" ca="1" si="264"/>
        <v>1.2259040557338026</v>
      </c>
      <c r="W594" s="304">
        <f t="shared" ca="1" si="265"/>
        <v>27.303889038106078</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1.1840889632507228</v>
      </c>
      <c r="AH594" s="304">
        <f t="shared" ca="1" si="289"/>
        <v>-8.5915036883825184</v>
      </c>
    </row>
    <row r="595" spans="1:34" x14ac:dyDescent="0.2">
      <c r="A595" s="347">
        <f t="shared" ca="1" si="267"/>
        <v>1E-4</v>
      </c>
      <c r="B595" s="304">
        <f t="shared" ca="1" si="268"/>
        <v>33.42130000000089</v>
      </c>
      <c r="D595" s="306">
        <f t="shared" ca="1" si="269"/>
        <v>-0.71893811317776746</v>
      </c>
      <c r="E595" s="307">
        <f t="shared" ca="1" si="270"/>
        <v>-1.2486010520376478</v>
      </c>
      <c r="F595" s="304">
        <f t="shared" ca="1" si="271"/>
        <v>1.4407902684739127</v>
      </c>
      <c r="G595" s="306">
        <f t="shared" ca="1" si="272"/>
        <v>8.7423814580326304</v>
      </c>
      <c r="H595" s="307">
        <f t="shared" ca="1" si="273"/>
        <v>-104.10871161766887</v>
      </c>
      <c r="I595" s="304">
        <f t="shared" ca="1" si="274"/>
        <v>104.47513133874823</v>
      </c>
      <c r="J595" s="306">
        <f t="shared" ca="1" si="275"/>
        <v>720.8069538303231</v>
      </c>
      <c r="K595" s="307">
        <f t="shared" ca="1" si="276"/>
        <v>-7.3877354214420281</v>
      </c>
      <c r="L595" s="304">
        <f t="shared" ca="1" si="261"/>
        <v>720.84481223409443</v>
      </c>
      <c r="M595" s="306">
        <f t="shared" ca="1" si="277"/>
        <v>-1.4870192952731716</v>
      </c>
      <c r="N595" s="304">
        <f t="shared" ca="1" si="278"/>
        <v>-85.199929673670695</v>
      </c>
      <c r="P595" s="310">
        <f t="shared" ca="1" si="279"/>
        <v>23</v>
      </c>
      <c r="Q595" s="304">
        <f t="shared" ca="1" si="280"/>
        <v>0</v>
      </c>
      <c r="R595" s="306">
        <f t="shared" ca="1" si="281"/>
        <v>0</v>
      </c>
      <c r="S595" s="307">
        <f t="shared" ca="1" si="282"/>
        <v>3.1779999999999995</v>
      </c>
      <c r="T595" s="304">
        <f t="shared" ca="1" si="262"/>
        <v>31.176179999999995</v>
      </c>
      <c r="U595" s="311">
        <f t="shared" ca="1" si="263"/>
        <v>0</v>
      </c>
      <c r="V595" s="306">
        <f t="shared" ca="1" si="264"/>
        <v>1.2259053320067934</v>
      </c>
      <c r="W595" s="304">
        <f t="shared" ca="1" si="265"/>
        <v>27.303979353343468</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1.1840611890054191</v>
      </c>
      <c r="AH595" s="304">
        <f t="shared" ca="1" si="289"/>
        <v>-8.5915321076482325</v>
      </c>
    </row>
    <row r="596" spans="1:34" x14ac:dyDescent="0.2">
      <c r="A596" s="347">
        <f t="shared" ca="1" si="267"/>
        <v>1E-4</v>
      </c>
      <c r="B596" s="304">
        <f t="shared" ca="1" si="268"/>
        <v>33.421400000000894</v>
      </c>
      <c r="D596" s="306">
        <f t="shared" ca="1" si="269"/>
        <v>-0.71893376423953914</v>
      </c>
      <c r="E596" s="307">
        <f t="shared" ca="1" si="270"/>
        <v>-1.2485721679247259</v>
      </c>
      <c r="F596" s="304">
        <f t="shared" ca="1" si="271"/>
        <v>1.4407630672251019</v>
      </c>
      <c r="G596" s="306">
        <f t="shared" ca="1" si="272"/>
        <v>8.7423095646562068</v>
      </c>
      <c r="H596" s="307">
        <f t="shared" ca="1" si="273"/>
        <v>-104.10883647488566</v>
      </c>
      <c r="I596" s="304">
        <f t="shared" ca="1" si="274"/>
        <v>104.475249742122</v>
      </c>
      <c r="J596" s="306">
        <f t="shared" ca="1" si="275"/>
        <v>720.8069538303231</v>
      </c>
      <c r="K596" s="307">
        <f t="shared" ca="1" si="276"/>
        <v>-7.3981462988466555</v>
      </c>
      <c r="L596" s="304">
        <f t="shared" ca="1" si="261"/>
        <v>720.84491900741637</v>
      </c>
      <c r="M596" s="306">
        <f t="shared" ca="1" si="277"/>
        <v>-1.487020081001508</v>
      </c>
      <c r="N596" s="304">
        <f t="shared" ca="1" si="278"/>
        <v>-85.199974692588214</v>
      </c>
      <c r="P596" s="310">
        <f t="shared" ca="1" si="279"/>
        <v>23</v>
      </c>
      <c r="Q596" s="304">
        <f t="shared" ca="1" si="280"/>
        <v>0</v>
      </c>
      <c r="R596" s="306">
        <f t="shared" ca="1" si="281"/>
        <v>0</v>
      </c>
      <c r="S596" s="307">
        <f t="shared" ca="1" si="282"/>
        <v>3.1779999999999995</v>
      </c>
      <c r="T596" s="304">
        <f t="shared" ca="1" si="262"/>
        <v>31.176179999999995</v>
      </c>
      <c r="U596" s="311">
        <f t="shared" ca="1" si="263"/>
        <v>0</v>
      </c>
      <c r="V596" s="306">
        <f t="shared" ca="1" si="264"/>
        <v>1.2259066082826442</v>
      </c>
      <c r="W596" s="304">
        <f t="shared" ca="1" si="265"/>
        <v>27.304069667391875</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1.1840334151214638</v>
      </c>
      <c r="AH596" s="304">
        <f t="shared" ca="1" si="289"/>
        <v>-8.5915605265397961</v>
      </c>
    </row>
    <row r="597" spans="1:34" x14ac:dyDescent="0.2">
      <c r="A597" s="347">
        <f t="shared" ca="1" si="267"/>
        <v>1E-4</v>
      </c>
      <c r="B597" s="304">
        <f t="shared" ca="1" si="268"/>
        <v>33.421500000000897</v>
      </c>
      <c r="D597" s="306">
        <f t="shared" ca="1" si="269"/>
        <v>-0.71892941529562759</v>
      </c>
      <c r="E597" s="307">
        <f t="shared" ca="1" si="270"/>
        <v>-1.2485432841920936</v>
      </c>
      <c r="F597" s="304">
        <f t="shared" ca="1" si="271"/>
        <v>1.440735866381653</v>
      </c>
      <c r="G597" s="306">
        <f t="shared" ca="1" si="272"/>
        <v>8.7422376717146779</v>
      </c>
      <c r="H597" s="307">
        <f t="shared" ca="1" si="273"/>
        <v>-104.10896132921408</v>
      </c>
      <c r="I597" s="304">
        <f t="shared" ca="1" si="274"/>
        <v>104.47536814271841</v>
      </c>
      <c r="J597" s="306">
        <f t="shared" ca="1" si="275"/>
        <v>720.8069538303231</v>
      </c>
      <c r="K597" s="307">
        <f t="shared" ca="1" si="276"/>
        <v>-7.4085571887368609</v>
      </c>
      <c r="L597" s="304">
        <f t="shared" ca="1" si="261"/>
        <v>720.84502593121101</v>
      </c>
      <c r="M597" s="306">
        <f t="shared" ca="1" si="277"/>
        <v>-1.4870208667216023</v>
      </c>
      <c r="N597" s="304">
        <f t="shared" ca="1" si="278"/>
        <v>-85.200019711033505</v>
      </c>
      <c r="P597" s="310">
        <f t="shared" ca="1" si="279"/>
        <v>23</v>
      </c>
      <c r="Q597" s="304">
        <f t="shared" ca="1" si="280"/>
        <v>0</v>
      </c>
      <c r="R597" s="306">
        <f t="shared" ca="1" si="281"/>
        <v>0</v>
      </c>
      <c r="S597" s="307">
        <f t="shared" ca="1" si="282"/>
        <v>3.1779999999999995</v>
      </c>
      <c r="T597" s="304">
        <f t="shared" ca="1" si="262"/>
        <v>31.176179999999995</v>
      </c>
      <c r="U597" s="311">
        <f t="shared" ca="1" si="263"/>
        <v>0</v>
      </c>
      <c r="V597" s="306">
        <f t="shared" ca="1" si="264"/>
        <v>1.2259078845613549</v>
      </c>
      <c r="W597" s="304">
        <f t="shared" ca="1" si="265"/>
        <v>27.304159980251278</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1.1840056415988354</v>
      </c>
      <c r="AH597" s="304">
        <f t="shared" ca="1" si="289"/>
        <v>-8.5915889450572305</v>
      </c>
    </row>
    <row r="598" spans="1:34" x14ac:dyDescent="0.2">
      <c r="A598" s="347">
        <f t="shared" ca="1" si="267"/>
        <v>1E-4</v>
      </c>
      <c r="B598" s="304">
        <f t="shared" ca="1" si="268"/>
        <v>33.4216000000009</v>
      </c>
      <c r="D598" s="306">
        <f t="shared" ca="1" si="269"/>
        <v>-0.71892506634602793</v>
      </c>
      <c r="E598" s="307">
        <f t="shared" ca="1" si="270"/>
        <v>-1.2485144008397615</v>
      </c>
      <c r="F598" s="304">
        <f t="shared" ca="1" si="271"/>
        <v>1.4407086659435728</v>
      </c>
      <c r="G598" s="306">
        <f t="shared" ca="1" si="272"/>
        <v>8.7421657792080438</v>
      </c>
      <c r="H598" s="307">
        <f t="shared" ca="1" si="273"/>
        <v>-104.10908618065416</v>
      </c>
      <c r="I598" s="304">
        <f t="shared" ca="1" si="274"/>
        <v>104.47548654053749</v>
      </c>
      <c r="J598" s="306">
        <f t="shared" ca="1" si="275"/>
        <v>720.8069538303231</v>
      </c>
      <c r="K598" s="307">
        <f t="shared" ca="1" si="276"/>
        <v>-7.4189680911123546</v>
      </c>
      <c r="L598" s="304">
        <f t="shared" ca="1" si="261"/>
        <v>720.84513300547883</v>
      </c>
      <c r="M598" s="306">
        <f t="shared" ca="1" si="277"/>
        <v>-1.4870216524334541</v>
      </c>
      <c r="N598" s="304">
        <f t="shared" ca="1" si="278"/>
        <v>-85.200064729006527</v>
      </c>
      <c r="P598" s="310">
        <f t="shared" ca="1" si="279"/>
        <v>23</v>
      </c>
      <c r="Q598" s="304">
        <f t="shared" ca="1" si="280"/>
        <v>0</v>
      </c>
      <c r="R598" s="306">
        <f t="shared" ca="1" si="281"/>
        <v>0</v>
      </c>
      <c r="S598" s="307">
        <f t="shared" ca="1" si="282"/>
        <v>3.1779999999999995</v>
      </c>
      <c r="T598" s="304">
        <f t="shared" ca="1" si="262"/>
        <v>31.176179999999995</v>
      </c>
      <c r="U598" s="311">
        <f t="shared" ca="1" si="263"/>
        <v>0</v>
      </c>
      <c r="V598" s="306">
        <f t="shared" ca="1" si="264"/>
        <v>1.2259091608429256</v>
      </c>
      <c r="W598" s="304">
        <f t="shared" ca="1" si="265"/>
        <v>27.304250291921679</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1.1839778684375446</v>
      </c>
      <c r="AH598" s="304">
        <f t="shared" ca="1" si="289"/>
        <v>-8.5916173632005286</v>
      </c>
    </row>
    <row r="599" spans="1:34" x14ac:dyDescent="0.2">
      <c r="A599" s="347">
        <f t="shared" ca="1" si="267"/>
        <v>1E-4</v>
      </c>
      <c r="B599" s="304">
        <f t="shared" ca="1" si="268"/>
        <v>33.421700000000904</v>
      </c>
      <c r="D599" s="306">
        <f t="shared" ca="1" si="269"/>
        <v>-0.7189207173907457</v>
      </c>
      <c r="E599" s="307">
        <f t="shared" ca="1" si="270"/>
        <v>-1.2484855178677243</v>
      </c>
      <c r="F599" s="304">
        <f t="shared" ca="1" si="271"/>
        <v>1.44068146591086</v>
      </c>
      <c r="G599" s="306">
        <f t="shared" ca="1" si="272"/>
        <v>8.7420938871363045</v>
      </c>
      <c r="H599" s="307">
        <f t="shared" ca="1" si="273"/>
        <v>-104.10921102920595</v>
      </c>
      <c r="I599" s="304">
        <f t="shared" ca="1" si="274"/>
        <v>104.47560493557931</v>
      </c>
      <c r="J599" s="306">
        <f t="shared" ca="1" si="275"/>
        <v>720.8069538303231</v>
      </c>
      <c r="K599" s="307">
        <f t="shared" ca="1" si="276"/>
        <v>-7.4293790059728479</v>
      </c>
      <c r="L599" s="304">
        <f t="shared" ca="1" si="261"/>
        <v>720.84524023022027</v>
      </c>
      <c r="M599" s="306">
        <f t="shared" ca="1" si="277"/>
        <v>-1.4870224381370638</v>
      </c>
      <c r="N599" s="304">
        <f t="shared" ca="1" si="278"/>
        <v>-85.200109746507309</v>
      </c>
      <c r="P599" s="310">
        <f t="shared" ca="1" si="279"/>
        <v>23</v>
      </c>
      <c r="Q599" s="304">
        <f t="shared" ca="1" si="280"/>
        <v>0</v>
      </c>
      <c r="R599" s="306">
        <f t="shared" ca="1" si="281"/>
        <v>0</v>
      </c>
      <c r="S599" s="307">
        <f t="shared" ca="1" si="282"/>
        <v>3.1779999999999995</v>
      </c>
      <c r="T599" s="304">
        <f t="shared" ca="1" si="262"/>
        <v>31.176179999999995</v>
      </c>
      <c r="U599" s="311">
        <f t="shared" ca="1" si="263"/>
        <v>0</v>
      </c>
      <c r="V599" s="306">
        <f t="shared" ca="1" si="264"/>
        <v>1.2259104371273559</v>
      </c>
      <c r="W599" s="304">
        <f t="shared" ca="1" si="265"/>
        <v>27.304340602403116</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1.1839500956375844</v>
      </c>
      <c r="AH599" s="304">
        <f t="shared" ca="1" si="289"/>
        <v>-8.5916457809696922</v>
      </c>
    </row>
    <row r="600" spans="1:34" x14ac:dyDescent="0.2">
      <c r="A600" s="347">
        <f t="shared" ca="1" si="267"/>
        <v>1E-4</v>
      </c>
      <c r="B600" s="304">
        <f t="shared" ca="1" si="268"/>
        <v>33.421800000000907</v>
      </c>
      <c r="D600" s="306">
        <f t="shared" ca="1" si="269"/>
        <v>-0.71891636842977968</v>
      </c>
      <c r="E600" s="307">
        <f t="shared" ca="1" si="270"/>
        <v>-1.2484566352759749</v>
      </c>
      <c r="F600" s="304">
        <f t="shared" ca="1" si="271"/>
        <v>1.4406542662835076</v>
      </c>
      <c r="G600" s="306">
        <f t="shared" ca="1" si="272"/>
        <v>8.7420219954994618</v>
      </c>
      <c r="H600" s="307">
        <f t="shared" ca="1" si="273"/>
        <v>-104.10933587486947</v>
      </c>
      <c r="I600" s="304">
        <f t="shared" ca="1" si="274"/>
        <v>104.47572332784387</v>
      </c>
      <c r="J600" s="306">
        <f t="shared" ca="1" si="275"/>
        <v>720.8069538303231</v>
      </c>
      <c r="K600" s="307">
        <f t="shared" ca="1" si="276"/>
        <v>-7.4397899333180515</v>
      </c>
      <c r="L600" s="304">
        <f t="shared" ca="1" si="261"/>
        <v>720.84534760543568</v>
      </c>
      <c r="M600" s="306">
        <f t="shared" ca="1" si="277"/>
        <v>-1.4870232238324315</v>
      </c>
      <c r="N600" s="304">
        <f t="shared" ca="1" si="278"/>
        <v>-85.200154763535849</v>
      </c>
      <c r="P600" s="310">
        <f t="shared" ca="1" si="279"/>
        <v>23</v>
      </c>
      <c r="Q600" s="304">
        <f t="shared" ca="1" si="280"/>
        <v>0</v>
      </c>
      <c r="R600" s="306">
        <f t="shared" ca="1" si="281"/>
        <v>0</v>
      </c>
      <c r="S600" s="307">
        <f t="shared" ca="1" si="282"/>
        <v>3.1779999999999995</v>
      </c>
      <c r="T600" s="304">
        <f t="shared" ca="1" si="262"/>
        <v>31.176179999999995</v>
      </c>
      <c r="U600" s="311">
        <f t="shared" ca="1" si="263"/>
        <v>0</v>
      </c>
      <c r="V600" s="306">
        <f t="shared" ca="1" si="264"/>
        <v>1.225911713414646</v>
      </c>
      <c r="W600" s="304">
        <f t="shared" ca="1" si="265"/>
        <v>27.304430911695572</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1.1839223231989475</v>
      </c>
      <c r="AH600" s="304">
        <f t="shared" ca="1" si="289"/>
        <v>-8.591674198364732</v>
      </c>
    </row>
    <row r="601" spans="1:34" x14ac:dyDescent="0.2">
      <c r="A601" s="347">
        <f t="shared" ca="1" si="267"/>
        <v>1E-4</v>
      </c>
      <c r="B601" s="304">
        <f t="shared" ca="1" si="268"/>
        <v>33.42190000000091</v>
      </c>
      <c r="D601" s="306">
        <f t="shared" ca="1" si="269"/>
        <v>-0.71891201946313099</v>
      </c>
      <c r="E601" s="307">
        <f t="shared" ca="1" si="270"/>
        <v>-1.2484277530645134</v>
      </c>
      <c r="F601" s="304">
        <f t="shared" ca="1" si="271"/>
        <v>1.4406270670615164</v>
      </c>
      <c r="G601" s="306">
        <f t="shared" ca="1" si="272"/>
        <v>8.7419501042975156</v>
      </c>
      <c r="H601" s="307">
        <f t="shared" ca="1" si="273"/>
        <v>-104.10946071764478</v>
      </c>
      <c r="I601" s="304">
        <f t="shared" ca="1" si="274"/>
        <v>104.47584171733122</v>
      </c>
      <c r="J601" s="306">
        <f t="shared" ca="1" si="275"/>
        <v>720.8069538303231</v>
      </c>
      <c r="K601" s="307">
        <f t="shared" ca="1" si="276"/>
        <v>-7.4502008731476774</v>
      </c>
      <c r="L601" s="304">
        <f t="shared" ca="1" si="261"/>
        <v>720.84545513112573</v>
      </c>
      <c r="M601" s="306">
        <f t="shared" ca="1" si="277"/>
        <v>-1.4870240095195573</v>
      </c>
      <c r="N601" s="304">
        <f t="shared" ca="1" si="278"/>
        <v>-85.200199780092177</v>
      </c>
      <c r="P601" s="310">
        <f t="shared" ca="1" si="279"/>
        <v>23</v>
      </c>
      <c r="Q601" s="304">
        <f t="shared" ca="1" si="280"/>
        <v>0</v>
      </c>
      <c r="R601" s="306">
        <f t="shared" ca="1" si="281"/>
        <v>0</v>
      </c>
      <c r="S601" s="307">
        <f t="shared" ca="1" si="282"/>
        <v>3.1779999999999995</v>
      </c>
      <c r="T601" s="304">
        <f t="shared" ca="1" si="262"/>
        <v>31.176179999999995</v>
      </c>
      <c r="U601" s="311">
        <f t="shared" ca="1" si="263"/>
        <v>0</v>
      </c>
      <c r="V601" s="306">
        <f t="shared" ca="1" si="264"/>
        <v>1.2259129897047953</v>
      </c>
      <c r="W601" s="304">
        <f t="shared" ca="1" si="265"/>
        <v>27.304521219799053</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1.1838945511216394</v>
      </c>
      <c r="AH601" s="304">
        <f t="shared" ca="1" si="289"/>
        <v>-8.5917026153856444</v>
      </c>
    </row>
    <row r="602" spans="1:34" x14ac:dyDescent="0.2">
      <c r="A602" s="347">
        <f t="shared" ca="1" si="267"/>
        <v>1E-4</v>
      </c>
      <c r="B602" s="304">
        <f t="shared" ca="1" si="268"/>
        <v>33.422000000000914</v>
      </c>
      <c r="D602" s="306">
        <f t="shared" ca="1" si="269"/>
        <v>-0.71890767049079929</v>
      </c>
      <c r="E602" s="307">
        <f t="shared" ca="1" si="270"/>
        <v>-1.2483988712333431</v>
      </c>
      <c r="F602" s="304">
        <f t="shared" ca="1" si="271"/>
        <v>1.4405998682448895</v>
      </c>
      <c r="G602" s="306">
        <f t="shared" ca="1" si="272"/>
        <v>8.741878213530466</v>
      </c>
      <c r="H602" s="307">
        <f t="shared" ca="1" si="273"/>
        <v>-104.1095855575319</v>
      </c>
      <c r="I602" s="304">
        <f t="shared" ca="1" si="274"/>
        <v>104.47596010404142</v>
      </c>
      <c r="J602" s="306">
        <f t="shared" ca="1" si="275"/>
        <v>720.8069538303231</v>
      </c>
      <c r="K602" s="307">
        <f t="shared" ca="1" si="276"/>
        <v>-7.4606118254614362</v>
      </c>
      <c r="L602" s="304">
        <f t="shared" ca="1" si="261"/>
        <v>720.84556280729078</v>
      </c>
      <c r="M602" s="306">
        <f t="shared" ca="1" si="277"/>
        <v>-1.4870247951984412</v>
      </c>
      <c r="N602" s="304">
        <f t="shared" ca="1" si="278"/>
        <v>-85.200244796176278</v>
      </c>
      <c r="P602" s="310">
        <f t="shared" ca="1" si="279"/>
        <v>23</v>
      </c>
      <c r="Q602" s="304">
        <f t="shared" ca="1" si="280"/>
        <v>0</v>
      </c>
      <c r="R602" s="306">
        <f t="shared" ca="1" si="281"/>
        <v>0</v>
      </c>
      <c r="S602" s="307">
        <f t="shared" ca="1" si="282"/>
        <v>3.1779999999999995</v>
      </c>
      <c r="T602" s="304">
        <f t="shared" ca="1" si="262"/>
        <v>31.176179999999995</v>
      </c>
      <c r="U602" s="311">
        <f t="shared" ca="1" si="263"/>
        <v>0</v>
      </c>
      <c r="V602" s="306">
        <f t="shared" ca="1" si="264"/>
        <v>1.2259142659978046</v>
      </c>
      <c r="W602" s="304">
        <f t="shared" ca="1" si="265"/>
        <v>27.304611526713604</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1.1838667794056619</v>
      </c>
      <c r="AH602" s="304">
        <f t="shared" ca="1" si="289"/>
        <v>-8.5917310320324276</v>
      </c>
    </row>
    <row r="603" spans="1:34" x14ac:dyDescent="0.2">
      <c r="A603" s="347">
        <f t="shared" ca="1" si="267"/>
        <v>1E-4</v>
      </c>
      <c r="B603" s="304">
        <f t="shared" ca="1" si="268"/>
        <v>33.422100000000917</v>
      </c>
      <c r="D603" s="306">
        <f t="shared" ca="1" si="269"/>
        <v>-0.7189033215127878</v>
      </c>
      <c r="E603" s="307">
        <f t="shared" ca="1" si="270"/>
        <v>-1.2483699897824465</v>
      </c>
      <c r="F603" s="304">
        <f t="shared" ca="1" si="271"/>
        <v>1.4405726698336132</v>
      </c>
      <c r="G603" s="306">
        <f t="shared" ca="1" si="272"/>
        <v>8.7418063231983147</v>
      </c>
      <c r="H603" s="307">
        <f t="shared" ca="1" si="273"/>
        <v>-104.10971039453088</v>
      </c>
      <c r="I603" s="304">
        <f t="shared" ca="1" si="274"/>
        <v>104.47607848797446</v>
      </c>
      <c r="J603" s="306">
        <f t="shared" ca="1" si="275"/>
        <v>720.8069538303231</v>
      </c>
      <c r="K603" s="307">
        <f t="shared" ca="1" si="276"/>
        <v>-7.4710227902590391</v>
      </c>
      <c r="L603" s="304">
        <f t="shared" ca="1" si="261"/>
        <v>720.84567063393126</v>
      </c>
      <c r="M603" s="306">
        <f t="shared" ca="1" si="277"/>
        <v>-1.4870255808690835</v>
      </c>
      <c r="N603" s="304">
        <f t="shared" ca="1" si="278"/>
        <v>-85.200289811788181</v>
      </c>
      <c r="P603" s="310">
        <f t="shared" ca="1" si="279"/>
        <v>23</v>
      </c>
      <c r="Q603" s="304">
        <f t="shared" ca="1" si="280"/>
        <v>0</v>
      </c>
      <c r="R603" s="306">
        <f t="shared" ca="1" si="281"/>
        <v>0</v>
      </c>
      <c r="S603" s="307">
        <f t="shared" ca="1" si="282"/>
        <v>3.1779999999999995</v>
      </c>
      <c r="T603" s="304">
        <f t="shared" ca="1" si="262"/>
        <v>31.176179999999995</v>
      </c>
      <c r="U603" s="311">
        <f t="shared" ca="1" si="263"/>
        <v>0</v>
      </c>
      <c r="V603" s="306">
        <f t="shared" ca="1" si="264"/>
        <v>1.2259155422936738</v>
      </c>
      <c r="W603" s="304">
        <f t="shared" ca="1" si="265"/>
        <v>27.304701832439193</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1.1838390080509935</v>
      </c>
      <c r="AH603" s="304">
        <f t="shared" ca="1" si="289"/>
        <v>-8.5917594483050994</v>
      </c>
    </row>
    <row r="604" spans="1:34" x14ac:dyDescent="0.2">
      <c r="A604" s="347">
        <f t="shared" ca="1" si="267"/>
        <v>1E-4</v>
      </c>
      <c r="B604" s="304">
        <f t="shared" ca="1" si="268"/>
        <v>33.42220000000092</v>
      </c>
      <c r="D604" s="306">
        <f t="shared" ca="1" si="269"/>
        <v>-0.71889897252909496</v>
      </c>
      <c r="E604" s="307">
        <f t="shared" ca="1" si="270"/>
        <v>-1.2483411087118341</v>
      </c>
      <c r="F604" s="304">
        <f t="shared" ca="1" si="271"/>
        <v>1.4405454718276962</v>
      </c>
      <c r="G604" s="306">
        <f t="shared" ca="1" si="272"/>
        <v>8.7417344333010618</v>
      </c>
      <c r="H604" s="307">
        <f t="shared" ca="1" si="273"/>
        <v>-104.10983522864176</v>
      </c>
      <c r="I604" s="304">
        <f t="shared" ca="1" si="274"/>
        <v>104.47619686913043</v>
      </c>
      <c r="J604" s="306">
        <f t="shared" ca="1" si="275"/>
        <v>720.8069538303231</v>
      </c>
      <c r="K604" s="307">
        <f t="shared" ca="1" si="276"/>
        <v>-7.4814337675401976</v>
      </c>
      <c r="L604" s="304">
        <f t="shared" ca="1" si="261"/>
        <v>720.84577861104776</v>
      </c>
      <c r="M604" s="306">
        <f t="shared" ca="1" si="277"/>
        <v>-1.4870263665314842</v>
      </c>
      <c r="N604" s="304">
        <f t="shared" ca="1" si="278"/>
        <v>-85.200334826927858</v>
      </c>
      <c r="P604" s="310">
        <f t="shared" ca="1" si="279"/>
        <v>23</v>
      </c>
      <c r="Q604" s="304">
        <f t="shared" ca="1" si="280"/>
        <v>0</v>
      </c>
      <c r="R604" s="306">
        <f t="shared" ca="1" si="281"/>
        <v>0</v>
      </c>
      <c r="S604" s="307">
        <f t="shared" ca="1" si="282"/>
        <v>3.1779999999999995</v>
      </c>
      <c r="T604" s="304">
        <f t="shared" ca="1" si="262"/>
        <v>31.176179999999995</v>
      </c>
      <c r="U604" s="311">
        <f t="shared" ca="1" si="263"/>
        <v>0</v>
      </c>
      <c r="V604" s="306">
        <f t="shared" ca="1" si="264"/>
        <v>1.2259168185924028</v>
      </c>
      <c r="W604" s="304">
        <f t="shared" ca="1" si="265"/>
        <v>27.304792136975877</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1.1838112370576486</v>
      </c>
      <c r="AH604" s="304">
        <f t="shared" ca="1" si="289"/>
        <v>-8.5917878642036491</v>
      </c>
    </row>
    <row r="605" spans="1:34" x14ac:dyDescent="0.2">
      <c r="A605" s="347">
        <f t="shared" ca="1" si="267"/>
        <v>1E-4</v>
      </c>
      <c r="B605" s="304">
        <f t="shared" ca="1" si="268"/>
        <v>33.422300000000924</v>
      </c>
      <c r="D605" s="306">
        <f t="shared" ca="1" si="269"/>
        <v>-0.718894623539724</v>
      </c>
      <c r="E605" s="307">
        <f t="shared" ca="1" si="270"/>
        <v>-1.24831222802149</v>
      </c>
      <c r="F605" s="304">
        <f t="shared" ca="1" si="271"/>
        <v>1.4405182742271263</v>
      </c>
      <c r="G605" s="306">
        <f t="shared" ca="1" si="272"/>
        <v>8.7416625438387072</v>
      </c>
      <c r="H605" s="307">
        <f t="shared" ca="1" si="273"/>
        <v>-104.10996005986456</v>
      </c>
      <c r="I605" s="304">
        <f t="shared" ca="1" si="274"/>
        <v>104.47631524750932</v>
      </c>
      <c r="J605" s="306">
        <f t="shared" ca="1" si="275"/>
        <v>720.8069538303231</v>
      </c>
      <c r="K605" s="307">
        <f t="shared" ca="1" si="276"/>
        <v>-7.491844757304623</v>
      </c>
      <c r="L605" s="304">
        <f t="shared" ca="1" si="261"/>
        <v>720.84588673864062</v>
      </c>
      <c r="M605" s="306">
        <f t="shared" ca="1" si="277"/>
        <v>-1.4870271521856433</v>
      </c>
      <c r="N605" s="304">
        <f t="shared" ca="1" si="278"/>
        <v>-85.200379841595336</v>
      </c>
      <c r="P605" s="310">
        <f t="shared" ca="1" si="279"/>
        <v>23</v>
      </c>
      <c r="Q605" s="304">
        <f t="shared" ca="1" si="280"/>
        <v>0</v>
      </c>
      <c r="R605" s="306">
        <f t="shared" ca="1" si="281"/>
        <v>0</v>
      </c>
      <c r="S605" s="307">
        <f t="shared" ca="1" si="282"/>
        <v>3.1779999999999995</v>
      </c>
      <c r="T605" s="304">
        <f t="shared" ca="1" si="262"/>
        <v>31.176179999999995</v>
      </c>
      <c r="U605" s="311">
        <f t="shared" ca="1" si="263"/>
        <v>0</v>
      </c>
      <c r="V605" s="306">
        <f t="shared" ca="1" si="264"/>
        <v>1.2259180948939907</v>
      </c>
      <c r="W605" s="304">
        <f t="shared" ca="1" si="265"/>
        <v>27.30488244032361</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1.1837834664256093</v>
      </c>
      <c r="AH605" s="304">
        <f t="shared" ca="1" si="289"/>
        <v>-8.5918162797280928</v>
      </c>
    </row>
    <row r="606" spans="1:34" x14ac:dyDescent="0.2">
      <c r="A606" s="347">
        <f t="shared" ca="1" si="267"/>
        <v>1E-4</v>
      </c>
      <c r="B606" s="304">
        <f t="shared" ca="1" si="268"/>
        <v>33.422400000000927</v>
      </c>
      <c r="D606" s="306">
        <f t="shared" ca="1" si="269"/>
        <v>-0.71889027454467547</v>
      </c>
      <c r="E606" s="307">
        <f t="shared" ca="1" si="270"/>
        <v>-1.2482833477114248</v>
      </c>
      <c r="F606" s="304">
        <f t="shared" ca="1" si="271"/>
        <v>1.440491077031913</v>
      </c>
      <c r="G606" s="306">
        <f t="shared" ca="1" si="272"/>
        <v>8.7415906548112527</v>
      </c>
      <c r="H606" s="307">
        <f t="shared" ca="1" si="273"/>
        <v>-104.11008488819934</v>
      </c>
      <c r="I606" s="304">
        <f t="shared" ca="1" si="274"/>
        <v>104.47643362311118</v>
      </c>
      <c r="J606" s="306">
        <f t="shared" ca="1" si="275"/>
        <v>720.8069538303231</v>
      </c>
      <c r="K606" s="307">
        <f t="shared" ca="1" si="276"/>
        <v>-7.5022557595520265</v>
      </c>
      <c r="L606" s="304">
        <f t="shared" ca="1" si="261"/>
        <v>720.84599501671039</v>
      </c>
      <c r="M606" s="306">
        <f t="shared" ca="1" si="277"/>
        <v>-1.4870279378315612</v>
      </c>
      <c r="N606" s="304">
        <f t="shared" ca="1" si="278"/>
        <v>-85.200424855790615</v>
      </c>
      <c r="P606" s="310">
        <f t="shared" ca="1" si="279"/>
        <v>23</v>
      </c>
      <c r="Q606" s="304">
        <f t="shared" ca="1" si="280"/>
        <v>0</v>
      </c>
      <c r="R606" s="306">
        <f t="shared" ca="1" si="281"/>
        <v>0</v>
      </c>
      <c r="S606" s="307">
        <f t="shared" ca="1" si="282"/>
        <v>3.1779999999999995</v>
      </c>
      <c r="T606" s="304">
        <f t="shared" ca="1" si="262"/>
        <v>31.176179999999995</v>
      </c>
      <c r="U606" s="311">
        <f t="shared" ca="1" si="263"/>
        <v>0</v>
      </c>
      <c r="V606" s="306">
        <f t="shared" ca="1" si="264"/>
        <v>1.2259193711984386</v>
      </c>
      <c r="W606" s="304">
        <f t="shared" ca="1" si="265"/>
        <v>27.304972742482434</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1.1837556961548916</v>
      </c>
      <c r="AH606" s="304">
        <f t="shared" ca="1" si="289"/>
        <v>-8.591844694878418</v>
      </c>
    </row>
    <row r="607" spans="1:34" x14ac:dyDescent="0.2">
      <c r="A607" s="347">
        <f t="shared" ca="1" si="267"/>
        <v>1E-4</v>
      </c>
      <c r="B607" s="304">
        <f t="shared" ca="1" si="268"/>
        <v>33.42250000000093</v>
      </c>
      <c r="D607" s="306">
        <f t="shared" ca="1" si="269"/>
        <v>-0.71888592554394815</v>
      </c>
      <c r="E607" s="307">
        <f t="shared" ca="1" si="270"/>
        <v>-1.2482544677816279</v>
      </c>
      <c r="F607" s="304">
        <f t="shared" ca="1" si="271"/>
        <v>1.4404638802420471</v>
      </c>
      <c r="G607" s="306">
        <f t="shared" ca="1" si="272"/>
        <v>8.7415187662186984</v>
      </c>
      <c r="H607" s="307">
        <f t="shared" ca="1" si="273"/>
        <v>-104.11020971364611</v>
      </c>
      <c r="I607" s="304">
        <f t="shared" ca="1" si="274"/>
        <v>104.47655199593603</v>
      </c>
      <c r="J607" s="306">
        <f t="shared" ca="1" si="275"/>
        <v>720.8069538303231</v>
      </c>
      <c r="K607" s="307">
        <f t="shared" ca="1" si="276"/>
        <v>-7.5126667742821187</v>
      </c>
      <c r="L607" s="304">
        <f t="shared" ca="1" si="261"/>
        <v>720.84610344525754</v>
      </c>
      <c r="M607" s="306">
        <f t="shared" ca="1" si="277"/>
        <v>-1.4870287234692379</v>
      </c>
      <c r="N607" s="304">
        <f t="shared" ca="1" si="278"/>
        <v>-85.200469869513711</v>
      </c>
      <c r="P607" s="310">
        <f t="shared" ca="1" si="279"/>
        <v>23</v>
      </c>
      <c r="Q607" s="304">
        <f t="shared" ca="1" si="280"/>
        <v>0</v>
      </c>
      <c r="R607" s="306">
        <f t="shared" ca="1" si="281"/>
        <v>0</v>
      </c>
      <c r="S607" s="307">
        <f t="shared" ca="1" si="282"/>
        <v>3.1779999999999995</v>
      </c>
      <c r="T607" s="304">
        <f t="shared" ca="1" si="262"/>
        <v>31.176179999999995</v>
      </c>
      <c r="U607" s="311">
        <f t="shared" ca="1" si="263"/>
        <v>0</v>
      </c>
      <c r="V607" s="306">
        <f t="shared" ca="1" si="264"/>
        <v>1.2259206475057458</v>
      </c>
      <c r="W607" s="304">
        <f t="shared" ca="1" si="265"/>
        <v>27.305063043452343</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1.1837279262454796</v>
      </c>
      <c r="AH607" s="304">
        <f t="shared" ca="1" si="289"/>
        <v>-8.591873109654637</v>
      </c>
    </row>
    <row r="608" spans="1:34" x14ac:dyDescent="0.2">
      <c r="A608" s="347">
        <f t="shared" ca="1" si="267"/>
        <v>1E-4</v>
      </c>
      <c r="B608" s="304">
        <f t="shared" ca="1" si="268"/>
        <v>33.422600000000934</v>
      </c>
      <c r="D608" s="306">
        <f t="shared" ca="1" si="269"/>
        <v>-0.71888157653754325</v>
      </c>
      <c r="E608" s="307">
        <f t="shared" ca="1" si="270"/>
        <v>-1.2482255882321009</v>
      </c>
      <c r="F608" s="304">
        <f t="shared" ca="1" si="271"/>
        <v>1.44043668385753</v>
      </c>
      <c r="G608" s="306">
        <f t="shared" ca="1" si="272"/>
        <v>8.7414468780610441</v>
      </c>
      <c r="H608" s="307">
        <f t="shared" ca="1" si="273"/>
        <v>-104.11033453620493</v>
      </c>
      <c r="I608" s="304">
        <f t="shared" ca="1" si="274"/>
        <v>104.47667036598395</v>
      </c>
      <c r="J608" s="306">
        <f t="shared" ca="1" si="275"/>
        <v>720.8069538303231</v>
      </c>
      <c r="K608" s="307">
        <f t="shared" ca="1" si="276"/>
        <v>-7.5230778014946109</v>
      </c>
      <c r="L608" s="304">
        <f t="shared" ca="1" si="261"/>
        <v>720.84621202428252</v>
      </c>
      <c r="M608" s="306">
        <f t="shared" ca="1" si="277"/>
        <v>-1.4870295090986734</v>
      </c>
      <c r="N608" s="304">
        <f t="shared" ca="1" si="278"/>
        <v>-85.200514882764637</v>
      </c>
      <c r="P608" s="310">
        <f t="shared" ca="1" si="279"/>
        <v>23</v>
      </c>
      <c r="Q608" s="304">
        <f t="shared" ca="1" si="280"/>
        <v>0</v>
      </c>
      <c r="R608" s="306">
        <f t="shared" ca="1" si="281"/>
        <v>0</v>
      </c>
      <c r="S608" s="307">
        <f t="shared" ca="1" si="282"/>
        <v>3.1779999999999995</v>
      </c>
      <c r="T608" s="304">
        <f t="shared" ca="1" si="262"/>
        <v>31.176179999999995</v>
      </c>
      <c r="U608" s="311">
        <f t="shared" ca="1" si="263"/>
        <v>0</v>
      </c>
      <c r="V608" s="306">
        <f t="shared" ca="1" si="264"/>
        <v>1.2259219238159129</v>
      </c>
      <c r="W608" s="304">
        <f t="shared" ca="1" si="265"/>
        <v>27.305153343233368</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1.1837001566973786</v>
      </c>
      <c r="AH608" s="304">
        <f t="shared" ca="1" si="289"/>
        <v>-8.5919015240567482</v>
      </c>
    </row>
    <row r="609" spans="1:34" x14ac:dyDescent="0.2">
      <c r="A609" s="347">
        <f t="shared" ca="1" si="267"/>
        <v>1E-4</v>
      </c>
      <c r="B609" s="304">
        <f t="shared" ca="1" si="268"/>
        <v>33.422700000000937</v>
      </c>
      <c r="D609" s="306">
        <f t="shared" ca="1" si="269"/>
        <v>-0.71887722752546357</v>
      </c>
      <c r="E609" s="307">
        <f t="shared" ca="1" si="270"/>
        <v>-1.2481967090628316</v>
      </c>
      <c r="F609" s="304">
        <f t="shared" ca="1" si="271"/>
        <v>1.4404094878783533</v>
      </c>
      <c r="G609" s="306">
        <f t="shared" ca="1" si="272"/>
        <v>8.7413749903382918</v>
      </c>
      <c r="H609" s="307">
        <f t="shared" ca="1" si="273"/>
        <v>-104.11045935587583</v>
      </c>
      <c r="I609" s="304">
        <f t="shared" ca="1" si="274"/>
        <v>104.47678873325493</v>
      </c>
      <c r="J609" s="306">
        <f t="shared" ca="1" si="275"/>
        <v>720.8069538303231</v>
      </c>
      <c r="K609" s="307">
        <f t="shared" ca="1" si="276"/>
        <v>-7.5334888411892154</v>
      </c>
      <c r="L609" s="304">
        <f t="shared" ca="1" si="261"/>
        <v>720.84632075378579</v>
      </c>
      <c r="M609" s="306">
        <f t="shared" ca="1" si="277"/>
        <v>-1.4870302947198679</v>
      </c>
      <c r="N609" s="304">
        <f t="shared" ca="1" si="278"/>
        <v>-85.200559895543378</v>
      </c>
      <c r="P609" s="310">
        <f t="shared" ca="1" si="279"/>
        <v>23</v>
      </c>
      <c r="Q609" s="304">
        <f t="shared" ca="1" si="280"/>
        <v>0</v>
      </c>
      <c r="R609" s="306">
        <f t="shared" ca="1" si="281"/>
        <v>0</v>
      </c>
      <c r="S609" s="307">
        <f t="shared" ca="1" si="282"/>
        <v>3.1779999999999995</v>
      </c>
      <c r="T609" s="304">
        <f t="shared" ca="1" si="262"/>
        <v>31.176179999999995</v>
      </c>
      <c r="U609" s="311">
        <f t="shared" ca="1" si="263"/>
        <v>0</v>
      </c>
      <c r="V609" s="306">
        <f t="shared" ca="1" si="264"/>
        <v>1.2259232001289391</v>
      </c>
      <c r="W609" s="304">
        <f t="shared" ca="1" si="265"/>
        <v>27.305243641825491</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1.1836723875105779</v>
      </c>
      <c r="AH609" s="304">
        <f t="shared" ca="1" si="289"/>
        <v>-8.5919299380847622</v>
      </c>
    </row>
    <row r="610" spans="1:34" x14ac:dyDescent="0.2">
      <c r="A610" s="347">
        <f t="shared" ca="1" si="267"/>
        <v>1E-4</v>
      </c>
      <c r="B610" s="304">
        <f t="shared" ca="1" si="268"/>
        <v>33.42280000000094</v>
      </c>
      <c r="D610" s="306">
        <f t="shared" ca="1" si="269"/>
        <v>-0.71887287850770798</v>
      </c>
      <c r="E610" s="307">
        <f t="shared" ca="1" si="270"/>
        <v>-1.2481678302738306</v>
      </c>
      <c r="F610" s="304">
        <f t="shared" ca="1" si="271"/>
        <v>1.4403822923045257</v>
      </c>
      <c r="G610" s="306">
        <f t="shared" ca="1" si="272"/>
        <v>8.7413031030504413</v>
      </c>
      <c r="H610" s="307">
        <f t="shared" ca="1" si="273"/>
        <v>-104.11058417265886</v>
      </c>
      <c r="I610" s="304">
        <f t="shared" ca="1" si="274"/>
        <v>104.47690709774905</v>
      </c>
      <c r="J610" s="306">
        <f t="shared" ca="1" si="275"/>
        <v>720.8069538303231</v>
      </c>
      <c r="K610" s="307">
        <f t="shared" ca="1" si="276"/>
        <v>-7.5438998933656425</v>
      </c>
      <c r="L610" s="304">
        <f t="shared" ca="1" si="261"/>
        <v>720.84642963376791</v>
      </c>
      <c r="M610" s="306">
        <f t="shared" ca="1" si="277"/>
        <v>-1.4870310803328215</v>
      </c>
      <c r="N610" s="304">
        <f t="shared" ca="1" si="278"/>
        <v>-85.20060490784995</v>
      </c>
      <c r="P610" s="310">
        <f t="shared" ca="1" si="279"/>
        <v>23</v>
      </c>
      <c r="Q610" s="304">
        <f t="shared" ca="1" si="280"/>
        <v>0</v>
      </c>
      <c r="R610" s="306">
        <f t="shared" ca="1" si="281"/>
        <v>0</v>
      </c>
      <c r="S610" s="307">
        <f t="shared" ca="1" si="282"/>
        <v>3.1779999999999995</v>
      </c>
      <c r="T610" s="304">
        <f t="shared" ca="1" si="262"/>
        <v>31.176179999999995</v>
      </c>
      <c r="U610" s="311">
        <f t="shared" ca="1" si="263"/>
        <v>0</v>
      </c>
      <c r="V610" s="306">
        <f t="shared" ca="1" si="264"/>
        <v>1.2259244764448249</v>
      </c>
      <c r="W610" s="304">
        <f t="shared" ca="1" si="265"/>
        <v>27.305333939228746</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1.1836446186850846</v>
      </c>
      <c r="AH610" s="304">
        <f t="shared" ca="1" si="289"/>
        <v>-8.5919583517386702</v>
      </c>
    </row>
    <row r="611" spans="1:34" x14ac:dyDescent="0.2">
      <c r="A611" s="347">
        <f t="shared" ca="1" si="267"/>
        <v>1E-4</v>
      </c>
      <c r="B611" s="304">
        <f t="shared" ca="1" si="268"/>
        <v>33.422900000000944</v>
      </c>
      <c r="D611" s="306">
        <f t="shared" ca="1" si="269"/>
        <v>-0.71886852948427904</v>
      </c>
      <c r="E611" s="307">
        <f t="shared" ca="1" si="270"/>
        <v>-1.2481389518650836</v>
      </c>
      <c r="F611" s="304">
        <f t="shared" ca="1" si="271"/>
        <v>1.4403550971360359</v>
      </c>
      <c r="G611" s="306">
        <f t="shared" ca="1" si="272"/>
        <v>8.7412312161974928</v>
      </c>
      <c r="H611" s="307">
        <f t="shared" ca="1" si="273"/>
        <v>-104.11070898655404</v>
      </c>
      <c r="I611" s="304">
        <f t="shared" ca="1" si="274"/>
        <v>104.4770254594663</v>
      </c>
      <c r="J611" s="306">
        <f t="shared" ca="1" si="275"/>
        <v>720.8069538303231</v>
      </c>
      <c r="K611" s="307">
        <f t="shared" ca="1" si="276"/>
        <v>-7.5543109580236028</v>
      </c>
      <c r="L611" s="304">
        <f t="shared" ca="1" si="261"/>
        <v>720.84653866422923</v>
      </c>
      <c r="M611" s="306">
        <f t="shared" ca="1" si="277"/>
        <v>-1.4870318659375346</v>
      </c>
      <c r="N611" s="304">
        <f t="shared" ca="1" si="278"/>
        <v>-85.200649919684366</v>
      </c>
      <c r="P611" s="310">
        <f t="shared" ca="1" si="279"/>
        <v>23</v>
      </c>
      <c r="Q611" s="304">
        <f t="shared" ca="1" si="280"/>
        <v>0</v>
      </c>
      <c r="R611" s="306">
        <f t="shared" ca="1" si="281"/>
        <v>0</v>
      </c>
      <c r="S611" s="307">
        <f t="shared" ca="1" si="282"/>
        <v>3.1779999999999995</v>
      </c>
      <c r="T611" s="304">
        <f t="shared" ca="1" si="262"/>
        <v>31.176179999999995</v>
      </c>
      <c r="U611" s="311">
        <f t="shared" ca="1" si="263"/>
        <v>0</v>
      </c>
      <c r="V611" s="306">
        <f t="shared" ca="1" si="264"/>
        <v>1.2259257527635703</v>
      </c>
      <c r="W611" s="304">
        <f t="shared" ca="1" si="265"/>
        <v>27.305424235443141</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1.1836168502208846</v>
      </c>
      <c r="AH611" s="304">
        <f t="shared" ca="1" si="289"/>
        <v>-8.5919867650184862</v>
      </c>
    </row>
    <row r="612" spans="1:34" x14ac:dyDescent="0.2">
      <c r="A612" s="347">
        <f t="shared" ca="1" si="267"/>
        <v>1E-4</v>
      </c>
      <c r="B612" s="304">
        <f t="shared" ca="1" si="268"/>
        <v>33.423000000000947</v>
      </c>
      <c r="D612" s="306">
        <f t="shared" ca="1" si="269"/>
        <v>-0.71886418045517508</v>
      </c>
      <c r="E612" s="307">
        <f t="shared" ca="1" si="270"/>
        <v>-1.2481100738365871</v>
      </c>
      <c r="F612" s="304">
        <f t="shared" ca="1" si="271"/>
        <v>1.4403279023728803</v>
      </c>
      <c r="G612" s="306">
        <f t="shared" ca="1" si="272"/>
        <v>8.7411593297794479</v>
      </c>
      <c r="H612" s="307">
        <f t="shared" ca="1" si="273"/>
        <v>-104.11083379756143</v>
      </c>
      <c r="I612" s="304">
        <f t="shared" ca="1" si="274"/>
        <v>104.47714381840674</v>
      </c>
      <c r="J612" s="306">
        <f t="shared" ca="1" si="275"/>
        <v>720.8069538303231</v>
      </c>
      <c r="K612" s="307">
        <f t="shared" ca="1" si="276"/>
        <v>-7.5647220351628084</v>
      </c>
      <c r="L612" s="304">
        <f t="shared" ca="1" si="261"/>
        <v>720.8466478451702</v>
      </c>
      <c r="M612" s="306">
        <f t="shared" ca="1" si="277"/>
        <v>-1.4870326515340067</v>
      </c>
      <c r="N612" s="304">
        <f t="shared" ca="1" si="278"/>
        <v>-85.200694931046627</v>
      </c>
      <c r="P612" s="310">
        <f t="shared" ca="1" si="279"/>
        <v>23</v>
      </c>
      <c r="Q612" s="304">
        <f t="shared" ca="1" si="280"/>
        <v>0</v>
      </c>
      <c r="R612" s="306">
        <f t="shared" ca="1" si="281"/>
        <v>0</v>
      </c>
      <c r="S612" s="307">
        <f t="shared" ca="1" si="282"/>
        <v>3.1779999999999995</v>
      </c>
      <c r="T612" s="304">
        <f t="shared" ca="1" si="262"/>
        <v>31.176179999999995</v>
      </c>
      <c r="U612" s="311">
        <f t="shared" ca="1" si="263"/>
        <v>0</v>
      </c>
      <c r="V612" s="306">
        <f t="shared" ca="1" si="264"/>
        <v>1.2259270290851749</v>
      </c>
      <c r="W612" s="304">
        <f t="shared" ca="1" si="265"/>
        <v>27.30551453046866</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1.1835890821179778</v>
      </c>
      <c r="AH612" s="304">
        <f t="shared" ca="1" si="289"/>
        <v>-8.5920151779242122</v>
      </c>
    </row>
    <row r="613" spans="1:34" x14ac:dyDescent="0.2">
      <c r="A613" s="347">
        <f t="shared" ca="1" si="267"/>
        <v>1E-4</v>
      </c>
      <c r="B613" s="304">
        <f t="shared" ca="1" si="268"/>
        <v>33.42310000000095</v>
      </c>
      <c r="D613" s="306">
        <f t="shared" ca="1" si="269"/>
        <v>-0.71885983142040055</v>
      </c>
      <c r="E613" s="307">
        <f t="shared" ca="1" si="270"/>
        <v>-1.24808119618835</v>
      </c>
      <c r="F613" s="304">
        <f t="shared" ca="1" si="271"/>
        <v>1.4403007080150692</v>
      </c>
      <c r="G613" s="306">
        <f t="shared" ca="1" si="272"/>
        <v>8.7410874437963066</v>
      </c>
      <c r="H613" s="307">
        <f t="shared" ca="1" si="273"/>
        <v>-104.11095860568105</v>
      </c>
      <c r="I613" s="304">
        <f t="shared" ca="1" si="274"/>
        <v>104.47726217457044</v>
      </c>
      <c r="J613" s="306">
        <f t="shared" ca="1" si="275"/>
        <v>720.8069538303231</v>
      </c>
      <c r="K613" s="307">
        <f t="shared" ca="1" si="276"/>
        <v>-7.5751331247829707</v>
      </c>
      <c r="L613" s="304">
        <f t="shared" ca="1" si="261"/>
        <v>720.84675717659138</v>
      </c>
      <c r="M613" s="306">
        <f t="shared" ca="1" si="277"/>
        <v>-1.4870334371222385</v>
      </c>
      <c r="N613" s="304">
        <f t="shared" ca="1" si="278"/>
        <v>-85.200739941936746</v>
      </c>
      <c r="P613" s="310">
        <f t="shared" ca="1" si="279"/>
        <v>23</v>
      </c>
      <c r="Q613" s="304">
        <f t="shared" ca="1" si="280"/>
        <v>0</v>
      </c>
      <c r="R613" s="306">
        <f t="shared" ca="1" si="281"/>
        <v>0</v>
      </c>
      <c r="S613" s="307">
        <f t="shared" ca="1" si="282"/>
        <v>3.1779999999999995</v>
      </c>
      <c r="T613" s="304">
        <f t="shared" ca="1" si="262"/>
        <v>31.176179999999995</v>
      </c>
      <c r="U613" s="311">
        <f t="shared" ca="1" si="263"/>
        <v>0</v>
      </c>
      <c r="V613" s="306">
        <f t="shared" ca="1" si="264"/>
        <v>1.225928305409639</v>
      </c>
      <c r="W613" s="304">
        <f t="shared" ca="1" si="265"/>
        <v>27.305604824305355</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1.1835613143763712</v>
      </c>
      <c r="AH613" s="304">
        <f t="shared" ca="1" si="289"/>
        <v>-8.592043590455841</v>
      </c>
    </row>
    <row r="614" spans="1:34" x14ac:dyDescent="0.2">
      <c r="A614" s="347">
        <f t="shared" ca="1" si="267"/>
        <v>1E-4</v>
      </c>
      <c r="B614" s="304">
        <f t="shared" ca="1" si="268"/>
        <v>33.423200000000953</v>
      </c>
      <c r="D614" s="306">
        <f t="shared" ca="1" si="269"/>
        <v>-0.71885548237995311</v>
      </c>
      <c r="E614" s="307">
        <f t="shared" ca="1" si="270"/>
        <v>-1.248052318920351</v>
      </c>
      <c r="F614" s="304">
        <f t="shared" ca="1" si="271"/>
        <v>1.4402735140625826</v>
      </c>
      <c r="G614" s="306">
        <f t="shared" ca="1" si="272"/>
        <v>8.7410155582480691</v>
      </c>
      <c r="H614" s="307">
        <f t="shared" ca="1" si="273"/>
        <v>-104.11108341091294</v>
      </c>
      <c r="I614" s="304">
        <f t="shared" ca="1" si="274"/>
        <v>104.47738052795737</v>
      </c>
      <c r="J614" s="306">
        <f t="shared" ca="1" si="275"/>
        <v>720.8069538303231</v>
      </c>
      <c r="K614" s="307">
        <f t="shared" ca="1" si="276"/>
        <v>-7.5855442268838003</v>
      </c>
      <c r="L614" s="304">
        <f t="shared" ca="1" si="261"/>
        <v>720.84686665849324</v>
      </c>
      <c r="M614" s="306">
        <f t="shared" ca="1" si="277"/>
        <v>-1.4870342227022297</v>
      </c>
      <c r="N614" s="304">
        <f t="shared" ca="1" si="278"/>
        <v>-85.200784952354709</v>
      </c>
      <c r="P614" s="310">
        <f t="shared" ca="1" si="279"/>
        <v>23</v>
      </c>
      <c r="Q614" s="304">
        <f t="shared" ca="1" si="280"/>
        <v>0</v>
      </c>
      <c r="R614" s="306">
        <f t="shared" ca="1" si="281"/>
        <v>0</v>
      </c>
      <c r="S614" s="307">
        <f t="shared" ca="1" si="282"/>
        <v>3.1779999999999995</v>
      </c>
      <c r="T614" s="304">
        <f t="shared" ca="1" si="262"/>
        <v>31.176179999999995</v>
      </c>
      <c r="U614" s="311">
        <f t="shared" ca="1" si="263"/>
        <v>0</v>
      </c>
      <c r="V614" s="306">
        <f t="shared" ca="1" si="264"/>
        <v>1.2259295817369624</v>
      </c>
      <c r="W614" s="304">
        <f t="shared" ca="1" si="265"/>
        <v>27.305695116953181</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1.1835335469960473</v>
      </c>
      <c r="AH614" s="304">
        <f t="shared" ca="1" si="289"/>
        <v>-8.5920720026133921</v>
      </c>
    </row>
    <row r="615" spans="1:34" x14ac:dyDescent="0.2">
      <c r="A615" s="347">
        <f t="shared" ca="1" si="267"/>
        <v>1E-4</v>
      </c>
      <c r="B615" s="304">
        <f t="shared" ca="1" si="268"/>
        <v>33.423300000000957</v>
      </c>
      <c r="D615" s="306">
        <f t="shared" ca="1" si="269"/>
        <v>-0.7188511333338351</v>
      </c>
      <c r="E615" s="307">
        <f t="shared" ca="1" si="270"/>
        <v>-1.2480234420326077</v>
      </c>
      <c r="F615" s="304">
        <f t="shared" ca="1" si="271"/>
        <v>1.4402463205154377</v>
      </c>
      <c r="G615" s="306">
        <f t="shared" ca="1" si="272"/>
        <v>8.7409436731347352</v>
      </c>
      <c r="H615" s="307">
        <f t="shared" ca="1" si="273"/>
        <v>-104.11120821325714</v>
      </c>
      <c r="I615" s="304">
        <f t="shared" ca="1" si="274"/>
        <v>104.4774988785676</v>
      </c>
      <c r="J615" s="306">
        <f t="shared" ca="1" si="275"/>
        <v>720.8069538303231</v>
      </c>
      <c r="K615" s="307">
        <f t="shared" ca="1" si="276"/>
        <v>-7.5959553414650092</v>
      </c>
      <c r="L615" s="304">
        <f t="shared" ca="1" si="261"/>
        <v>720.84697629087623</v>
      </c>
      <c r="M615" s="306">
        <f t="shared" ca="1" si="277"/>
        <v>-1.4870350082739807</v>
      </c>
      <c r="N615" s="304">
        <f t="shared" ca="1" si="278"/>
        <v>-85.200829962300546</v>
      </c>
      <c r="P615" s="310">
        <f t="shared" ca="1" si="279"/>
        <v>23</v>
      </c>
      <c r="Q615" s="304">
        <f t="shared" ca="1" si="280"/>
        <v>0</v>
      </c>
      <c r="R615" s="306">
        <f t="shared" ca="1" si="281"/>
        <v>0</v>
      </c>
      <c r="S615" s="307">
        <f t="shared" ca="1" si="282"/>
        <v>3.1779999999999995</v>
      </c>
      <c r="T615" s="304">
        <f t="shared" ca="1" si="262"/>
        <v>31.176179999999995</v>
      </c>
      <c r="U615" s="311">
        <f t="shared" ca="1" si="263"/>
        <v>0</v>
      </c>
      <c r="V615" s="306">
        <f t="shared" ca="1" si="264"/>
        <v>1.2259308580671449</v>
      </c>
      <c r="W615" s="304">
        <f t="shared" ca="1" si="265"/>
        <v>27.305785408412188</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1.1835057799770201</v>
      </c>
      <c r="AH615" s="304">
        <f t="shared" ca="1" si="289"/>
        <v>-8.5921004143968496</v>
      </c>
    </row>
    <row r="616" spans="1:34" x14ac:dyDescent="0.2">
      <c r="A616" s="347">
        <f t="shared" ca="1" si="267"/>
        <v>1E-4</v>
      </c>
      <c r="B616" s="304">
        <f t="shared" ca="1" si="268"/>
        <v>33.42340000000096</v>
      </c>
      <c r="D616" s="306">
        <f t="shared" ca="1" si="269"/>
        <v>-0.71884678428204707</v>
      </c>
      <c r="E616" s="307">
        <f t="shared" ca="1" si="270"/>
        <v>-1.2479945655251043</v>
      </c>
      <c r="F616" s="304">
        <f t="shared" ca="1" si="271"/>
        <v>1.4402191273736209</v>
      </c>
      <c r="G616" s="306">
        <f t="shared" ca="1" si="272"/>
        <v>8.7408717884563067</v>
      </c>
      <c r="H616" s="307">
        <f t="shared" ca="1" si="273"/>
        <v>-104.1113330127137</v>
      </c>
      <c r="I616" s="304">
        <f t="shared" ca="1" si="274"/>
        <v>104.47761722640118</v>
      </c>
      <c r="J616" s="306">
        <f t="shared" ca="1" si="275"/>
        <v>720.8069538303231</v>
      </c>
      <c r="K616" s="307">
        <f t="shared" ca="1" si="276"/>
        <v>-7.6063664685263079</v>
      </c>
      <c r="L616" s="304">
        <f t="shared" ca="1" si="261"/>
        <v>720.8470860737408</v>
      </c>
      <c r="M616" s="306">
        <f t="shared" ca="1" si="277"/>
        <v>-1.4870357938374914</v>
      </c>
      <c r="N616" s="304">
        <f t="shared" ca="1" si="278"/>
        <v>-85.200874971774255</v>
      </c>
      <c r="P616" s="310">
        <f t="shared" ca="1" si="279"/>
        <v>23</v>
      </c>
      <c r="Q616" s="304">
        <f t="shared" ca="1" si="280"/>
        <v>0</v>
      </c>
      <c r="R616" s="306">
        <f t="shared" ca="1" si="281"/>
        <v>0</v>
      </c>
      <c r="S616" s="307">
        <f t="shared" ca="1" si="282"/>
        <v>3.1779999999999995</v>
      </c>
      <c r="T616" s="304">
        <f t="shared" ca="1" si="262"/>
        <v>31.176179999999995</v>
      </c>
      <c r="U616" s="311">
        <f t="shared" ca="1" si="263"/>
        <v>0</v>
      </c>
      <c r="V616" s="306">
        <f t="shared" ca="1" si="264"/>
        <v>1.225932134400187</v>
      </c>
      <c r="W616" s="304">
        <f t="shared" ca="1" si="265"/>
        <v>27.305875698682385</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1.1834780133192755</v>
      </c>
      <c r="AH616" s="304">
        <f t="shared" ca="1" si="289"/>
        <v>-8.5921288258062276</v>
      </c>
    </row>
    <row r="617" spans="1:34" x14ac:dyDescent="0.2">
      <c r="A617" s="347">
        <f t="shared" ca="1" si="267"/>
        <v>1E-4</v>
      </c>
      <c r="B617" s="304">
        <f t="shared" ca="1" si="268"/>
        <v>33.423500000000963</v>
      </c>
      <c r="D617" s="306">
        <f t="shared" ca="1" si="269"/>
        <v>-0.71884243522459124</v>
      </c>
      <c r="E617" s="307">
        <f t="shared" ca="1" si="270"/>
        <v>-1.2479656893978355</v>
      </c>
      <c r="F617" s="304">
        <f t="shared" ca="1" si="271"/>
        <v>1.4401919346371286</v>
      </c>
      <c r="G617" s="306">
        <f t="shared" ca="1" si="272"/>
        <v>8.7407999042127837</v>
      </c>
      <c r="H617" s="307">
        <f t="shared" ca="1" si="273"/>
        <v>-104.11145780928264</v>
      </c>
      <c r="I617" s="304">
        <f t="shared" ca="1" si="274"/>
        <v>104.47773557145811</v>
      </c>
      <c r="J617" s="306">
        <f t="shared" ca="1" si="275"/>
        <v>720.8069538303231</v>
      </c>
      <c r="K617" s="307">
        <f t="shared" ca="1" si="276"/>
        <v>-7.6167776080674079</v>
      </c>
      <c r="L617" s="304">
        <f t="shared" ca="1" si="261"/>
        <v>720.8471960070874</v>
      </c>
      <c r="M617" s="306">
        <f t="shared" ca="1" si="277"/>
        <v>-1.4870365793927622</v>
      </c>
      <c r="N617" s="304">
        <f t="shared" ca="1" si="278"/>
        <v>-85.200919980775836</v>
      </c>
      <c r="P617" s="310">
        <f t="shared" ca="1" si="279"/>
        <v>23</v>
      </c>
      <c r="Q617" s="304">
        <f t="shared" ca="1" si="280"/>
        <v>0</v>
      </c>
      <c r="R617" s="306">
        <f t="shared" ca="1" si="281"/>
        <v>0</v>
      </c>
      <c r="S617" s="307">
        <f t="shared" ca="1" si="282"/>
        <v>3.1779999999999995</v>
      </c>
      <c r="T617" s="304">
        <f t="shared" ca="1" si="262"/>
        <v>31.176179999999995</v>
      </c>
      <c r="U617" s="311">
        <f t="shared" ca="1" si="263"/>
        <v>0</v>
      </c>
      <c r="V617" s="306">
        <f t="shared" ca="1" si="264"/>
        <v>1.2259334107360877</v>
      </c>
      <c r="W617" s="304">
        <f t="shared" ca="1" si="265"/>
        <v>27.305965987763745</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1.1834502470228099</v>
      </c>
      <c r="AH617" s="304">
        <f t="shared" ca="1" si="289"/>
        <v>-8.5921572368415315</v>
      </c>
    </row>
    <row r="618" spans="1:34" x14ac:dyDescent="0.2">
      <c r="A618" s="347">
        <f t="shared" ca="1" si="267"/>
        <v>1E-4</v>
      </c>
      <c r="B618" s="304">
        <f t="shared" ca="1" si="268"/>
        <v>33.423600000000967</v>
      </c>
      <c r="D618" s="306">
        <f t="shared" ca="1" si="269"/>
        <v>-0.71883808616146461</v>
      </c>
      <c r="E618" s="307">
        <f t="shared" ca="1" si="270"/>
        <v>-1.2479368136508118</v>
      </c>
      <c r="F618" s="304">
        <f t="shared" ca="1" si="271"/>
        <v>1.4401647423059691</v>
      </c>
      <c r="G618" s="306">
        <f t="shared" ca="1" si="272"/>
        <v>8.740728020404168</v>
      </c>
      <c r="H618" s="307">
        <f t="shared" ca="1" si="273"/>
        <v>-104.11158260296401</v>
      </c>
      <c r="I618" s="304">
        <f t="shared" ca="1" si="274"/>
        <v>104.47785391373846</v>
      </c>
      <c r="J618" s="306">
        <f t="shared" ca="1" si="275"/>
        <v>720.8069538303231</v>
      </c>
      <c r="K618" s="307">
        <f t="shared" ca="1" si="276"/>
        <v>-7.6271887600880204</v>
      </c>
      <c r="L618" s="304">
        <f t="shared" ca="1" si="261"/>
        <v>720.84730609091662</v>
      </c>
      <c r="M618" s="306">
        <f t="shared" ca="1" si="277"/>
        <v>-1.487037364939793</v>
      </c>
      <c r="N618" s="304">
        <f t="shared" ca="1" si="278"/>
        <v>-85.200964989305319</v>
      </c>
      <c r="P618" s="310">
        <f t="shared" ca="1" si="279"/>
        <v>23</v>
      </c>
      <c r="Q618" s="304">
        <f t="shared" ca="1" si="280"/>
        <v>0</v>
      </c>
      <c r="R618" s="306">
        <f t="shared" ca="1" si="281"/>
        <v>0</v>
      </c>
      <c r="S618" s="307">
        <f t="shared" ca="1" si="282"/>
        <v>3.1779999999999995</v>
      </c>
      <c r="T618" s="304">
        <f t="shared" ca="1" si="262"/>
        <v>31.176179999999995</v>
      </c>
      <c r="U618" s="311">
        <f t="shared" ca="1" si="263"/>
        <v>0</v>
      </c>
      <c r="V618" s="306">
        <f t="shared" ca="1" si="264"/>
        <v>1.2259346870748484</v>
      </c>
      <c r="W618" s="304">
        <f t="shared" ca="1" si="265"/>
        <v>27.306056275656328</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1.1834224810876321</v>
      </c>
      <c r="AH618" s="304">
        <f t="shared" ca="1" si="289"/>
        <v>-8.5921856475027525</v>
      </c>
    </row>
    <row r="619" spans="1:34" x14ac:dyDescent="0.2">
      <c r="A619" s="347">
        <f t="shared" ca="1" si="267"/>
        <v>1E-4</v>
      </c>
      <c r="B619" s="304">
        <f t="shared" ca="1" si="268"/>
        <v>33.42370000000097</v>
      </c>
      <c r="D619" s="306">
        <f t="shared" ca="1" si="269"/>
        <v>-0.71883373709267229</v>
      </c>
      <c r="E619" s="307">
        <f t="shared" ca="1" si="270"/>
        <v>-1.2479079382840137</v>
      </c>
      <c r="F619" s="304">
        <f t="shared" ca="1" si="271"/>
        <v>1.4401375503801277</v>
      </c>
      <c r="G619" s="306">
        <f t="shared" ca="1" si="272"/>
        <v>8.7406561370304594</v>
      </c>
      <c r="H619" s="307">
        <f t="shared" ca="1" si="273"/>
        <v>-104.11170739375784</v>
      </c>
      <c r="I619" s="304">
        <f t="shared" ca="1" si="274"/>
        <v>104.47797225324226</v>
      </c>
      <c r="J619" s="306">
        <f t="shared" ca="1" si="275"/>
        <v>720.8069538303231</v>
      </c>
      <c r="K619" s="307">
        <f t="shared" ca="1" si="276"/>
        <v>-7.6375999245878567</v>
      </c>
      <c r="L619" s="304">
        <f t="shared" ca="1" si="261"/>
        <v>720.84741632522878</v>
      </c>
      <c r="M619" s="306">
        <f t="shared" ca="1" si="277"/>
        <v>-1.4870381504785839</v>
      </c>
      <c r="N619" s="304">
        <f t="shared" ca="1" si="278"/>
        <v>-85.201009997362675</v>
      </c>
      <c r="P619" s="310">
        <f t="shared" ca="1" si="279"/>
        <v>23</v>
      </c>
      <c r="Q619" s="304">
        <f t="shared" ca="1" si="280"/>
        <v>0</v>
      </c>
      <c r="R619" s="306">
        <f t="shared" ca="1" si="281"/>
        <v>0</v>
      </c>
      <c r="S619" s="307">
        <f t="shared" ca="1" si="282"/>
        <v>3.1779999999999995</v>
      </c>
      <c r="T619" s="304">
        <f t="shared" ca="1" si="262"/>
        <v>31.176179999999995</v>
      </c>
      <c r="U619" s="311">
        <f t="shared" ca="1" si="263"/>
        <v>0</v>
      </c>
      <c r="V619" s="306">
        <f t="shared" ca="1" si="264"/>
        <v>1.2259359634164679</v>
      </c>
      <c r="W619" s="304">
        <f t="shared" ca="1" si="265"/>
        <v>27.306146562360116</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1.183394715513721</v>
      </c>
      <c r="AH619" s="304">
        <f t="shared" ca="1" si="289"/>
        <v>-8.59221405778991</v>
      </c>
    </row>
    <row r="620" spans="1:34" x14ac:dyDescent="0.2">
      <c r="A620" s="347">
        <f t="shared" ca="1" si="267"/>
        <v>1E-4</v>
      </c>
      <c r="B620" s="304">
        <f t="shared" ca="1" si="268"/>
        <v>33.423800000000973</v>
      </c>
      <c r="D620" s="306">
        <f t="shared" ca="1" si="269"/>
        <v>-0.71882938801821339</v>
      </c>
      <c r="E620" s="307">
        <f t="shared" ca="1" si="270"/>
        <v>-1.2478790632974466</v>
      </c>
      <c r="F620" s="304">
        <f t="shared" ca="1" si="271"/>
        <v>1.4401103588596089</v>
      </c>
      <c r="G620" s="306">
        <f t="shared" ca="1" si="272"/>
        <v>8.7405842540916581</v>
      </c>
      <c r="H620" s="307">
        <f t="shared" ca="1" si="273"/>
        <v>-104.11183218166417</v>
      </c>
      <c r="I620" s="304">
        <f t="shared" ca="1" si="274"/>
        <v>104.47809058996953</v>
      </c>
      <c r="J620" s="306">
        <f t="shared" ca="1" si="275"/>
        <v>720.8069538303231</v>
      </c>
      <c r="K620" s="307">
        <f t="shared" ca="1" si="276"/>
        <v>-7.6480111015666274</v>
      </c>
      <c r="L620" s="304">
        <f t="shared" ca="1" si="261"/>
        <v>720.84752671002434</v>
      </c>
      <c r="M620" s="306">
        <f t="shared" ca="1" si="277"/>
        <v>-1.4870389360091352</v>
      </c>
      <c r="N620" s="304">
        <f t="shared" ca="1" si="278"/>
        <v>-85.201055004947946</v>
      </c>
      <c r="P620" s="310">
        <f t="shared" ca="1" si="279"/>
        <v>23</v>
      </c>
      <c r="Q620" s="304">
        <f t="shared" ca="1" si="280"/>
        <v>0</v>
      </c>
      <c r="R620" s="306">
        <f t="shared" ca="1" si="281"/>
        <v>0</v>
      </c>
      <c r="S620" s="307">
        <f t="shared" ca="1" si="282"/>
        <v>3.1779999999999995</v>
      </c>
      <c r="T620" s="304">
        <f t="shared" ca="1" si="262"/>
        <v>31.176179999999995</v>
      </c>
      <c r="U620" s="311">
        <f t="shared" ca="1" si="263"/>
        <v>0</v>
      </c>
      <c r="V620" s="306">
        <f t="shared" ca="1" si="264"/>
        <v>1.2259372397609467</v>
      </c>
      <c r="W620" s="304">
        <f t="shared" ca="1" si="265"/>
        <v>27.306236847875116</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1.1833669503010888</v>
      </c>
      <c r="AH620" s="304">
        <f t="shared" ca="1" si="289"/>
        <v>-8.5922424677029952</v>
      </c>
    </row>
    <row r="621" spans="1:34" x14ac:dyDescent="0.2">
      <c r="A621" s="347">
        <f t="shared" ca="1" si="267"/>
        <v>1E-4</v>
      </c>
      <c r="B621" s="304">
        <f t="shared" ca="1" si="268"/>
        <v>33.423900000000977</v>
      </c>
      <c r="D621" s="306">
        <f t="shared" ca="1" si="269"/>
        <v>-0.7188250389380878</v>
      </c>
      <c r="E621" s="307">
        <f t="shared" ca="1" si="270"/>
        <v>-1.2478501886911086</v>
      </c>
      <c r="F621" s="304">
        <f t="shared" ca="1" si="271"/>
        <v>1.4400831677444115</v>
      </c>
      <c r="G621" s="306">
        <f t="shared" ca="1" si="272"/>
        <v>8.740512371587764</v>
      </c>
      <c r="H621" s="307">
        <f t="shared" ca="1" si="273"/>
        <v>-104.11195696668304</v>
      </c>
      <c r="I621" s="304">
        <f t="shared" ca="1" si="274"/>
        <v>104.47820892392031</v>
      </c>
      <c r="J621" s="306">
        <f t="shared" ca="1" si="275"/>
        <v>720.8069538303231</v>
      </c>
      <c r="K621" s="307">
        <f t="shared" ca="1" si="276"/>
        <v>-7.6584222910240447</v>
      </c>
      <c r="L621" s="304">
        <f t="shared" ca="1" si="261"/>
        <v>720.84763724530387</v>
      </c>
      <c r="M621" s="306">
        <f t="shared" ca="1" si="277"/>
        <v>-1.4870397215314468</v>
      </c>
      <c r="N621" s="304">
        <f t="shared" ca="1" si="278"/>
        <v>-85.201100012061119</v>
      </c>
      <c r="P621" s="310">
        <f t="shared" ca="1" si="279"/>
        <v>23</v>
      </c>
      <c r="Q621" s="304">
        <f t="shared" ca="1" si="280"/>
        <v>0</v>
      </c>
      <c r="R621" s="306">
        <f t="shared" ca="1" si="281"/>
        <v>0</v>
      </c>
      <c r="S621" s="307">
        <f t="shared" ca="1" si="282"/>
        <v>3.1779999999999995</v>
      </c>
      <c r="T621" s="304">
        <f t="shared" ca="1" si="262"/>
        <v>31.176179999999995</v>
      </c>
      <c r="U621" s="311">
        <f t="shared" ca="1" si="263"/>
        <v>0</v>
      </c>
      <c r="V621" s="306">
        <f t="shared" ca="1" si="264"/>
        <v>1.2259385161082847</v>
      </c>
      <c r="W621" s="304">
        <f t="shared" ca="1" si="265"/>
        <v>27.306327132201339</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1.1833391854497304</v>
      </c>
      <c r="AH621" s="304">
        <f t="shared" ca="1" si="289"/>
        <v>-8.5922708772420133</v>
      </c>
    </row>
    <row r="622" spans="1:34" x14ac:dyDescent="0.2">
      <c r="A622" s="347">
        <f t="shared" ca="1" si="267"/>
        <v>1E-4</v>
      </c>
      <c r="B622" s="304">
        <f t="shared" ca="1" si="268"/>
        <v>33.42400000000098</v>
      </c>
      <c r="D622" s="306">
        <f t="shared" ca="1" si="269"/>
        <v>-0.71882068985229752</v>
      </c>
      <c r="E622" s="307">
        <f t="shared" ca="1" si="270"/>
        <v>-1.2478213144649946</v>
      </c>
      <c r="F622" s="304">
        <f t="shared" ca="1" si="271"/>
        <v>1.4400559770345318</v>
      </c>
      <c r="G622" s="306">
        <f t="shared" ca="1" si="272"/>
        <v>8.7404404895187788</v>
      </c>
      <c r="H622" s="307">
        <f t="shared" ca="1" si="273"/>
        <v>-104.11208174881449</v>
      </c>
      <c r="I622" s="304">
        <f t="shared" ca="1" si="274"/>
        <v>104.47832725509464</v>
      </c>
      <c r="J622" s="306">
        <f t="shared" ca="1" si="275"/>
        <v>720.8069538303231</v>
      </c>
      <c r="K622" s="307">
        <f t="shared" ca="1" si="276"/>
        <v>-7.6688334929598199</v>
      </c>
      <c r="L622" s="304">
        <f t="shared" ca="1" si="261"/>
        <v>720.84774793106783</v>
      </c>
      <c r="M622" s="306">
        <f t="shared" ca="1" si="277"/>
        <v>-1.487040507045519</v>
      </c>
      <c r="N622" s="304">
        <f t="shared" ca="1" si="278"/>
        <v>-85.201145018702206</v>
      </c>
      <c r="P622" s="310">
        <f t="shared" ca="1" si="279"/>
        <v>23</v>
      </c>
      <c r="Q622" s="304">
        <f t="shared" ca="1" si="280"/>
        <v>0</v>
      </c>
      <c r="R622" s="306">
        <f t="shared" ca="1" si="281"/>
        <v>0</v>
      </c>
      <c r="S622" s="307">
        <f t="shared" ca="1" si="282"/>
        <v>3.1779999999999995</v>
      </c>
      <c r="T622" s="304">
        <f t="shared" ca="1" si="262"/>
        <v>31.176179999999995</v>
      </c>
      <c r="U622" s="311">
        <f t="shared" ca="1" si="263"/>
        <v>0</v>
      </c>
      <c r="V622" s="306">
        <f t="shared" ca="1" si="264"/>
        <v>1.2259397924584818</v>
      </c>
      <c r="W622" s="304">
        <f t="shared" ca="1" si="265"/>
        <v>27.306417415338807</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1.1833114209596385</v>
      </c>
      <c r="AH622" s="304">
        <f t="shared" ca="1" si="289"/>
        <v>-8.5922992864069681</v>
      </c>
    </row>
    <row r="623" spans="1:34" x14ac:dyDescent="0.2">
      <c r="A623" s="347">
        <f t="shared" ca="1" si="267"/>
        <v>1E-4</v>
      </c>
      <c r="B623" s="304">
        <f t="shared" ca="1" si="268"/>
        <v>33.424100000000983</v>
      </c>
      <c r="D623" s="306">
        <f t="shared" ca="1" si="269"/>
        <v>-0.71881634076084255</v>
      </c>
      <c r="E623" s="307">
        <f t="shared" ca="1" si="270"/>
        <v>-1.2477924406191008</v>
      </c>
      <c r="F623" s="304">
        <f t="shared" ca="1" si="271"/>
        <v>1.4400287867299666</v>
      </c>
      <c r="G623" s="306">
        <f t="shared" ca="1" si="272"/>
        <v>8.7403686078847027</v>
      </c>
      <c r="H623" s="307">
        <f t="shared" ca="1" si="273"/>
        <v>-104.11220652805855</v>
      </c>
      <c r="I623" s="304">
        <f t="shared" ca="1" si="274"/>
        <v>104.47844558349256</v>
      </c>
      <c r="J623" s="306">
        <f t="shared" ca="1" si="275"/>
        <v>720.8069538303231</v>
      </c>
      <c r="K623" s="307">
        <f t="shared" ca="1" si="276"/>
        <v>-7.6792447073736634</v>
      </c>
      <c r="L623" s="304">
        <f t="shared" ca="1" si="261"/>
        <v>720.84785876731667</v>
      </c>
      <c r="M623" s="306">
        <f t="shared" ca="1" si="277"/>
        <v>-1.4870412925513519</v>
      </c>
      <c r="N623" s="304">
        <f t="shared" ca="1" si="278"/>
        <v>-85.20119002487121</v>
      </c>
      <c r="P623" s="310">
        <f t="shared" ca="1" si="279"/>
        <v>23</v>
      </c>
      <c r="Q623" s="304">
        <f t="shared" ca="1" si="280"/>
        <v>0</v>
      </c>
      <c r="R623" s="306">
        <f t="shared" ca="1" si="281"/>
        <v>0</v>
      </c>
      <c r="S623" s="307">
        <f t="shared" ca="1" si="282"/>
        <v>3.1779999999999995</v>
      </c>
      <c r="T623" s="304">
        <f t="shared" ca="1" si="262"/>
        <v>31.176179999999995</v>
      </c>
      <c r="U623" s="311">
        <f t="shared" ca="1" si="263"/>
        <v>0</v>
      </c>
      <c r="V623" s="306">
        <f t="shared" ca="1" si="264"/>
        <v>1.225941068811538</v>
      </c>
      <c r="W623" s="304">
        <f t="shared" ca="1" si="265"/>
        <v>27.306507697287515</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1.1832836568308132</v>
      </c>
      <c r="AH623" s="304">
        <f t="shared" ca="1" si="289"/>
        <v>-8.5923276951978629</v>
      </c>
    </row>
    <row r="624" spans="1:34" x14ac:dyDescent="0.2">
      <c r="A624" s="347">
        <f t="shared" ca="1" si="267"/>
        <v>1E-4</v>
      </c>
      <c r="B624" s="304">
        <f t="shared" ca="1" si="268"/>
        <v>33.424200000000987</v>
      </c>
      <c r="D624" s="306">
        <f t="shared" ca="1" si="269"/>
        <v>-0.71881199166372478</v>
      </c>
      <c r="E624" s="307">
        <f t="shared" ca="1" si="270"/>
        <v>-1.2477635671534255</v>
      </c>
      <c r="F624" s="304">
        <f t="shared" ca="1" si="271"/>
        <v>1.440001596830716</v>
      </c>
      <c r="G624" s="306">
        <f t="shared" ca="1" si="272"/>
        <v>8.7402967266855356</v>
      </c>
      <c r="H624" s="307">
        <f t="shared" ca="1" si="273"/>
        <v>-104.11233130441526</v>
      </c>
      <c r="I624" s="304">
        <f t="shared" ca="1" si="274"/>
        <v>104.47856390911409</v>
      </c>
      <c r="J624" s="306">
        <f t="shared" ca="1" si="275"/>
        <v>720.8069538303231</v>
      </c>
      <c r="K624" s="307">
        <f t="shared" ca="1" si="276"/>
        <v>-7.6896559342652875</v>
      </c>
      <c r="L624" s="304">
        <f t="shared" ca="1" si="261"/>
        <v>720.84796975405072</v>
      </c>
      <c r="M624" s="306">
        <f t="shared" ca="1" si="277"/>
        <v>-1.4870420780489453</v>
      </c>
      <c r="N624" s="304">
        <f t="shared" ca="1" si="278"/>
        <v>-85.201235030568128</v>
      </c>
      <c r="P624" s="310">
        <f t="shared" ca="1" si="279"/>
        <v>23</v>
      </c>
      <c r="Q624" s="304">
        <f t="shared" ca="1" si="280"/>
        <v>0</v>
      </c>
      <c r="R624" s="306">
        <f t="shared" ca="1" si="281"/>
        <v>0</v>
      </c>
      <c r="S624" s="307">
        <f t="shared" ca="1" si="282"/>
        <v>3.1779999999999995</v>
      </c>
      <c r="T624" s="304">
        <f t="shared" ca="1" si="262"/>
        <v>31.176179999999995</v>
      </c>
      <c r="U624" s="311">
        <f t="shared" ca="1" si="263"/>
        <v>0</v>
      </c>
      <c r="V624" s="306">
        <f t="shared" ca="1" si="264"/>
        <v>1.2259423451674529</v>
      </c>
      <c r="W624" s="304">
        <f t="shared" ca="1" si="265"/>
        <v>27.306597978047463</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1.1832558930632509</v>
      </c>
      <c r="AH624" s="304">
        <f t="shared" ca="1" si="289"/>
        <v>-8.5923561036147014</v>
      </c>
    </row>
    <row r="625" spans="1:34" x14ac:dyDescent="0.2">
      <c r="A625" s="347">
        <f t="shared" ca="1" si="267"/>
        <v>1E-4</v>
      </c>
      <c r="B625" s="304">
        <f t="shared" ca="1" si="268"/>
        <v>33.42430000000099</v>
      </c>
      <c r="D625" s="306">
        <f t="shared" ca="1" si="269"/>
        <v>-0.71880764256094543</v>
      </c>
      <c r="E625" s="307">
        <f t="shared" ca="1" si="270"/>
        <v>-1.2477346940679723</v>
      </c>
      <c r="F625" s="304">
        <f t="shared" ca="1" si="271"/>
        <v>1.4399744073367833</v>
      </c>
      <c r="G625" s="306">
        <f t="shared" ca="1" si="272"/>
        <v>8.7402248459212792</v>
      </c>
      <c r="H625" s="307">
        <f t="shared" ca="1" si="273"/>
        <v>-104.11245607788467</v>
      </c>
      <c r="I625" s="304">
        <f t="shared" ca="1" si="274"/>
        <v>104.47868223195928</v>
      </c>
      <c r="J625" s="306">
        <f t="shared" ca="1" si="275"/>
        <v>720.8069538303231</v>
      </c>
      <c r="K625" s="307">
        <f t="shared" ca="1" si="276"/>
        <v>-7.7000671736344026</v>
      </c>
      <c r="L625" s="304">
        <f t="shared" ca="1" si="261"/>
        <v>720.84808089127068</v>
      </c>
      <c r="M625" s="306">
        <f t="shared" ca="1" si="277"/>
        <v>-1.4870428635382997</v>
      </c>
      <c r="N625" s="304">
        <f t="shared" ca="1" si="278"/>
        <v>-85.20128003579299</v>
      </c>
      <c r="P625" s="310">
        <f t="shared" ca="1" si="279"/>
        <v>23</v>
      </c>
      <c r="Q625" s="304">
        <f t="shared" ca="1" si="280"/>
        <v>0</v>
      </c>
      <c r="R625" s="306">
        <f t="shared" ca="1" si="281"/>
        <v>0</v>
      </c>
      <c r="S625" s="307">
        <f t="shared" ca="1" si="282"/>
        <v>3.1779999999999995</v>
      </c>
      <c r="T625" s="304">
        <f t="shared" ca="1" si="262"/>
        <v>31.176179999999995</v>
      </c>
      <c r="U625" s="311">
        <f t="shared" ca="1" si="263"/>
        <v>0</v>
      </c>
      <c r="V625" s="306">
        <f t="shared" ca="1" si="264"/>
        <v>1.2259436215262272</v>
      </c>
      <c r="W625" s="304">
        <f t="shared" ca="1" si="265"/>
        <v>27.306688257618692</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1.1832281296569569</v>
      </c>
      <c r="AH625" s="304">
        <f t="shared" ca="1" si="289"/>
        <v>-8.5923845116574782</v>
      </c>
    </row>
    <row r="626" spans="1:34" x14ac:dyDescent="0.2">
      <c r="A626" s="347">
        <f t="shared" ca="1" si="267"/>
        <v>1E-4</v>
      </c>
      <c r="B626" s="304">
        <f t="shared" ca="1" si="268"/>
        <v>33.424400000000993</v>
      </c>
      <c r="D626" s="306">
        <f t="shared" ca="1" si="269"/>
        <v>-0.7188032934525036</v>
      </c>
      <c r="E626" s="307">
        <f t="shared" ca="1" si="270"/>
        <v>-1.2477058213627217</v>
      </c>
      <c r="F626" s="304">
        <f t="shared" ca="1" si="271"/>
        <v>1.4399472182481516</v>
      </c>
      <c r="G626" s="306">
        <f t="shared" ca="1" si="272"/>
        <v>8.7401529655919337</v>
      </c>
      <c r="H626" s="307">
        <f t="shared" ca="1" si="273"/>
        <v>-104.11258084846681</v>
      </c>
      <c r="I626" s="304">
        <f t="shared" ca="1" si="274"/>
        <v>104.47880055202818</v>
      </c>
      <c r="J626" s="306">
        <f t="shared" ca="1" si="275"/>
        <v>720.8069538303231</v>
      </c>
      <c r="K626" s="307">
        <f t="shared" ca="1" si="276"/>
        <v>-7.7104784254807202</v>
      </c>
      <c r="L626" s="304">
        <f t="shared" ca="1" si="261"/>
        <v>720.848192178977</v>
      </c>
      <c r="M626" s="306">
        <f t="shared" ca="1" si="277"/>
        <v>-1.487043649019415</v>
      </c>
      <c r="N626" s="304">
        <f t="shared" ca="1" si="278"/>
        <v>-85.201325040545782</v>
      </c>
      <c r="P626" s="310">
        <f t="shared" ca="1" si="279"/>
        <v>23</v>
      </c>
      <c r="Q626" s="304">
        <f t="shared" ca="1" si="280"/>
        <v>0</v>
      </c>
      <c r="R626" s="306">
        <f t="shared" ca="1" si="281"/>
        <v>0</v>
      </c>
      <c r="S626" s="307">
        <f t="shared" ca="1" si="282"/>
        <v>3.1779999999999995</v>
      </c>
      <c r="T626" s="304">
        <f t="shared" ca="1" si="262"/>
        <v>31.176179999999995</v>
      </c>
      <c r="U626" s="311">
        <f t="shared" ca="1" si="263"/>
        <v>0</v>
      </c>
      <c r="V626" s="306">
        <f t="shared" ca="1" si="264"/>
        <v>1.2259448978878604</v>
      </c>
      <c r="W626" s="304">
        <f t="shared" ca="1" si="265"/>
        <v>27.306778536001183</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1.1832003666119135</v>
      </c>
      <c r="AH626" s="304">
        <f t="shared" ca="1" si="289"/>
        <v>-8.5924129193262111</v>
      </c>
    </row>
    <row r="627" spans="1:34" x14ac:dyDescent="0.2">
      <c r="A627" s="347">
        <f t="shared" ca="1" si="267"/>
        <v>1E-4</v>
      </c>
      <c r="B627" s="304">
        <f t="shared" ca="1" si="268"/>
        <v>33.424500000000997</v>
      </c>
      <c r="D627" s="306">
        <f t="shared" ca="1" si="269"/>
        <v>-0.71879894433840197</v>
      </c>
      <c r="E627" s="307">
        <f t="shared" ca="1" si="270"/>
        <v>-1.2476769490376896</v>
      </c>
      <c r="F627" s="304">
        <f t="shared" ca="1" si="271"/>
        <v>1.439920029564836</v>
      </c>
      <c r="G627" s="306">
        <f t="shared" ca="1" si="272"/>
        <v>8.7400810856975006</v>
      </c>
      <c r="H627" s="307">
        <f t="shared" ca="1" si="273"/>
        <v>-104.1127056161617</v>
      </c>
      <c r="I627" s="304">
        <f t="shared" ca="1" si="274"/>
        <v>104.47891886932079</v>
      </c>
      <c r="J627" s="306">
        <f t="shared" ca="1" si="275"/>
        <v>720.8069538303231</v>
      </c>
      <c r="K627" s="307">
        <f t="shared" ca="1" si="276"/>
        <v>-7.7208896898039514</v>
      </c>
      <c r="L627" s="304">
        <f t="shared" ca="1" si="261"/>
        <v>720.84830361717002</v>
      </c>
      <c r="M627" s="306">
        <f t="shared" ca="1" si="277"/>
        <v>-1.4870444344922915</v>
      </c>
      <c r="N627" s="304">
        <f t="shared" ca="1" si="278"/>
        <v>-85.201370044826518</v>
      </c>
      <c r="P627" s="310">
        <f t="shared" ca="1" si="279"/>
        <v>23</v>
      </c>
      <c r="Q627" s="304">
        <f t="shared" ca="1" si="280"/>
        <v>0</v>
      </c>
      <c r="R627" s="306">
        <f t="shared" ca="1" si="281"/>
        <v>0</v>
      </c>
      <c r="S627" s="307">
        <f t="shared" ca="1" si="282"/>
        <v>3.1779999999999995</v>
      </c>
      <c r="T627" s="304">
        <f t="shared" ca="1" si="262"/>
        <v>31.176179999999995</v>
      </c>
      <c r="U627" s="311">
        <f t="shared" ca="1" si="263"/>
        <v>0</v>
      </c>
      <c r="V627" s="306">
        <f t="shared" ca="1" si="264"/>
        <v>1.2259461742523525</v>
      </c>
      <c r="W627" s="304">
        <f t="shared" ca="1" si="265"/>
        <v>27.30686881319496</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1.1831726039281314</v>
      </c>
      <c r="AH627" s="304">
        <f t="shared" ca="1" si="289"/>
        <v>-8.5924413266208894</v>
      </c>
    </row>
    <row r="628" spans="1:34" x14ac:dyDescent="0.2">
      <c r="A628" s="347">
        <f t="shared" ca="1" si="267"/>
        <v>1E-4</v>
      </c>
      <c r="B628" s="304">
        <f t="shared" ca="1" si="268"/>
        <v>33.424600000001</v>
      </c>
      <c r="D628" s="306">
        <f t="shared" ca="1" si="269"/>
        <v>-0.71879459521863931</v>
      </c>
      <c r="E628" s="307">
        <f t="shared" ca="1" si="270"/>
        <v>-1.24764807709286</v>
      </c>
      <c r="F628" s="304">
        <f t="shared" ca="1" si="271"/>
        <v>1.4398928412868224</v>
      </c>
      <c r="G628" s="306">
        <f t="shared" ca="1" si="272"/>
        <v>8.7400092062379784</v>
      </c>
      <c r="H628" s="307">
        <f t="shared" ca="1" si="273"/>
        <v>-104.11283038096941</v>
      </c>
      <c r="I628" s="304">
        <f t="shared" ca="1" si="274"/>
        <v>104.47903718383718</v>
      </c>
      <c r="J628" s="306">
        <f t="shared" ca="1" si="275"/>
        <v>720.8069538303231</v>
      </c>
      <c r="K628" s="307">
        <f t="shared" ca="1" si="276"/>
        <v>-7.7313009666038077</v>
      </c>
      <c r="L628" s="304">
        <f t="shared" ca="1" si="261"/>
        <v>720.84841520585019</v>
      </c>
      <c r="M628" s="306">
        <f t="shared" ca="1" si="277"/>
        <v>-1.4870452199569291</v>
      </c>
      <c r="N628" s="304">
        <f t="shared" ca="1" si="278"/>
        <v>-85.201415048635212</v>
      </c>
      <c r="P628" s="310">
        <f t="shared" ca="1" si="279"/>
        <v>23</v>
      </c>
      <c r="Q628" s="304">
        <f t="shared" ca="1" si="280"/>
        <v>0</v>
      </c>
      <c r="R628" s="306">
        <f t="shared" ca="1" si="281"/>
        <v>0</v>
      </c>
      <c r="S628" s="307">
        <f t="shared" ca="1" si="282"/>
        <v>3.1779999999999995</v>
      </c>
      <c r="T628" s="304">
        <f t="shared" ca="1" si="262"/>
        <v>31.176179999999995</v>
      </c>
      <c r="U628" s="311">
        <f t="shared" ca="1" si="263"/>
        <v>0</v>
      </c>
      <c r="V628" s="306">
        <f t="shared" ca="1" si="264"/>
        <v>1.2259474506197037</v>
      </c>
      <c r="W628" s="304">
        <f t="shared" ca="1" si="265"/>
        <v>27.306959089200031</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1.1831448416055999</v>
      </c>
      <c r="AH628" s="304">
        <f t="shared" ca="1" si="289"/>
        <v>-8.5924697335415239</v>
      </c>
    </row>
    <row r="629" spans="1:34" x14ac:dyDescent="0.2">
      <c r="A629" s="347">
        <f t="shared" ca="1" si="267"/>
        <v>1E-4</v>
      </c>
      <c r="B629" s="304">
        <f t="shared" ca="1" si="268"/>
        <v>33.424700000001003</v>
      </c>
      <c r="D629" s="306">
        <f t="shared" ca="1" si="269"/>
        <v>-0.71879024609321929</v>
      </c>
      <c r="E629" s="307">
        <f t="shared" ca="1" si="270"/>
        <v>-1.2476192055282329</v>
      </c>
      <c r="F629" s="304">
        <f t="shared" ca="1" si="271"/>
        <v>1.4398656534141128</v>
      </c>
      <c r="G629" s="306">
        <f t="shared" ca="1" si="272"/>
        <v>8.7399373272133687</v>
      </c>
      <c r="H629" s="307">
        <f t="shared" ca="1" si="273"/>
        <v>-104.11295514288996</v>
      </c>
      <c r="I629" s="304">
        <f t="shared" ca="1" si="274"/>
        <v>104.47915549557737</v>
      </c>
      <c r="J629" s="306">
        <f t="shared" ca="1" si="275"/>
        <v>720.8069538303231</v>
      </c>
      <c r="K629" s="307">
        <f t="shared" ca="1" si="276"/>
        <v>-7.7417122558800004</v>
      </c>
      <c r="L629" s="304">
        <f t="shared" ca="1" si="261"/>
        <v>720.84852694501797</v>
      </c>
      <c r="M629" s="306">
        <f t="shared" ca="1" si="277"/>
        <v>-1.4870460054133281</v>
      </c>
      <c r="N629" s="304">
        <f t="shared" ca="1" si="278"/>
        <v>-85.201460051971864</v>
      </c>
      <c r="P629" s="310">
        <f t="shared" ca="1" si="279"/>
        <v>23</v>
      </c>
      <c r="Q629" s="304">
        <f t="shared" ca="1" si="280"/>
        <v>0</v>
      </c>
      <c r="R629" s="306">
        <f t="shared" ca="1" si="281"/>
        <v>0</v>
      </c>
      <c r="S629" s="307">
        <f t="shared" ca="1" si="282"/>
        <v>3.1779999999999995</v>
      </c>
      <c r="T629" s="304">
        <f t="shared" ca="1" si="262"/>
        <v>31.176179999999995</v>
      </c>
      <c r="U629" s="311">
        <f t="shared" ca="1" si="263"/>
        <v>0</v>
      </c>
      <c r="V629" s="306">
        <f t="shared" ca="1" si="264"/>
        <v>1.2259487269899136</v>
      </c>
      <c r="W629" s="304">
        <f t="shared" ca="1" si="265"/>
        <v>27.307049364016407</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1.1831170796443207</v>
      </c>
      <c r="AH629" s="304">
        <f t="shared" ca="1" si="289"/>
        <v>-8.5924981400881162</v>
      </c>
    </row>
    <row r="630" spans="1:34" x14ac:dyDescent="0.2">
      <c r="A630" s="347">
        <f t="shared" ca="1" si="267"/>
        <v>1E-4</v>
      </c>
      <c r="B630" s="304">
        <f t="shared" ca="1" si="268"/>
        <v>33.424800000001007</v>
      </c>
      <c r="D630" s="306">
        <f t="shared" ca="1" si="269"/>
        <v>-0.71878589696213968</v>
      </c>
      <c r="E630" s="307">
        <f t="shared" ca="1" si="270"/>
        <v>-1.2475903343438048</v>
      </c>
      <c r="F630" s="304">
        <f t="shared" ca="1" si="271"/>
        <v>1.4398384659467027</v>
      </c>
      <c r="G630" s="306">
        <f t="shared" ca="1" si="272"/>
        <v>8.7398654486236733</v>
      </c>
      <c r="H630" s="307">
        <f t="shared" ca="1" si="273"/>
        <v>-104.1130799019234</v>
      </c>
      <c r="I630" s="304">
        <f t="shared" ca="1" si="274"/>
        <v>104.47927380454141</v>
      </c>
      <c r="J630" s="306">
        <f t="shared" ca="1" si="275"/>
        <v>720.8069538303231</v>
      </c>
      <c r="K630" s="307">
        <f t="shared" ca="1" si="276"/>
        <v>-7.7521235576322409</v>
      </c>
      <c r="L630" s="304">
        <f t="shared" ca="1" si="261"/>
        <v>720.84863883467403</v>
      </c>
      <c r="M630" s="306">
        <f t="shared" ca="1" si="277"/>
        <v>-1.4870467908614886</v>
      </c>
      <c r="N630" s="304">
        <f t="shared" ca="1" si="278"/>
        <v>-85.201505054836488</v>
      </c>
      <c r="P630" s="310">
        <f t="shared" ca="1" si="279"/>
        <v>23</v>
      </c>
      <c r="Q630" s="304">
        <f t="shared" ca="1" si="280"/>
        <v>0</v>
      </c>
      <c r="R630" s="306">
        <f t="shared" ca="1" si="281"/>
        <v>0</v>
      </c>
      <c r="S630" s="307">
        <f t="shared" ca="1" si="282"/>
        <v>3.1779999999999995</v>
      </c>
      <c r="T630" s="304">
        <f t="shared" ca="1" si="262"/>
        <v>31.176179999999995</v>
      </c>
      <c r="U630" s="311">
        <f t="shared" ca="1" si="263"/>
        <v>0</v>
      </c>
      <c r="V630" s="306">
        <f t="shared" ca="1" si="264"/>
        <v>1.2259500033629824</v>
      </c>
      <c r="W630" s="304">
        <f t="shared" ca="1" si="265"/>
        <v>27.307139637644088</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1.1830893180442867</v>
      </c>
      <c r="AH630" s="304">
        <f t="shared" ca="1" si="289"/>
        <v>-8.5925265462606699</v>
      </c>
    </row>
    <row r="631" spans="1:34" x14ac:dyDescent="0.2">
      <c r="A631" s="347">
        <f t="shared" ca="1" si="267"/>
        <v>1E-4</v>
      </c>
      <c r="B631" s="304">
        <f t="shared" ca="1" si="268"/>
        <v>33.42490000000101</v>
      </c>
      <c r="D631" s="306">
        <f t="shared" ca="1" si="269"/>
        <v>-0.71878154782540238</v>
      </c>
      <c r="E631" s="307">
        <f t="shared" ca="1" si="270"/>
        <v>-1.2475614635395758</v>
      </c>
      <c r="F631" s="304">
        <f t="shared" ca="1" si="271"/>
        <v>1.4398112788845938</v>
      </c>
      <c r="G631" s="306">
        <f t="shared" ca="1" si="272"/>
        <v>8.7397935704688905</v>
      </c>
      <c r="H631" s="307">
        <f t="shared" ca="1" si="273"/>
        <v>-104.11320465806975</v>
      </c>
      <c r="I631" s="304">
        <f t="shared" ca="1" si="274"/>
        <v>104.47939211072931</v>
      </c>
      <c r="J631" s="306">
        <f t="shared" ca="1" si="275"/>
        <v>720.8069538303231</v>
      </c>
      <c r="K631" s="307">
        <f t="shared" ca="1" si="276"/>
        <v>-7.7625348718602405</v>
      </c>
      <c r="L631" s="304">
        <f t="shared" ca="1" si="261"/>
        <v>720.84875087481862</v>
      </c>
      <c r="M631" s="306">
        <f t="shared" ca="1" si="277"/>
        <v>-1.4870475763014106</v>
      </c>
      <c r="N631" s="304">
        <f t="shared" ca="1" si="278"/>
        <v>-85.201550057229085</v>
      </c>
      <c r="P631" s="310">
        <f t="shared" ca="1" si="279"/>
        <v>23</v>
      </c>
      <c r="Q631" s="304">
        <f t="shared" ca="1" si="280"/>
        <v>0</v>
      </c>
      <c r="R631" s="306">
        <f t="shared" ca="1" si="281"/>
        <v>0</v>
      </c>
      <c r="S631" s="307">
        <f t="shared" ca="1" si="282"/>
        <v>3.1779999999999995</v>
      </c>
      <c r="T631" s="304">
        <f t="shared" ca="1" si="262"/>
        <v>31.176179999999995</v>
      </c>
      <c r="U631" s="311">
        <f t="shared" ca="1" si="263"/>
        <v>0</v>
      </c>
      <c r="V631" s="306">
        <f t="shared" ca="1" si="264"/>
        <v>1.2259512797389105</v>
      </c>
      <c r="W631" s="304">
        <f t="shared" ca="1" si="265"/>
        <v>27.307229910083095</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1.1830615568054998</v>
      </c>
      <c r="AH631" s="304">
        <f t="shared" ca="1" si="289"/>
        <v>-8.5925549520591851</v>
      </c>
    </row>
    <row r="632" spans="1:34" x14ac:dyDescent="0.2">
      <c r="A632" s="347">
        <f t="shared" ca="1" si="267"/>
        <v>1E-4</v>
      </c>
      <c r="B632" s="304">
        <f t="shared" ca="1" si="268"/>
        <v>33.425000000001013</v>
      </c>
      <c r="D632" s="306">
        <f t="shared" ca="1" si="269"/>
        <v>-0.71877719868300949</v>
      </c>
      <c r="E632" s="307">
        <f t="shared" ca="1" si="270"/>
        <v>-1.2475325931155385</v>
      </c>
      <c r="F632" s="304">
        <f t="shared" ca="1" si="271"/>
        <v>1.4397840922277807</v>
      </c>
      <c r="G632" s="306">
        <f t="shared" ca="1" si="272"/>
        <v>8.739721692749022</v>
      </c>
      <c r="H632" s="307">
        <f t="shared" ca="1" si="273"/>
        <v>-104.11332941132906</v>
      </c>
      <c r="I632" s="304">
        <f t="shared" ca="1" si="274"/>
        <v>104.47951041414113</v>
      </c>
      <c r="J632" s="306">
        <f t="shared" ca="1" si="275"/>
        <v>720.8069538303231</v>
      </c>
      <c r="K632" s="307">
        <f t="shared" ca="1" si="276"/>
        <v>-7.7729461985637105</v>
      </c>
      <c r="L632" s="304">
        <f t="shared" ca="1" si="261"/>
        <v>720.84886306545241</v>
      </c>
      <c r="M632" s="306">
        <f t="shared" ca="1" si="277"/>
        <v>-1.4870483617330943</v>
      </c>
      <c r="N632" s="304">
        <f t="shared" ca="1" si="278"/>
        <v>-85.201595059149653</v>
      </c>
      <c r="P632" s="310">
        <f t="shared" ca="1" si="279"/>
        <v>23</v>
      </c>
      <c r="Q632" s="304">
        <f t="shared" ca="1" si="280"/>
        <v>0</v>
      </c>
      <c r="R632" s="306">
        <f t="shared" ca="1" si="281"/>
        <v>0</v>
      </c>
      <c r="S632" s="307">
        <f t="shared" ca="1" si="282"/>
        <v>3.1779999999999995</v>
      </c>
      <c r="T632" s="304">
        <f t="shared" ca="1" si="262"/>
        <v>31.176179999999995</v>
      </c>
      <c r="U632" s="311">
        <f t="shared" ca="1" si="263"/>
        <v>0</v>
      </c>
      <c r="V632" s="306">
        <f t="shared" ca="1" si="264"/>
        <v>1.2259525561176972</v>
      </c>
      <c r="W632" s="304">
        <f t="shared" ca="1" si="265"/>
        <v>27.307320181333438</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1.1830337959279529</v>
      </c>
      <c r="AH632" s="304">
        <f t="shared" ca="1" si="289"/>
        <v>-8.5925833574836687</v>
      </c>
    </row>
    <row r="633" spans="1:34" x14ac:dyDescent="0.2">
      <c r="A633" s="347">
        <f t="shared" ca="1" si="267"/>
        <v>1E-4</v>
      </c>
      <c r="B633" s="304">
        <f t="shared" ca="1" si="268"/>
        <v>33.425100000001017</v>
      </c>
      <c r="D633" s="306">
        <f t="shared" ca="1" si="269"/>
        <v>-0.71877284953496079</v>
      </c>
      <c r="E633" s="307">
        <f t="shared" ca="1" si="270"/>
        <v>-1.2475037230716914</v>
      </c>
      <c r="F633" s="304">
        <f t="shared" ca="1" si="271"/>
        <v>1.439756905976262</v>
      </c>
      <c r="G633" s="306">
        <f t="shared" ca="1" si="272"/>
        <v>8.7396498154640678</v>
      </c>
      <c r="H633" s="307">
        <f t="shared" ca="1" si="273"/>
        <v>-104.11345416170137</v>
      </c>
      <c r="I633" s="304">
        <f t="shared" ca="1" si="274"/>
        <v>104.47962871477689</v>
      </c>
      <c r="J633" s="306">
        <f t="shared" ca="1" si="275"/>
        <v>720.8069538303231</v>
      </c>
      <c r="K633" s="307">
        <f t="shared" ca="1" si="276"/>
        <v>-7.7833575377423623</v>
      </c>
      <c r="L633" s="304">
        <f t="shared" ca="1" si="261"/>
        <v>720.84897540657562</v>
      </c>
      <c r="M633" s="306">
        <f t="shared" ca="1" si="277"/>
        <v>-1.4870491471565397</v>
      </c>
      <c r="N633" s="304">
        <f t="shared" ca="1" si="278"/>
        <v>-85.201640060598208</v>
      </c>
      <c r="P633" s="310">
        <f t="shared" ca="1" si="279"/>
        <v>23</v>
      </c>
      <c r="Q633" s="304">
        <f t="shared" ca="1" si="280"/>
        <v>0</v>
      </c>
      <c r="R633" s="306">
        <f t="shared" ca="1" si="281"/>
        <v>0</v>
      </c>
      <c r="S633" s="307">
        <f t="shared" ca="1" si="282"/>
        <v>3.1779999999999995</v>
      </c>
      <c r="T633" s="304">
        <f t="shared" ca="1" si="262"/>
        <v>31.176179999999995</v>
      </c>
      <c r="U633" s="311">
        <f t="shared" ca="1" si="263"/>
        <v>0</v>
      </c>
      <c r="V633" s="306">
        <f t="shared" ca="1" si="264"/>
        <v>1.225953832499342</v>
      </c>
      <c r="W633" s="304">
        <f t="shared" ca="1" si="265"/>
        <v>27.307410451395096</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1.1830060354116441</v>
      </c>
      <c r="AH633" s="304">
        <f t="shared" ca="1" si="289"/>
        <v>-8.5926117625341227</v>
      </c>
    </row>
    <row r="634" spans="1:34" x14ac:dyDescent="0.2">
      <c r="A634" s="347">
        <f t="shared" ca="1" si="267"/>
        <v>1E-4</v>
      </c>
      <c r="B634" s="304">
        <f t="shared" ca="1" si="268"/>
        <v>33.42520000000102</v>
      </c>
      <c r="D634" s="306">
        <f t="shared" ca="1" si="269"/>
        <v>-0.7187685003812575</v>
      </c>
      <c r="E634" s="307">
        <f t="shared" ca="1" si="270"/>
        <v>-1.2474748534080398</v>
      </c>
      <c r="F634" s="304">
        <f t="shared" ca="1" si="271"/>
        <v>1.439729720130043</v>
      </c>
      <c r="G634" s="306">
        <f t="shared" ca="1" si="272"/>
        <v>8.7395779386140298</v>
      </c>
      <c r="H634" s="307">
        <f t="shared" ca="1" si="273"/>
        <v>-104.11357890918671</v>
      </c>
      <c r="I634" s="304">
        <f t="shared" ca="1" si="274"/>
        <v>104.47974701263665</v>
      </c>
      <c r="J634" s="306">
        <f t="shared" ca="1" si="275"/>
        <v>720.8069538303231</v>
      </c>
      <c r="K634" s="307">
        <f t="shared" ca="1" si="276"/>
        <v>-7.7937688893959063</v>
      </c>
      <c r="L634" s="304">
        <f t="shared" ca="1" si="261"/>
        <v>720.84908789818894</v>
      </c>
      <c r="M634" s="306">
        <f t="shared" ca="1" si="277"/>
        <v>-1.487049932571747</v>
      </c>
      <c r="N634" s="304">
        <f t="shared" ca="1" si="278"/>
        <v>-85.20168506157475</v>
      </c>
      <c r="P634" s="310">
        <f t="shared" ca="1" si="279"/>
        <v>23</v>
      </c>
      <c r="Q634" s="304">
        <f t="shared" ca="1" si="280"/>
        <v>0</v>
      </c>
      <c r="R634" s="306">
        <f t="shared" ca="1" si="281"/>
        <v>0</v>
      </c>
      <c r="S634" s="307">
        <f t="shared" ca="1" si="282"/>
        <v>3.1779999999999995</v>
      </c>
      <c r="T634" s="304">
        <f t="shared" ca="1" si="262"/>
        <v>31.176179999999995</v>
      </c>
      <c r="U634" s="311">
        <f t="shared" ca="1" si="263"/>
        <v>0</v>
      </c>
      <c r="V634" s="306">
        <f t="shared" ca="1" si="264"/>
        <v>1.2259551088838461</v>
      </c>
      <c r="W634" s="304">
        <f t="shared" ca="1" si="265"/>
        <v>27.30750072026812</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1.1829782752565805</v>
      </c>
      <c r="AH634" s="304">
        <f t="shared" ca="1" si="289"/>
        <v>-8.5926401672105417</v>
      </c>
    </row>
    <row r="635" spans="1:34" x14ac:dyDescent="0.2">
      <c r="A635" s="347">
        <f t="shared" ca="1" si="267"/>
        <v>1E-4</v>
      </c>
      <c r="B635" s="304">
        <f t="shared" ca="1" si="268"/>
        <v>33.425300000001023</v>
      </c>
      <c r="D635" s="306">
        <f t="shared" ca="1" si="269"/>
        <v>-0.7187641512219004</v>
      </c>
      <c r="E635" s="307">
        <f t="shared" ca="1" si="270"/>
        <v>-1.2474459841245693</v>
      </c>
      <c r="F635" s="304">
        <f t="shared" ca="1" si="271"/>
        <v>1.4397025346891121</v>
      </c>
      <c r="G635" s="306">
        <f t="shared" ca="1" si="272"/>
        <v>8.7395060621989078</v>
      </c>
      <c r="H635" s="307">
        <f t="shared" ca="1" si="273"/>
        <v>-104.11370365378512</v>
      </c>
      <c r="I635" s="304">
        <f t="shared" ca="1" si="274"/>
        <v>104.47986530772042</v>
      </c>
      <c r="J635" s="306">
        <f t="shared" ca="1" si="275"/>
        <v>720.8069538303231</v>
      </c>
      <c r="K635" s="307">
        <f t="shared" ca="1" si="276"/>
        <v>-7.8041802535240548</v>
      </c>
      <c r="L635" s="304">
        <f t="shared" ca="1" si="261"/>
        <v>720.8492005402926</v>
      </c>
      <c r="M635" s="306">
        <f t="shared" ca="1" si="277"/>
        <v>-1.4870507179787165</v>
      </c>
      <c r="N635" s="304">
        <f t="shared" ca="1" si="278"/>
        <v>-85.201730062079307</v>
      </c>
      <c r="P635" s="310">
        <f t="shared" ca="1" si="279"/>
        <v>23</v>
      </c>
      <c r="Q635" s="304">
        <f t="shared" ca="1" si="280"/>
        <v>0</v>
      </c>
      <c r="R635" s="306">
        <f t="shared" ca="1" si="281"/>
        <v>0</v>
      </c>
      <c r="S635" s="307">
        <f t="shared" ca="1" si="282"/>
        <v>3.1779999999999995</v>
      </c>
      <c r="T635" s="304">
        <f t="shared" ca="1" si="262"/>
        <v>31.176179999999995</v>
      </c>
      <c r="U635" s="311">
        <f t="shared" ca="1" si="263"/>
        <v>0</v>
      </c>
      <c r="V635" s="306">
        <f t="shared" ca="1" si="264"/>
        <v>1.225956385271209</v>
      </c>
      <c r="W635" s="304">
        <f t="shared" ca="1" si="265"/>
        <v>27.307590987952494</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1.1829505154627444</v>
      </c>
      <c r="AH635" s="304">
        <f t="shared" ca="1" si="289"/>
        <v>-8.5926685715129398</v>
      </c>
    </row>
    <row r="636" spans="1:34" x14ac:dyDescent="0.2">
      <c r="A636" s="347">
        <f t="shared" ca="1" si="267"/>
        <v>1E-4</v>
      </c>
      <c r="B636" s="304">
        <f t="shared" ca="1" si="268"/>
        <v>33.425400000001027</v>
      </c>
      <c r="D636" s="306">
        <f t="shared" ca="1" si="269"/>
        <v>-0.71875980205688939</v>
      </c>
      <c r="E636" s="307">
        <f t="shared" ca="1" si="270"/>
        <v>-1.2474171152212801</v>
      </c>
      <c r="F636" s="304">
        <f t="shared" ca="1" si="271"/>
        <v>1.4396753496534693</v>
      </c>
      <c r="G636" s="306">
        <f t="shared" ca="1" si="272"/>
        <v>8.7394341862187019</v>
      </c>
      <c r="H636" s="307">
        <f t="shared" ca="1" si="273"/>
        <v>-104.11382839549664</v>
      </c>
      <c r="I636" s="304">
        <f t="shared" ca="1" si="274"/>
        <v>104.47998360002825</v>
      </c>
      <c r="J636" s="306">
        <f t="shared" ca="1" si="275"/>
        <v>720.8069538303231</v>
      </c>
      <c r="K636" s="307">
        <f t="shared" ca="1" si="276"/>
        <v>-7.814591630126519</v>
      </c>
      <c r="L636" s="304">
        <f t="shared" ca="1" si="261"/>
        <v>720.84931333288728</v>
      </c>
      <c r="M636" s="306">
        <f t="shared" ca="1" si="277"/>
        <v>-1.4870515033774481</v>
      </c>
      <c r="N636" s="304">
        <f t="shared" ca="1" si="278"/>
        <v>-85.201775062111864</v>
      </c>
      <c r="P636" s="310">
        <f t="shared" ca="1" si="279"/>
        <v>23</v>
      </c>
      <c r="Q636" s="304">
        <f t="shared" ca="1" si="280"/>
        <v>0</v>
      </c>
      <c r="R636" s="306">
        <f t="shared" ca="1" si="281"/>
        <v>0</v>
      </c>
      <c r="S636" s="307">
        <f t="shared" ca="1" si="282"/>
        <v>3.1779999999999995</v>
      </c>
      <c r="T636" s="304">
        <f t="shared" ca="1" si="262"/>
        <v>31.176179999999995</v>
      </c>
      <c r="U636" s="311">
        <f t="shared" ca="1" si="263"/>
        <v>0</v>
      </c>
      <c r="V636" s="306">
        <f t="shared" ca="1" si="264"/>
        <v>1.2259576616614305</v>
      </c>
      <c r="W636" s="304">
        <f t="shared" ca="1" si="265"/>
        <v>27.307681254448251</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1.182922756030143</v>
      </c>
      <c r="AH636" s="304">
        <f t="shared" ca="1" si="289"/>
        <v>-8.5926969754413154</v>
      </c>
    </row>
    <row r="637" spans="1:34" x14ac:dyDescent="0.2">
      <c r="A637" s="347">
        <f t="shared" ca="1" si="267"/>
        <v>1E-4</v>
      </c>
      <c r="B637" s="304">
        <f t="shared" ca="1" si="268"/>
        <v>33.42550000000103</v>
      </c>
      <c r="D637" s="306">
        <f t="shared" ca="1" si="269"/>
        <v>-0.718755452886226</v>
      </c>
      <c r="E637" s="307">
        <f t="shared" ca="1" si="270"/>
        <v>-1.2473882466981667</v>
      </c>
      <c r="F637" s="304">
        <f t="shared" ca="1" si="271"/>
        <v>1.4396481650231108</v>
      </c>
      <c r="G637" s="306">
        <f t="shared" ca="1" si="272"/>
        <v>8.739362310673414</v>
      </c>
      <c r="H637" s="307">
        <f t="shared" ca="1" si="273"/>
        <v>-104.11395313432131</v>
      </c>
      <c r="I637" s="304">
        <f t="shared" ca="1" si="274"/>
        <v>104.48010188956016</v>
      </c>
      <c r="J637" s="306">
        <f t="shared" ca="1" si="275"/>
        <v>720.8069538303231</v>
      </c>
      <c r="K637" s="307">
        <f t="shared" ca="1" si="276"/>
        <v>-7.8250030192030096</v>
      </c>
      <c r="L637" s="304">
        <f t="shared" ca="1" si="261"/>
        <v>720.84942627597343</v>
      </c>
      <c r="M637" s="306">
        <f t="shared" ca="1" si="277"/>
        <v>-1.4870522887679418</v>
      </c>
      <c r="N637" s="304">
        <f t="shared" ca="1" si="278"/>
        <v>-85.201820061672422</v>
      </c>
      <c r="P637" s="310">
        <f t="shared" ca="1" si="279"/>
        <v>23</v>
      </c>
      <c r="Q637" s="304">
        <f t="shared" ca="1" si="280"/>
        <v>0</v>
      </c>
      <c r="R637" s="306">
        <f t="shared" ca="1" si="281"/>
        <v>0</v>
      </c>
      <c r="S637" s="307">
        <f t="shared" ca="1" si="282"/>
        <v>3.1779999999999995</v>
      </c>
      <c r="T637" s="304">
        <f t="shared" ca="1" si="262"/>
        <v>31.176179999999995</v>
      </c>
      <c r="U637" s="311">
        <f t="shared" ca="1" si="263"/>
        <v>0</v>
      </c>
      <c r="V637" s="306">
        <f t="shared" ca="1" si="264"/>
        <v>1.2259589380545111</v>
      </c>
      <c r="W637" s="304">
        <f t="shared" ca="1" si="265"/>
        <v>27.307771519755377</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1.1828949969587672</v>
      </c>
      <c r="AH637" s="304">
        <f t="shared" ca="1" si="289"/>
        <v>-8.5927253789956755</v>
      </c>
    </row>
    <row r="638" spans="1:34" x14ac:dyDescent="0.2">
      <c r="A638" s="347">
        <f t="shared" ca="1" si="267"/>
        <v>1E-4</v>
      </c>
      <c r="B638" s="304">
        <f t="shared" ca="1" si="268"/>
        <v>33.425600000001033</v>
      </c>
      <c r="D638" s="306">
        <f t="shared" ca="1" si="269"/>
        <v>-0.71875110370991224</v>
      </c>
      <c r="E638" s="307">
        <f t="shared" ca="1" si="270"/>
        <v>-1.2473593785552346</v>
      </c>
      <c r="F638" s="304">
        <f t="shared" ca="1" si="271"/>
        <v>1.4396209807980427</v>
      </c>
      <c r="G638" s="306">
        <f t="shared" ca="1" si="272"/>
        <v>8.7392904355630421</v>
      </c>
      <c r="H638" s="307">
        <f t="shared" ca="1" si="273"/>
        <v>-104.11407787025917</v>
      </c>
      <c r="I638" s="304">
        <f t="shared" ca="1" si="274"/>
        <v>104.48022017631621</v>
      </c>
      <c r="J638" s="306">
        <f t="shared" ca="1" si="275"/>
        <v>720.8069538303231</v>
      </c>
      <c r="K638" s="307">
        <f t="shared" ca="1" si="276"/>
        <v>-7.8354144207532386</v>
      </c>
      <c r="L638" s="304">
        <f t="shared" ca="1" si="261"/>
        <v>720.84953936955139</v>
      </c>
      <c r="M638" s="306">
        <f t="shared" ca="1" si="277"/>
        <v>-1.4870530741501979</v>
      </c>
      <c r="N638" s="304">
        <f t="shared" ca="1" si="278"/>
        <v>-85.201865060760994</v>
      </c>
      <c r="P638" s="310">
        <f t="shared" ca="1" si="279"/>
        <v>23</v>
      </c>
      <c r="Q638" s="304">
        <f t="shared" ca="1" si="280"/>
        <v>0</v>
      </c>
      <c r="R638" s="306">
        <f t="shared" ca="1" si="281"/>
        <v>0</v>
      </c>
      <c r="S638" s="307">
        <f t="shared" ca="1" si="282"/>
        <v>3.1779999999999995</v>
      </c>
      <c r="T638" s="304">
        <f t="shared" ca="1" si="262"/>
        <v>31.176179999999995</v>
      </c>
      <c r="U638" s="311">
        <f t="shared" ca="1" si="263"/>
        <v>0</v>
      </c>
      <c r="V638" s="306">
        <f t="shared" ca="1" si="264"/>
        <v>1.2259602144504498</v>
      </c>
      <c r="W638" s="304">
        <f t="shared" ca="1" si="265"/>
        <v>27.307861783873886</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1.1828672382486189</v>
      </c>
      <c r="AH638" s="304">
        <f t="shared" ca="1" si="289"/>
        <v>-8.5927537821760165</v>
      </c>
    </row>
    <row r="639" spans="1:34" x14ac:dyDescent="0.2">
      <c r="A639" s="347">
        <f t="shared" ca="1" si="267"/>
        <v>1E-4</v>
      </c>
      <c r="B639" s="304">
        <f t="shared" ca="1" si="268"/>
        <v>33.425700000001036</v>
      </c>
      <c r="D639" s="306">
        <f t="shared" ca="1" si="269"/>
        <v>-0.71874675452794767</v>
      </c>
      <c r="E639" s="307">
        <f t="shared" ca="1" si="270"/>
        <v>-1.247330510792473</v>
      </c>
      <c r="F639" s="304">
        <f t="shared" ca="1" si="271"/>
        <v>1.4395937969782551</v>
      </c>
      <c r="G639" s="306">
        <f t="shared" ca="1" si="272"/>
        <v>8.7392185608875899</v>
      </c>
      <c r="H639" s="307">
        <f t="shared" ca="1" si="273"/>
        <v>-104.11420260331025</v>
      </c>
      <c r="I639" s="304">
        <f t="shared" ca="1" si="274"/>
        <v>104.48033846029642</v>
      </c>
      <c r="J639" s="306">
        <f t="shared" ca="1" si="275"/>
        <v>720.8069538303231</v>
      </c>
      <c r="K639" s="307">
        <f t="shared" ca="1" si="276"/>
        <v>-7.8458258347769174</v>
      </c>
      <c r="L639" s="304">
        <f t="shared" ca="1" si="261"/>
        <v>720.84965261362174</v>
      </c>
      <c r="M639" s="306">
        <f t="shared" ca="1" si="277"/>
        <v>-1.4870538595242166</v>
      </c>
      <c r="N639" s="304">
        <f t="shared" ca="1" si="278"/>
        <v>-85.20191005937761</v>
      </c>
      <c r="P639" s="310">
        <f t="shared" ca="1" si="279"/>
        <v>23</v>
      </c>
      <c r="Q639" s="304">
        <f t="shared" ca="1" si="280"/>
        <v>0</v>
      </c>
      <c r="R639" s="306">
        <f t="shared" ca="1" si="281"/>
        <v>0</v>
      </c>
      <c r="S639" s="307">
        <f t="shared" ca="1" si="282"/>
        <v>3.1779999999999995</v>
      </c>
      <c r="T639" s="304">
        <f t="shared" ca="1" si="262"/>
        <v>31.176179999999995</v>
      </c>
      <c r="U639" s="311">
        <f t="shared" ca="1" si="263"/>
        <v>0</v>
      </c>
      <c r="V639" s="306">
        <f t="shared" ca="1" si="264"/>
        <v>1.2259614908492475</v>
      </c>
      <c r="W639" s="304">
        <f t="shared" ca="1" si="265"/>
        <v>27.307952046803798</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1.1828394798996964</v>
      </c>
      <c r="AH639" s="304">
        <f t="shared" ca="1" si="289"/>
        <v>-8.5927821849823438</v>
      </c>
    </row>
    <row r="640" spans="1:34" x14ac:dyDescent="0.2">
      <c r="A640" s="347">
        <f t="shared" ca="1" si="267"/>
        <v>1E-4</v>
      </c>
      <c r="B640" s="304">
        <f t="shared" ca="1" si="268"/>
        <v>33.42580000000104</v>
      </c>
      <c r="D640" s="306">
        <f t="shared" ca="1" si="269"/>
        <v>-0.71874240534033285</v>
      </c>
      <c r="E640" s="307">
        <f t="shared" ca="1" si="270"/>
        <v>-1.2473016434098803</v>
      </c>
      <c r="F640" s="304">
        <f t="shared" ca="1" si="271"/>
        <v>1.4395666135637475</v>
      </c>
      <c r="G640" s="306">
        <f t="shared" ca="1" si="272"/>
        <v>8.7391466866470555</v>
      </c>
      <c r="H640" s="307">
        <f t="shared" ca="1" si="273"/>
        <v>-104.11432733347459</v>
      </c>
      <c r="I640" s="304">
        <f t="shared" ca="1" si="274"/>
        <v>104.48045674150084</v>
      </c>
      <c r="J640" s="306">
        <f t="shared" ca="1" si="275"/>
        <v>720.8069538303231</v>
      </c>
      <c r="K640" s="307">
        <f t="shared" ca="1" si="276"/>
        <v>-7.8562372612737565</v>
      </c>
      <c r="L640" s="304">
        <f t="shared" ca="1" si="261"/>
        <v>720.84976600818493</v>
      </c>
      <c r="M640" s="306">
        <f t="shared" ca="1" si="277"/>
        <v>-1.4870546448899977</v>
      </c>
      <c r="N640" s="304">
        <f t="shared" ca="1" si="278"/>
        <v>-85.201955057522241</v>
      </c>
      <c r="P640" s="310">
        <f t="shared" ca="1" si="279"/>
        <v>23</v>
      </c>
      <c r="Q640" s="304">
        <f t="shared" ca="1" si="280"/>
        <v>0</v>
      </c>
      <c r="R640" s="306">
        <f t="shared" ca="1" si="281"/>
        <v>0</v>
      </c>
      <c r="S640" s="307">
        <f t="shared" ca="1" si="282"/>
        <v>3.1779999999999995</v>
      </c>
      <c r="T640" s="304">
        <f t="shared" ca="1" si="262"/>
        <v>31.176179999999995</v>
      </c>
      <c r="U640" s="311">
        <f t="shared" ca="1" si="263"/>
        <v>0</v>
      </c>
      <c r="V640" s="306">
        <f t="shared" ca="1" si="264"/>
        <v>1.2259627672509035</v>
      </c>
      <c r="W640" s="304">
        <f t="shared" ca="1" si="265"/>
        <v>27.308042308545115</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1.1828117219119907</v>
      </c>
      <c r="AH640" s="304">
        <f t="shared" ca="1" si="289"/>
        <v>-8.5928105874146645</v>
      </c>
    </row>
    <row r="641" spans="1:34" x14ac:dyDescent="0.2">
      <c r="A641" s="347">
        <f t="shared" ca="1" si="267"/>
        <v>1E-4</v>
      </c>
      <c r="B641" s="304">
        <f t="shared" ca="1" si="268"/>
        <v>33.425900000001043</v>
      </c>
      <c r="D641" s="306">
        <f t="shared" ca="1" si="269"/>
        <v>-0.7187380561470712</v>
      </c>
      <c r="E641" s="307">
        <f t="shared" ca="1" si="270"/>
        <v>-1.2472727764074545</v>
      </c>
      <c r="F641" s="304">
        <f t="shared" ca="1" si="271"/>
        <v>1.4395394305545195</v>
      </c>
      <c r="G641" s="306">
        <f t="shared" ca="1" si="272"/>
        <v>8.7390748128414408</v>
      </c>
      <c r="H641" s="307">
        <f t="shared" ca="1" si="273"/>
        <v>-104.11445206075223</v>
      </c>
      <c r="I641" s="304">
        <f t="shared" ca="1" si="274"/>
        <v>104.48057501992949</v>
      </c>
      <c r="J641" s="306">
        <f t="shared" ca="1" si="275"/>
        <v>720.8069538303231</v>
      </c>
      <c r="K641" s="307">
        <f t="shared" ca="1" si="276"/>
        <v>-7.8666487002434682</v>
      </c>
      <c r="L641" s="304">
        <f t="shared" ca="1" si="261"/>
        <v>720.84987955324129</v>
      </c>
      <c r="M641" s="306">
        <f t="shared" ca="1" si="277"/>
        <v>-1.4870554302475418</v>
      </c>
      <c r="N641" s="304">
        <f t="shared" ca="1" si="278"/>
        <v>-85.202000055194929</v>
      </c>
      <c r="P641" s="310">
        <f t="shared" ca="1" si="279"/>
        <v>23</v>
      </c>
      <c r="Q641" s="304">
        <f t="shared" ca="1" si="280"/>
        <v>0</v>
      </c>
      <c r="R641" s="306">
        <f t="shared" ca="1" si="281"/>
        <v>0</v>
      </c>
      <c r="S641" s="307">
        <f t="shared" ca="1" si="282"/>
        <v>3.1779999999999995</v>
      </c>
      <c r="T641" s="304">
        <f t="shared" ca="1" si="262"/>
        <v>31.176179999999995</v>
      </c>
      <c r="U641" s="311">
        <f t="shared" ca="1" si="263"/>
        <v>0</v>
      </c>
      <c r="V641" s="306">
        <f t="shared" ca="1" si="264"/>
        <v>1.2259640436554187</v>
      </c>
      <c r="W641" s="304">
        <f t="shared" ca="1" si="265"/>
        <v>27.30813256909785</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1.1827839642855054</v>
      </c>
      <c r="AH641" s="304">
        <f t="shared" ca="1" si="289"/>
        <v>-8.5928389894729769</v>
      </c>
    </row>
    <row r="642" spans="1:34" x14ac:dyDescent="0.2">
      <c r="A642" s="347">
        <f t="shared" ca="1" si="267"/>
        <v>1E-4</v>
      </c>
      <c r="B642" s="304">
        <f t="shared" ca="1" si="268"/>
        <v>33.426000000001046</v>
      </c>
      <c r="D642" s="306">
        <f t="shared" ca="1" si="269"/>
        <v>-0.71873370694815875</v>
      </c>
      <c r="E642" s="307">
        <f t="shared" ca="1" si="270"/>
        <v>-1.2472439097851922</v>
      </c>
      <c r="F642" s="304">
        <f t="shared" ca="1" si="271"/>
        <v>1.4395122479505669</v>
      </c>
      <c r="G642" s="306">
        <f t="shared" ca="1" si="272"/>
        <v>8.7390029394707458</v>
      </c>
      <c r="H642" s="307">
        <f t="shared" ca="1" si="273"/>
        <v>-104.1145767851432</v>
      </c>
      <c r="I642" s="304">
        <f t="shared" ca="1" si="274"/>
        <v>104.4806932955824</v>
      </c>
      <c r="J642" s="306">
        <f t="shared" ca="1" si="275"/>
        <v>720.8069538303231</v>
      </c>
      <c r="K642" s="307">
        <f t="shared" ca="1" si="276"/>
        <v>-7.8770601516857628</v>
      </c>
      <c r="L642" s="304">
        <f t="shared" ca="1" si="261"/>
        <v>720.84999324879152</v>
      </c>
      <c r="M642" s="306">
        <f t="shared" ca="1" si="277"/>
        <v>-1.4870562155968485</v>
      </c>
      <c r="N642" s="304">
        <f t="shared" ca="1" si="278"/>
        <v>-85.202045052395647</v>
      </c>
      <c r="P642" s="310">
        <f t="shared" ca="1" si="279"/>
        <v>23</v>
      </c>
      <c r="Q642" s="304">
        <f t="shared" ca="1" si="280"/>
        <v>0</v>
      </c>
      <c r="R642" s="306">
        <f t="shared" ca="1" si="281"/>
        <v>0</v>
      </c>
      <c r="S642" s="307">
        <f t="shared" ca="1" si="282"/>
        <v>3.1779999999999995</v>
      </c>
      <c r="T642" s="304">
        <f t="shared" ca="1" si="262"/>
        <v>31.176179999999995</v>
      </c>
      <c r="U642" s="311">
        <f t="shared" ca="1" si="263"/>
        <v>0</v>
      </c>
      <c r="V642" s="306">
        <f t="shared" ca="1" si="264"/>
        <v>1.2259653200627914</v>
      </c>
      <c r="W642" s="304">
        <f t="shared" ca="1" si="265"/>
        <v>27.308222828461979</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1.1827562070202351</v>
      </c>
      <c r="AH642" s="304">
        <f t="shared" ca="1" si="289"/>
        <v>-8.5928673911572861</v>
      </c>
    </row>
    <row r="643" spans="1:34" x14ac:dyDescent="0.2">
      <c r="A643" s="347">
        <f t="shared" ca="1" si="267"/>
        <v>1E-4</v>
      </c>
      <c r="B643" s="304">
        <f t="shared" ca="1" si="268"/>
        <v>33.42610000000105</v>
      </c>
      <c r="D643" s="306">
        <f t="shared" ca="1" si="269"/>
        <v>-0.71872935774360047</v>
      </c>
      <c r="E643" s="307">
        <f t="shared" ca="1" si="270"/>
        <v>-1.2472150435431022</v>
      </c>
      <c r="F643" s="304">
        <f t="shared" ca="1" si="271"/>
        <v>1.4394850657518996</v>
      </c>
      <c r="G643" s="306">
        <f t="shared" ca="1" si="272"/>
        <v>8.7389310665349722</v>
      </c>
      <c r="H643" s="307">
        <f t="shared" ca="1" si="273"/>
        <v>-104.11470150664755</v>
      </c>
      <c r="I643" s="304">
        <f t="shared" ca="1" si="274"/>
        <v>104.48081156845963</v>
      </c>
      <c r="J643" s="306">
        <f t="shared" ca="1" si="275"/>
        <v>720.8069538303231</v>
      </c>
      <c r="K643" s="307">
        <f t="shared" ca="1" si="276"/>
        <v>-7.8874716156003526</v>
      </c>
      <c r="L643" s="304">
        <f t="shared" ca="1" si="261"/>
        <v>720.85010709483595</v>
      </c>
      <c r="M643" s="306">
        <f t="shared" ca="1" si="277"/>
        <v>-1.4870570009379183</v>
      </c>
      <c r="N643" s="304">
        <f t="shared" ca="1" si="278"/>
        <v>-85.202090049124422</v>
      </c>
      <c r="P643" s="310">
        <f t="shared" ca="1" si="279"/>
        <v>23</v>
      </c>
      <c r="Q643" s="304">
        <f t="shared" ca="1" si="280"/>
        <v>0</v>
      </c>
      <c r="R643" s="306">
        <f t="shared" ca="1" si="281"/>
        <v>0</v>
      </c>
      <c r="S643" s="307">
        <f t="shared" ca="1" si="282"/>
        <v>3.1779999999999995</v>
      </c>
      <c r="T643" s="304">
        <f t="shared" ca="1" si="262"/>
        <v>31.176179999999995</v>
      </c>
      <c r="U643" s="311">
        <f t="shared" ca="1" si="263"/>
        <v>0</v>
      </c>
      <c r="V643" s="306">
        <f t="shared" ca="1" si="264"/>
        <v>1.2259665964730231</v>
      </c>
      <c r="W643" s="304">
        <f t="shared" ca="1" si="265"/>
        <v>27.308313086637572</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1.1827284501161852</v>
      </c>
      <c r="AH643" s="304">
        <f t="shared" ca="1" si="289"/>
        <v>-8.5928957924675835</v>
      </c>
    </row>
    <row r="644" spans="1:34" x14ac:dyDescent="0.2">
      <c r="A644" s="347">
        <f t="shared" ca="1" si="267"/>
        <v>1E-4</v>
      </c>
      <c r="B644" s="304">
        <f t="shared" ca="1" si="268"/>
        <v>33.426200000001053</v>
      </c>
      <c r="D644" s="306">
        <f t="shared" ca="1" si="269"/>
        <v>-0.71872500853339605</v>
      </c>
      <c r="E644" s="307">
        <f t="shared" ca="1" si="270"/>
        <v>-1.2471861776811579</v>
      </c>
      <c r="F644" s="304">
        <f t="shared" ca="1" si="271"/>
        <v>1.4394578839584946</v>
      </c>
      <c r="G644" s="306">
        <f t="shared" ca="1" si="272"/>
        <v>8.7388591940341183</v>
      </c>
      <c r="H644" s="307">
        <f t="shared" ca="1" si="273"/>
        <v>-104.11482622526532</v>
      </c>
      <c r="I644" s="304">
        <f t="shared" ca="1" si="274"/>
        <v>104.48092983856121</v>
      </c>
      <c r="J644" s="306">
        <f t="shared" ca="1" si="275"/>
        <v>720.8069538303231</v>
      </c>
      <c r="K644" s="307">
        <f t="shared" ca="1" si="276"/>
        <v>-7.897883091986948</v>
      </c>
      <c r="L644" s="304">
        <f t="shared" ref="L644:L707" ca="1" si="290">SQRT(pos_x^2+pos_z^2)</f>
        <v>720.85022109137503</v>
      </c>
      <c r="M644" s="306">
        <f t="shared" ca="1" si="277"/>
        <v>-1.487057786270751</v>
      </c>
      <c r="N644" s="304">
        <f t="shared" ca="1" si="278"/>
        <v>-85.202135045381254</v>
      </c>
      <c r="P644" s="310">
        <f t="shared" ca="1" si="279"/>
        <v>23</v>
      </c>
      <c r="Q644" s="304">
        <f t="shared" ca="1" si="280"/>
        <v>0</v>
      </c>
      <c r="R644" s="306">
        <f t="shared" ca="1" si="281"/>
        <v>0</v>
      </c>
      <c r="S644" s="307">
        <f t="shared" ca="1" si="282"/>
        <v>3.1779999999999995</v>
      </c>
      <c r="T644" s="304">
        <f t="shared" ref="T644:T707" ca="1" si="291">m*g</f>
        <v>31.176179999999995</v>
      </c>
      <c r="U644" s="311">
        <f t="shared" ref="U644:U707" ca="1" si="292">IF(pos_xz&lt;L_rampe,Poids*COS(Beta),0)</f>
        <v>0</v>
      </c>
      <c r="V644" s="306">
        <f t="shared" ref="V644:V707" ca="1" si="293">Rho_moyen*(20000-Alt_rampe-pos_z)/(20000+Alt_rampe+pos_z)</f>
        <v>1.2259678728861139</v>
      </c>
      <c r="W644" s="304">
        <f t="shared" ref="W644:W707" ca="1" si="294">1/2*Rho*Sref*Cx*vit_xz^2</f>
        <v>27.308403343624615</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1.1827006935733362</v>
      </c>
      <c r="AH644" s="304">
        <f t="shared" ca="1" si="289"/>
        <v>-8.5929241934038938</v>
      </c>
    </row>
    <row r="645" spans="1:34" x14ac:dyDescent="0.2">
      <c r="A645" s="347">
        <f t="shared" ref="A645:A708" ca="1" si="296">IF(B644+0.01&lt;=T_ini+ROUNDUP(Temps_fin_propu,0), 0.01, IF(K644&gt;0, 0.1, 0.0001))</f>
        <v>1E-4</v>
      </c>
      <c r="B645" s="304">
        <f t="shared" ref="B645:B708" ca="1" si="297">B644+pas</f>
        <v>33.426300000001056</v>
      </c>
      <c r="D645" s="306">
        <f t="shared" ref="D645:D708" ca="1" si="298">IF(AND(L644&lt;L_rampe,Poussee&lt;Poids*SIN(M644)),0,(-W644+Poussee)/m*COS(M644)-U644/m*SIN(M644))</f>
        <v>-0.71872065931754658</v>
      </c>
      <c r="E645" s="307">
        <f t="shared" ref="E645:E708" ca="1" si="299">IF(AND(L644&lt;L_rampe,Poussee&lt;Poids*SIN(M644)),0,(-W644+Poussee)/m*SIN(M644)+U644/m*COS(M644)-Poids/m)</f>
        <v>-1.2471573121993664</v>
      </c>
      <c r="F645" s="304">
        <f t="shared" ref="F645:F708" ca="1" si="300">SQRT(acc_x^2+acc_z^2)</f>
        <v>1.4394307025703588</v>
      </c>
      <c r="G645" s="306">
        <f t="shared" ref="G645:G708" ca="1" si="301">G644+acc_x*pas</f>
        <v>8.7387873219681858</v>
      </c>
      <c r="H645" s="307">
        <f t="shared" ref="H645:H708" ca="1" si="302">H644+acc_z*pas</f>
        <v>-104.11495094099654</v>
      </c>
      <c r="I645" s="304">
        <f t="shared" ref="I645:I708" ca="1" si="303">SQRT(vit_x^2+vit_z^2)</f>
        <v>104.48104810588717</v>
      </c>
      <c r="J645" s="306">
        <f t="shared" ref="J645:J708" ca="1" si="304">J644+0.5*(vit_x+G644)*pas*(K644&gt;=0)</f>
        <v>720.8069538303231</v>
      </c>
      <c r="K645" s="307">
        <f t="shared" ref="K645:K708" ca="1" si="305">K644+0.5*(vit_z+H644)*pas</f>
        <v>-7.9082945808452614</v>
      </c>
      <c r="L645" s="304">
        <f t="shared" ca="1" si="290"/>
        <v>720.85033523840923</v>
      </c>
      <c r="M645" s="306">
        <f t="shared" ref="M645:M708" ca="1" si="306">IF(AND(L644&gt;L_rampe,G645&gt;0),ATAN2(G645,H645),$M$4)</f>
        <v>-1.487058571595347</v>
      </c>
      <c r="N645" s="304">
        <f t="shared" ref="N645:N708" ca="1" si="307">DEGREES(Beta)</f>
        <v>-85.202180041166145</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3.1779999999999995</v>
      </c>
      <c r="T645" s="304">
        <f t="shared" ca="1" si="291"/>
        <v>31.176179999999995</v>
      </c>
      <c r="U645" s="311">
        <f t="shared" ca="1" si="292"/>
        <v>0</v>
      </c>
      <c r="V645" s="306">
        <f t="shared" ca="1" si="293"/>
        <v>1.2259691493020621</v>
      </c>
      <c r="W645" s="304">
        <f t="shared" ca="1" si="294"/>
        <v>27.308493599423084</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1.1826729373916915</v>
      </c>
      <c r="AH645" s="304">
        <f t="shared" ref="AH645:AH708" ca="1" si="318">IF(AND(L644&lt;L_rampe,Poussee&lt;Poids*SIN(M644)), g*SIN(M644), (-W644+Poussee)/m)</f>
        <v>-8.5929525939662117</v>
      </c>
    </row>
    <row r="646" spans="1:34" x14ac:dyDescent="0.2">
      <c r="A646" s="347">
        <f t="shared" ca="1" si="296"/>
        <v>1E-4</v>
      </c>
      <c r="B646" s="304">
        <f t="shared" ca="1" si="297"/>
        <v>33.42640000000106</v>
      </c>
      <c r="D646" s="306">
        <f t="shared" ca="1" si="298"/>
        <v>-0.7187163100960513</v>
      </c>
      <c r="E646" s="307">
        <f t="shared" ca="1" si="299"/>
        <v>-1.2471284470977348</v>
      </c>
      <c r="F646" s="304">
        <f t="shared" ca="1" si="300"/>
        <v>1.4394035215874981</v>
      </c>
      <c r="G646" s="306">
        <f t="shared" ca="1" si="301"/>
        <v>8.7387154503371764</v>
      </c>
      <c r="H646" s="307">
        <f t="shared" ca="1" si="302"/>
        <v>-104.11507565384125</v>
      </c>
      <c r="I646" s="304">
        <f t="shared" ca="1" si="303"/>
        <v>104.48116637043753</v>
      </c>
      <c r="J646" s="306">
        <f t="shared" ca="1" si="304"/>
        <v>720.8069538303231</v>
      </c>
      <c r="K646" s="307">
        <f t="shared" ca="1" si="305"/>
        <v>-7.918706082175003</v>
      </c>
      <c r="L646" s="304">
        <f t="shared" ca="1" si="290"/>
        <v>720.85044953593911</v>
      </c>
      <c r="M646" s="306">
        <f t="shared" ca="1" si="306"/>
        <v>-1.4870593569117063</v>
      </c>
      <c r="N646" s="304">
        <f t="shared" ca="1" si="307"/>
        <v>-85.20222503647912</v>
      </c>
      <c r="P646" s="310">
        <f t="shared" ca="1" si="308"/>
        <v>23</v>
      </c>
      <c r="Q646" s="304">
        <f t="shared" ca="1" si="309"/>
        <v>0</v>
      </c>
      <c r="R646" s="306">
        <f t="shared" ca="1" si="310"/>
        <v>0</v>
      </c>
      <c r="S646" s="307">
        <f t="shared" ca="1" si="311"/>
        <v>3.1779999999999995</v>
      </c>
      <c r="T646" s="304">
        <f t="shared" ca="1" si="291"/>
        <v>31.176179999999995</v>
      </c>
      <c r="U646" s="311">
        <f t="shared" ca="1" si="292"/>
        <v>0</v>
      </c>
      <c r="V646" s="306">
        <f t="shared" ca="1" si="293"/>
        <v>1.2259704257208695</v>
      </c>
      <c r="W646" s="304">
        <f t="shared" ca="1" si="294"/>
        <v>27.308583854033035</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1.1826451815712602</v>
      </c>
      <c r="AH646" s="304">
        <f t="shared" ca="1" si="318"/>
        <v>-8.5929809941545283</v>
      </c>
    </row>
    <row r="647" spans="1:34" x14ac:dyDescent="0.2">
      <c r="A647" s="347">
        <f t="shared" ca="1" si="296"/>
        <v>1E-4</v>
      </c>
      <c r="B647" s="304">
        <f t="shared" ca="1" si="297"/>
        <v>33.426500000001063</v>
      </c>
      <c r="D647" s="306">
        <f t="shared" ca="1" si="298"/>
        <v>-0.71871196086891298</v>
      </c>
      <c r="E647" s="307">
        <f t="shared" ca="1" si="299"/>
        <v>-1.2470995823762472</v>
      </c>
      <c r="F647" s="304">
        <f t="shared" ca="1" si="300"/>
        <v>1.4393763410099001</v>
      </c>
      <c r="G647" s="306">
        <f t="shared" ca="1" si="301"/>
        <v>8.7386435791410904</v>
      </c>
      <c r="H647" s="307">
        <f t="shared" ca="1" si="302"/>
        <v>-104.11520036379949</v>
      </c>
      <c r="I647" s="304">
        <f t="shared" ca="1" si="303"/>
        <v>104.48128463221236</v>
      </c>
      <c r="J647" s="306">
        <f t="shared" ca="1" si="304"/>
        <v>720.8069538303231</v>
      </c>
      <c r="K647" s="307">
        <f t="shared" ca="1" si="305"/>
        <v>-7.9291175959758853</v>
      </c>
      <c r="L647" s="304">
        <f t="shared" ca="1" si="290"/>
        <v>720.850563983965</v>
      </c>
      <c r="M647" s="306">
        <f t="shared" ca="1" si="306"/>
        <v>-1.4870601422198291</v>
      </c>
      <c r="N647" s="304">
        <f t="shared" ca="1" si="307"/>
        <v>-85.202270031320168</v>
      </c>
      <c r="P647" s="310">
        <f t="shared" ca="1" si="308"/>
        <v>23</v>
      </c>
      <c r="Q647" s="304">
        <f t="shared" ca="1" si="309"/>
        <v>0</v>
      </c>
      <c r="R647" s="306">
        <f t="shared" ca="1" si="310"/>
        <v>0</v>
      </c>
      <c r="S647" s="307">
        <f t="shared" ca="1" si="311"/>
        <v>3.1779999999999995</v>
      </c>
      <c r="T647" s="304">
        <f t="shared" ca="1" si="291"/>
        <v>31.176179999999995</v>
      </c>
      <c r="U647" s="311">
        <f t="shared" ca="1" si="292"/>
        <v>0</v>
      </c>
      <c r="V647" s="306">
        <f t="shared" ca="1" si="293"/>
        <v>1.2259717021425351</v>
      </c>
      <c r="W647" s="304">
        <f t="shared" ca="1" si="294"/>
        <v>27.308674107454451</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1.1826174261120279</v>
      </c>
      <c r="AH647" s="304">
        <f t="shared" ca="1" si="318"/>
        <v>-8.5930093939688614</v>
      </c>
    </row>
    <row r="648" spans="1:34" x14ac:dyDescent="0.2">
      <c r="A648" s="347">
        <f t="shared" ca="1" si="296"/>
        <v>1E-4</v>
      </c>
      <c r="B648" s="304">
        <f t="shared" ca="1" si="297"/>
        <v>33.426600000001066</v>
      </c>
      <c r="D648" s="306">
        <f t="shared" ca="1" si="298"/>
        <v>-0.71870761163613095</v>
      </c>
      <c r="E648" s="307">
        <f t="shared" ca="1" si="299"/>
        <v>-1.247070718034907</v>
      </c>
      <c r="F648" s="304">
        <f t="shared" ca="1" si="300"/>
        <v>1.4393491608375675</v>
      </c>
      <c r="G648" s="306">
        <f t="shared" ca="1" si="301"/>
        <v>8.7385717083799275</v>
      </c>
      <c r="H648" s="307">
        <f t="shared" ca="1" si="302"/>
        <v>-104.11532507087129</v>
      </c>
      <c r="I648" s="304">
        <f t="shared" ca="1" si="303"/>
        <v>104.48140289121169</v>
      </c>
      <c r="J648" s="306">
        <f t="shared" ca="1" si="304"/>
        <v>720.8069538303231</v>
      </c>
      <c r="K648" s="307">
        <f t="shared" ca="1" si="305"/>
        <v>-7.9395291222476185</v>
      </c>
      <c r="L648" s="304">
        <f t="shared" ca="1" si="290"/>
        <v>720.85067858248738</v>
      </c>
      <c r="M648" s="306">
        <f t="shared" ca="1" si="306"/>
        <v>-1.4870609275197153</v>
      </c>
      <c r="N648" s="304">
        <f t="shared" ca="1" si="307"/>
        <v>-85.202315025689302</v>
      </c>
      <c r="P648" s="310">
        <f t="shared" ca="1" si="308"/>
        <v>23</v>
      </c>
      <c r="Q648" s="304">
        <f t="shared" ca="1" si="309"/>
        <v>0</v>
      </c>
      <c r="R648" s="306">
        <f t="shared" ca="1" si="310"/>
        <v>0</v>
      </c>
      <c r="S648" s="307">
        <f t="shared" ca="1" si="311"/>
        <v>3.1779999999999995</v>
      </c>
      <c r="T648" s="304">
        <f t="shared" ca="1" si="291"/>
        <v>31.176179999999995</v>
      </c>
      <c r="U648" s="311">
        <f t="shared" ca="1" si="292"/>
        <v>0</v>
      </c>
      <c r="V648" s="306">
        <f t="shared" ca="1" si="293"/>
        <v>1.2259729785670586</v>
      </c>
      <c r="W648" s="304">
        <f t="shared" ca="1" si="294"/>
        <v>27.308764359687341</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1.1825896710139947</v>
      </c>
      <c r="AH648" s="304">
        <f t="shared" ca="1" si="318"/>
        <v>-8.5930377934092057</v>
      </c>
    </row>
    <row r="649" spans="1:34" x14ac:dyDescent="0.2">
      <c r="A649" s="347">
        <f t="shared" ca="1" si="296"/>
        <v>1E-4</v>
      </c>
      <c r="B649" s="304">
        <f t="shared" ca="1" si="297"/>
        <v>33.42670000000107</v>
      </c>
      <c r="D649" s="306">
        <f t="shared" ca="1" si="298"/>
        <v>-0.71870326239770721</v>
      </c>
      <c r="E649" s="307">
        <f t="shared" ca="1" si="299"/>
        <v>-1.2470418540737125</v>
      </c>
      <c r="F649" s="304">
        <f t="shared" ca="1" si="300"/>
        <v>1.4393219810705005</v>
      </c>
      <c r="G649" s="306">
        <f t="shared" ca="1" si="301"/>
        <v>8.7384998380536878</v>
      </c>
      <c r="H649" s="307">
        <f t="shared" ca="1" si="302"/>
        <v>-104.1154497750567</v>
      </c>
      <c r="I649" s="304">
        <f t="shared" ca="1" si="303"/>
        <v>104.48152114743554</v>
      </c>
      <c r="J649" s="306">
        <f t="shared" ca="1" si="304"/>
        <v>720.8069538303231</v>
      </c>
      <c r="K649" s="307">
        <f t="shared" ca="1" si="305"/>
        <v>-7.949940660989915</v>
      </c>
      <c r="L649" s="304">
        <f t="shared" ca="1" si="290"/>
        <v>720.85079333150691</v>
      </c>
      <c r="M649" s="306">
        <f t="shared" ca="1" si="306"/>
        <v>-1.4870617128113652</v>
      </c>
      <c r="N649" s="304">
        <f t="shared" ca="1" si="307"/>
        <v>-85.202360019586536</v>
      </c>
      <c r="P649" s="310">
        <f t="shared" ca="1" si="308"/>
        <v>23</v>
      </c>
      <c r="Q649" s="304">
        <f t="shared" ca="1" si="309"/>
        <v>0</v>
      </c>
      <c r="R649" s="306">
        <f t="shared" ca="1" si="310"/>
        <v>0</v>
      </c>
      <c r="S649" s="307">
        <f t="shared" ca="1" si="311"/>
        <v>3.1779999999999995</v>
      </c>
      <c r="T649" s="304">
        <f t="shared" ca="1" si="291"/>
        <v>31.176179999999995</v>
      </c>
      <c r="U649" s="311">
        <f t="shared" ca="1" si="292"/>
        <v>0</v>
      </c>
      <c r="V649" s="306">
        <f t="shared" ca="1" si="293"/>
        <v>1.225974254994441</v>
      </c>
      <c r="W649" s="304">
        <f t="shared" ca="1" si="294"/>
        <v>27.308854610731736</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1.1825619162771623</v>
      </c>
      <c r="AH649" s="304">
        <f t="shared" ca="1" si="318"/>
        <v>-8.5930661924755647</v>
      </c>
    </row>
    <row r="650" spans="1:34" x14ac:dyDescent="0.2">
      <c r="A650" s="347">
        <f t="shared" ca="1" si="296"/>
        <v>1E-4</v>
      </c>
      <c r="B650" s="304">
        <f t="shared" ca="1" si="297"/>
        <v>33.426800000001073</v>
      </c>
      <c r="D650" s="306">
        <f t="shared" ca="1" si="298"/>
        <v>-0.71869891315364209</v>
      </c>
      <c r="E650" s="307">
        <f t="shared" ca="1" si="299"/>
        <v>-1.2470129904926495</v>
      </c>
      <c r="F650" s="304">
        <f t="shared" ca="1" si="300"/>
        <v>1.4392948017086866</v>
      </c>
      <c r="G650" s="306">
        <f t="shared" ca="1" si="301"/>
        <v>8.7384279681623731</v>
      </c>
      <c r="H650" s="307">
        <f t="shared" ca="1" si="302"/>
        <v>-104.11557447635575</v>
      </c>
      <c r="I650" s="304">
        <f t="shared" ca="1" si="303"/>
        <v>104.48163940088394</v>
      </c>
      <c r="J650" s="306">
        <f t="shared" ca="1" si="304"/>
        <v>720.8069538303231</v>
      </c>
      <c r="K650" s="307">
        <f t="shared" ca="1" si="305"/>
        <v>-7.9603522122024852</v>
      </c>
      <c r="L650" s="304">
        <f t="shared" ca="1" si="290"/>
        <v>720.85090823102371</v>
      </c>
      <c r="M650" s="306">
        <f t="shared" ca="1" si="306"/>
        <v>-1.4870624980947789</v>
      </c>
      <c r="N650" s="304">
        <f t="shared" ca="1" si="307"/>
        <v>-85.202405013011855</v>
      </c>
      <c r="P650" s="310">
        <f t="shared" ca="1" si="308"/>
        <v>23</v>
      </c>
      <c r="Q650" s="304">
        <f t="shared" ca="1" si="309"/>
        <v>0</v>
      </c>
      <c r="R650" s="306">
        <f t="shared" ca="1" si="310"/>
        <v>0</v>
      </c>
      <c r="S650" s="307">
        <f t="shared" ca="1" si="311"/>
        <v>3.1779999999999995</v>
      </c>
      <c r="T650" s="304">
        <f t="shared" ca="1" si="291"/>
        <v>31.176179999999995</v>
      </c>
      <c r="U650" s="311">
        <f t="shared" ca="1" si="292"/>
        <v>0</v>
      </c>
      <c r="V650" s="306">
        <f t="shared" ca="1" si="293"/>
        <v>1.2259755314246816</v>
      </c>
      <c r="W650" s="304">
        <f t="shared" ca="1" si="294"/>
        <v>27.308944860587623</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1.1825341619015166</v>
      </c>
      <c r="AH650" s="304">
        <f t="shared" ca="1" si="318"/>
        <v>-8.593094591167949</v>
      </c>
    </row>
    <row r="651" spans="1:34" x14ac:dyDescent="0.2">
      <c r="A651" s="347">
        <f t="shared" ca="1" si="296"/>
        <v>1E-4</v>
      </c>
      <c r="B651" s="304">
        <f t="shared" ca="1" si="297"/>
        <v>33.426900000001076</v>
      </c>
      <c r="D651" s="306">
        <f t="shared" ca="1" si="298"/>
        <v>-0.71869456390393693</v>
      </c>
      <c r="E651" s="307">
        <f t="shared" ca="1" si="299"/>
        <v>-1.2469841272917304</v>
      </c>
      <c r="F651" s="304">
        <f t="shared" ca="1" si="300"/>
        <v>1.439267622752137</v>
      </c>
      <c r="G651" s="306">
        <f t="shared" ca="1" si="301"/>
        <v>8.7383560987059834</v>
      </c>
      <c r="H651" s="307">
        <f t="shared" ca="1" si="302"/>
        <v>-104.11569917476848</v>
      </c>
      <c r="I651" s="304">
        <f t="shared" ca="1" si="303"/>
        <v>104.48175765155695</v>
      </c>
      <c r="J651" s="306">
        <f t="shared" ca="1" si="304"/>
        <v>720.8069538303231</v>
      </c>
      <c r="K651" s="307">
        <f t="shared" ca="1" si="305"/>
        <v>-7.9707637758850414</v>
      </c>
      <c r="L651" s="304">
        <f t="shared" ca="1" si="290"/>
        <v>720.85102328103858</v>
      </c>
      <c r="M651" s="306">
        <f t="shared" ca="1" si="306"/>
        <v>-1.4870632833699564</v>
      </c>
      <c r="N651" s="304">
        <f t="shared" ca="1" si="307"/>
        <v>-85.202450005965275</v>
      </c>
      <c r="P651" s="310">
        <f t="shared" ca="1" si="308"/>
        <v>23</v>
      </c>
      <c r="Q651" s="304">
        <f t="shared" ca="1" si="309"/>
        <v>0</v>
      </c>
      <c r="R651" s="306">
        <f t="shared" ca="1" si="310"/>
        <v>0</v>
      </c>
      <c r="S651" s="307">
        <f t="shared" ca="1" si="311"/>
        <v>3.1779999999999995</v>
      </c>
      <c r="T651" s="304">
        <f t="shared" ca="1" si="291"/>
        <v>31.176179999999995</v>
      </c>
      <c r="U651" s="311">
        <f t="shared" ca="1" si="292"/>
        <v>0</v>
      </c>
      <c r="V651" s="306">
        <f t="shared" ca="1" si="293"/>
        <v>1.2259768078577804</v>
      </c>
      <c r="W651" s="304">
        <f t="shared" ca="1" si="294"/>
        <v>27.309035109255024</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1.1825064078870682</v>
      </c>
      <c r="AH651" s="304">
        <f t="shared" ca="1" si="318"/>
        <v>-8.5931229894863517</v>
      </c>
    </row>
    <row r="652" spans="1:34" x14ac:dyDescent="0.2">
      <c r="A652" s="347">
        <f t="shared" ca="1" si="296"/>
        <v>1E-4</v>
      </c>
      <c r="B652" s="304">
        <f t="shared" ca="1" si="297"/>
        <v>33.42700000000108</v>
      </c>
      <c r="D652" s="306">
        <f t="shared" ca="1" si="298"/>
        <v>-0.71869021464859206</v>
      </c>
      <c r="E652" s="307">
        <f t="shared" ca="1" si="299"/>
        <v>-1.246955264470941</v>
      </c>
      <c r="F652" s="304">
        <f t="shared" ca="1" si="300"/>
        <v>1.4392404442008409</v>
      </c>
      <c r="G652" s="306">
        <f t="shared" ca="1" si="301"/>
        <v>8.7382842296845187</v>
      </c>
      <c r="H652" s="307">
        <f t="shared" ca="1" si="302"/>
        <v>-104.11582387029493</v>
      </c>
      <c r="I652" s="304">
        <f t="shared" ca="1" si="303"/>
        <v>104.48187589945458</v>
      </c>
      <c r="J652" s="306">
        <f t="shared" ca="1" si="304"/>
        <v>720.8069538303231</v>
      </c>
      <c r="K652" s="307">
        <f t="shared" ca="1" si="305"/>
        <v>-7.9811753520372948</v>
      </c>
      <c r="L652" s="304">
        <f t="shared" ca="1" si="290"/>
        <v>720.85113848155186</v>
      </c>
      <c r="M652" s="306">
        <f t="shared" ca="1" si="306"/>
        <v>-1.4870640686368981</v>
      </c>
      <c r="N652" s="304">
        <f t="shared" ca="1" si="307"/>
        <v>-85.202494998446838</v>
      </c>
      <c r="P652" s="310">
        <f t="shared" ca="1" si="308"/>
        <v>23</v>
      </c>
      <c r="Q652" s="304">
        <f t="shared" ca="1" si="309"/>
        <v>0</v>
      </c>
      <c r="R652" s="306">
        <f t="shared" ca="1" si="310"/>
        <v>0</v>
      </c>
      <c r="S652" s="307">
        <f t="shared" ca="1" si="311"/>
        <v>3.1779999999999995</v>
      </c>
      <c r="T652" s="304">
        <f t="shared" ca="1" si="291"/>
        <v>31.176179999999995</v>
      </c>
      <c r="U652" s="311">
        <f t="shared" ca="1" si="292"/>
        <v>0</v>
      </c>
      <c r="V652" s="306">
        <f t="shared" ca="1" si="293"/>
        <v>1.2259780842937376</v>
      </c>
      <c r="W652" s="304">
        <f t="shared" ca="1" si="294"/>
        <v>27.30912535673394</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1.1824786542338028</v>
      </c>
      <c r="AH652" s="304">
        <f t="shared" ca="1" si="318"/>
        <v>-8.5931513874307832</v>
      </c>
    </row>
    <row r="653" spans="1:34" x14ac:dyDescent="0.2">
      <c r="A653" s="347">
        <f t="shared" ca="1" si="296"/>
        <v>1E-4</v>
      </c>
      <c r="B653" s="304">
        <f t="shared" ca="1" si="297"/>
        <v>33.427100000001083</v>
      </c>
      <c r="D653" s="306">
        <f t="shared" ca="1" si="298"/>
        <v>-0.71868586538760715</v>
      </c>
      <c r="E653" s="307">
        <f t="shared" ca="1" si="299"/>
        <v>-1.246926402030283</v>
      </c>
      <c r="F653" s="304">
        <f t="shared" ca="1" si="300"/>
        <v>1.4392132660547987</v>
      </c>
      <c r="G653" s="306">
        <f t="shared" ca="1" si="301"/>
        <v>8.7382123610979807</v>
      </c>
      <c r="H653" s="307">
        <f t="shared" ca="1" si="302"/>
        <v>-104.11594856293513</v>
      </c>
      <c r="I653" s="304">
        <f t="shared" ca="1" si="303"/>
        <v>104.48199414457689</v>
      </c>
      <c r="J653" s="306">
        <f t="shared" ca="1" si="304"/>
        <v>720.8069538303231</v>
      </c>
      <c r="K653" s="307">
        <f t="shared" ca="1" si="305"/>
        <v>-7.9915869406589559</v>
      </c>
      <c r="L653" s="304">
        <f t="shared" ca="1" si="290"/>
        <v>720.851253832564</v>
      </c>
      <c r="M653" s="306">
        <f t="shared" ca="1" si="306"/>
        <v>-1.4870648538956037</v>
      </c>
      <c r="N653" s="304">
        <f t="shared" ca="1" si="307"/>
        <v>-85.202539990456486</v>
      </c>
      <c r="P653" s="310">
        <f t="shared" ca="1" si="308"/>
        <v>23</v>
      </c>
      <c r="Q653" s="304">
        <f t="shared" ca="1" si="309"/>
        <v>0</v>
      </c>
      <c r="R653" s="306">
        <f t="shared" ca="1" si="310"/>
        <v>0</v>
      </c>
      <c r="S653" s="307">
        <f t="shared" ca="1" si="311"/>
        <v>3.1779999999999995</v>
      </c>
      <c r="T653" s="304">
        <f t="shared" ca="1" si="291"/>
        <v>31.176179999999995</v>
      </c>
      <c r="U653" s="311">
        <f t="shared" ca="1" si="292"/>
        <v>0</v>
      </c>
      <c r="V653" s="306">
        <f t="shared" ca="1" si="293"/>
        <v>1.2259793607325529</v>
      </c>
      <c r="W653" s="304">
        <f t="shared" ca="1" si="294"/>
        <v>27.309215603024384</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1.1824509009417259</v>
      </c>
      <c r="AH653" s="304">
        <f t="shared" ca="1" si="318"/>
        <v>-8.5931797850012419</v>
      </c>
    </row>
    <row r="654" spans="1:34" x14ac:dyDescent="0.2">
      <c r="A654" s="347">
        <f t="shared" ca="1" si="296"/>
        <v>1E-4</v>
      </c>
      <c r="B654" s="304">
        <f t="shared" ca="1" si="297"/>
        <v>33.427200000001086</v>
      </c>
      <c r="D654" s="306">
        <f t="shared" ca="1" si="298"/>
        <v>-0.71868151612098596</v>
      </c>
      <c r="E654" s="307">
        <f t="shared" ca="1" si="299"/>
        <v>-1.2468975399697531</v>
      </c>
      <c r="F654" s="304">
        <f t="shared" ca="1" si="300"/>
        <v>1.43918608831401</v>
      </c>
      <c r="G654" s="306">
        <f t="shared" ca="1" si="301"/>
        <v>8.7381404929463677</v>
      </c>
      <c r="H654" s="307">
        <f t="shared" ca="1" si="302"/>
        <v>-104.11607325268913</v>
      </c>
      <c r="I654" s="304">
        <f t="shared" ca="1" si="303"/>
        <v>104.48211238692392</v>
      </c>
      <c r="J654" s="306">
        <f t="shared" ca="1" si="304"/>
        <v>720.8069538303231</v>
      </c>
      <c r="K654" s="307">
        <f t="shared" ca="1" si="305"/>
        <v>-8.001998541749737</v>
      </c>
      <c r="L654" s="304">
        <f t="shared" ca="1" si="290"/>
        <v>720.85136933407546</v>
      </c>
      <c r="M654" s="306">
        <f t="shared" ca="1" si="306"/>
        <v>-1.4870656391460735</v>
      </c>
      <c r="N654" s="304">
        <f t="shared" ca="1" si="307"/>
        <v>-85.202584981994264</v>
      </c>
      <c r="P654" s="310">
        <f t="shared" ca="1" si="308"/>
        <v>23</v>
      </c>
      <c r="Q654" s="304">
        <f t="shared" ca="1" si="309"/>
        <v>0</v>
      </c>
      <c r="R654" s="306">
        <f t="shared" ca="1" si="310"/>
        <v>0</v>
      </c>
      <c r="S654" s="307">
        <f t="shared" ca="1" si="311"/>
        <v>3.1779999999999995</v>
      </c>
      <c r="T654" s="304">
        <f t="shared" ca="1" si="291"/>
        <v>31.176179999999995</v>
      </c>
      <c r="U654" s="311">
        <f t="shared" ca="1" si="292"/>
        <v>0</v>
      </c>
      <c r="V654" s="306">
        <f t="shared" ca="1" si="293"/>
        <v>1.2259806371742263</v>
      </c>
      <c r="W654" s="304">
        <f t="shared" ca="1" si="294"/>
        <v>27.309305848126371</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1.1824231480108338</v>
      </c>
      <c r="AH654" s="304">
        <f t="shared" ca="1" si="318"/>
        <v>-8.5932081821977313</v>
      </c>
    </row>
    <row r="655" spans="1:34" x14ac:dyDescent="0.2">
      <c r="A655" s="347">
        <f t="shared" ca="1" si="296"/>
        <v>1E-4</v>
      </c>
      <c r="B655" s="304">
        <f t="shared" ca="1" si="297"/>
        <v>33.42730000000109</v>
      </c>
      <c r="D655" s="306">
        <f t="shared" ca="1" si="298"/>
        <v>-0.71867716684872851</v>
      </c>
      <c r="E655" s="307">
        <f t="shared" ca="1" si="299"/>
        <v>-1.2468686782893474</v>
      </c>
      <c r="F655" s="304">
        <f t="shared" ca="1" si="300"/>
        <v>1.4391589109784713</v>
      </c>
      <c r="G655" s="306">
        <f t="shared" ca="1" si="301"/>
        <v>8.7380686252296833</v>
      </c>
      <c r="H655" s="307">
        <f t="shared" ca="1" si="302"/>
        <v>-104.11619793955697</v>
      </c>
      <c r="I655" s="304">
        <f t="shared" ca="1" si="303"/>
        <v>104.48223062649566</v>
      </c>
      <c r="J655" s="306">
        <f t="shared" ca="1" si="304"/>
        <v>720.8069538303231</v>
      </c>
      <c r="K655" s="307">
        <f t="shared" ca="1" si="305"/>
        <v>-8.0124101553093485</v>
      </c>
      <c r="L655" s="304">
        <f t="shared" ca="1" si="290"/>
        <v>720.8514849860868</v>
      </c>
      <c r="M655" s="306">
        <f t="shared" ca="1" si="306"/>
        <v>-1.4870664243883078</v>
      </c>
      <c r="N655" s="304">
        <f t="shared" ca="1" si="307"/>
        <v>-85.202629973060198</v>
      </c>
      <c r="P655" s="310">
        <f t="shared" ca="1" si="308"/>
        <v>23</v>
      </c>
      <c r="Q655" s="304">
        <f t="shared" ca="1" si="309"/>
        <v>0</v>
      </c>
      <c r="R655" s="306">
        <f t="shared" ca="1" si="310"/>
        <v>0</v>
      </c>
      <c r="S655" s="307">
        <f t="shared" ca="1" si="311"/>
        <v>3.1779999999999995</v>
      </c>
      <c r="T655" s="304">
        <f t="shared" ca="1" si="291"/>
        <v>31.176179999999995</v>
      </c>
      <c r="U655" s="311">
        <f t="shared" ca="1" si="292"/>
        <v>0</v>
      </c>
      <c r="V655" s="306">
        <f t="shared" ca="1" si="293"/>
        <v>1.225981913618758</v>
      </c>
      <c r="W655" s="304">
        <f t="shared" ca="1" si="294"/>
        <v>27.309396092039893</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1.1823953954411195</v>
      </c>
      <c r="AH655" s="304">
        <f t="shared" ca="1" si="318"/>
        <v>-8.5932365790202567</v>
      </c>
    </row>
    <row r="656" spans="1:34" x14ac:dyDescent="0.2">
      <c r="A656" s="347">
        <f t="shared" ca="1" si="296"/>
        <v>1E-4</v>
      </c>
      <c r="B656" s="304">
        <f t="shared" ca="1" si="297"/>
        <v>33.427400000001093</v>
      </c>
      <c r="D656" s="306">
        <f t="shared" ca="1" si="298"/>
        <v>-0.71867281757083257</v>
      </c>
      <c r="E656" s="307">
        <f t="shared" ca="1" si="299"/>
        <v>-1.2468398169890662</v>
      </c>
      <c r="F656" s="304">
        <f t="shared" ca="1" si="300"/>
        <v>1.439131734048182</v>
      </c>
      <c r="G656" s="306">
        <f t="shared" ca="1" si="301"/>
        <v>8.7379967579479256</v>
      </c>
      <c r="H656" s="307">
        <f t="shared" ca="1" si="302"/>
        <v>-104.11632262353866</v>
      </c>
      <c r="I656" s="304">
        <f t="shared" ca="1" si="303"/>
        <v>104.4823488632922</v>
      </c>
      <c r="J656" s="306">
        <f t="shared" ca="1" si="304"/>
        <v>720.8069538303231</v>
      </c>
      <c r="K656" s="307">
        <f t="shared" ca="1" si="305"/>
        <v>-8.0228217813375036</v>
      </c>
      <c r="L656" s="304">
        <f t="shared" ca="1" si="290"/>
        <v>720.85160078859826</v>
      </c>
      <c r="M656" s="306">
        <f t="shared" ca="1" si="306"/>
        <v>-1.4870672096223065</v>
      </c>
      <c r="N656" s="304">
        <f t="shared" ca="1" si="307"/>
        <v>-85.202674963654246</v>
      </c>
      <c r="P656" s="310">
        <f t="shared" ca="1" si="308"/>
        <v>23</v>
      </c>
      <c r="Q656" s="304">
        <f t="shared" ca="1" si="309"/>
        <v>0</v>
      </c>
      <c r="R656" s="306">
        <f t="shared" ca="1" si="310"/>
        <v>0</v>
      </c>
      <c r="S656" s="307">
        <f t="shared" ca="1" si="311"/>
        <v>3.1779999999999995</v>
      </c>
      <c r="T656" s="304">
        <f t="shared" ca="1" si="291"/>
        <v>31.176179999999995</v>
      </c>
      <c r="U656" s="311">
        <f t="shared" ca="1" si="292"/>
        <v>0</v>
      </c>
      <c r="V656" s="306">
        <f t="shared" ca="1" si="293"/>
        <v>1.225983190066148</v>
      </c>
      <c r="W656" s="304">
        <f t="shared" ca="1" si="294"/>
        <v>27.30948633476498</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1.1823676432325865</v>
      </c>
      <c r="AH656" s="304">
        <f t="shared" ca="1" si="318"/>
        <v>-8.5932649754688164</v>
      </c>
    </row>
    <row r="657" spans="1:34" x14ac:dyDescent="0.2">
      <c r="A657" s="347">
        <f t="shared" ca="1" si="296"/>
        <v>1E-4</v>
      </c>
      <c r="B657" s="304">
        <f t="shared" ca="1" si="297"/>
        <v>33.427500000001096</v>
      </c>
      <c r="D657" s="306">
        <f t="shared" ca="1" si="298"/>
        <v>-0.71866846828730235</v>
      </c>
      <c r="E657" s="307">
        <f t="shared" ca="1" si="299"/>
        <v>-1.2468109560688987</v>
      </c>
      <c r="F657" s="304">
        <f t="shared" ca="1" si="300"/>
        <v>1.4391045575231352</v>
      </c>
      <c r="G657" s="306">
        <f t="shared" ca="1" si="301"/>
        <v>8.7379248911010965</v>
      </c>
      <c r="H657" s="307">
        <f t="shared" ca="1" si="302"/>
        <v>-104.11644730463428</v>
      </c>
      <c r="I657" s="304">
        <f t="shared" ca="1" si="303"/>
        <v>104.48246709731356</v>
      </c>
      <c r="J657" s="306">
        <f t="shared" ca="1" si="304"/>
        <v>720.8069538303231</v>
      </c>
      <c r="K657" s="307">
        <f t="shared" ca="1" si="305"/>
        <v>-8.0332334198339126</v>
      </c>
      <c r="L657" s="304">
        <f t="shared" ca="1" si="290"/>
        <v>720.85171674161052</v>
      </c>
      <c r="M657" s="306">
        <f t="shared" ca="1" si="306"/>
        <v>-1.4870679948480698</v>
      </c>
      <c r="N657" s="304">
        <f t="shared" ca="1" si="307"/>
        <v>-85.202719953776452</v>
      </c>
      <c r="P657" s="310">
        <f t="shared" ca="1" si="308"/>
        <v>23</v>
      </c>
      <c r="Q657" s="304">
        <f t="shared" ca="1" si="309"/>
        <v>0</v>
      </c>
      <c r="R657" s="306">
        <f t="shared" ca="1" si="310"/>
        <v>0</v>
      </c>
      <c r="S657" s="307">
        <f t="shared" ca="1" si="311"/>
        <v>3.1779999999999995</v>
      </c>
      <c r="T657" s="304">
        <f t="shared" ca="1" si="291"/>
        <v>31.176179999999995</v>
      </c>
      <c r="U657" s="311">
        <f t="shared" ca="1" si="292"/>
        <v>0</v>
      </c>
      <c r="V657" s="306">
        <f t="shared" ca="1" si="293"/>
        <v>1.2259844665163959</v>
      </c>
      <c r="W657" s="304">
        <f t="shared" ca="1" si="294"/>
        <v>27.309576576301634</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1.1823398913852277</v>
      </c>
      <c r="AH657" s="304">
        <f t="shared" ca="1" si="318"/>
        <v>-8.5932933715434192</v>
      </c>
    </row>
    <row r="658" spans="1:34" x14ac:dyDescent="0.2">
      <c r="A658" s="347">
        <f t="shared" ca="1" si="296"/>
        <v>1E-4</v>
      </c>
      <c r="B658" s="304">
        <f t="shared" ca="1" si="297"/>
        <v>33.4276000000011</v>
      </c>
      <c r="D658" s="306">
        <f t="shared" ca="1" si="298"/>
        <v>-0.71866411899813742</v>
      </c>
      <c r="E658" s="307">
        <f t="shared" ca="1" si="299"/>
        <v>-1.2467820955288484</v>
      </c>
      <c r="F658" s="304">
        <f t="shared" ca="1" si="300"/>
        <v>1.4390773814033335</v>
      </c>
      <c r="G658" s="306">
        <f t="shared" ca="1" si="301"/>
        <v>8.7378530246891959</v>
      </c>
      <c r="H658" s="307">
        <f t="shared" ca="1" si="302"/>
        <v>-104.11657198284384</v>
      </c>
      <c r="I658" s="304">
        <f t="shared" ca="1" si="303"/>
        <v>104.48258532855976</v>
      </c>
      <c r="J658" s="306">
        <f t="shared" ca="1" si="304"/>
        <v>720.8069538303231</v>
      </c>
      <c r="K658" s="307">
        <f t="shared" ca="1" si="305"/>
        <v>-8.0436450707982861</v>
      </c>
      <c r="L658" s="304">
        <f t="shared" ca="1" si="290"/>
        <v>720.85183284512391</v>
      </c>
      <c r="M658" s="306">
        <f t="shared" ca="1" si="306"/>
        <v>-1.4870687800655977</v>
      </c>
      <c r="N658" s="304">
        <f t="shared" ca="1" si="307"/>
        <v>-85.2027649434268</v>
      </c>
      <c r="P658" s="310">
        <f t="shared" ca="1" si="308"/>
        <v>23</v>
      </c>
      <c r="Q658" s="304">
        <f t="shared" ca="1" si="309"/>
        <v>0</v>
      </c>
      <c r="R658" s="306">
        <f t="shared" ca="1" si="310"/>
        <v>0</v>
      </c>
      <c r="S658" s="307">
        <f t="shared" ca="1" si="311"/>
        <v>3.1779999999999995</v>
      </c>
      <c r="T658" s="304">
        <f t="shared" ca="1" si="291"/>
        <v>31.176179999999995</v>
      </c>
      <c r="U658" s="311">
        <f t="shared" ca="1" si="292"/>
        <v>0</v>
      </c>
      <c r="V658" s="306">
        <f t="shared" ca="1" si="293"/>
        <v>1.2259857429695016</v>
      </c>
      <c r="W658" s="304">
        <f t="shared" ca="1" si="294"/>
        <v>27.309666816649862</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1.1823121398990395</v>
      </c>
      <c r="AH658" s="304">
        <f t="shared" ca="1" si="318"/>
        <v>-8.5933217672440652</v>
      </c>
    </row>
    <row r="659" spans="1:34" x14ac:dyDescent="0.2">
      <c r="A659" s="347">
        <f t="shared" ca="1" si="296"/>
        <v>1E-4</v>
      </c>
      <c r="B659" s="304">
        <f t="shared" ca="1" si="297"/>
        <v>33.427700000001103</v>
      </c>
      <c r="D659" s="306">
        <f t="shared" ca="1" si="298"/>
        <v>-0.71865976970333978</v>
      </c>
      <c r="E659" s="307">
        <f t="shared" ca="1" si="299"/>
        <v>-1.2467532353689119</v>
      </c>
      <c r="F659" s="304">
        <f t="shared" ca="1" si="300"/>
        <v>1.4390502056887755</v>
      </c>
      <c r="G659" s="306">
        <f t="shared" ca="1" si="301"/>
        <v>8.7377811587122256</v>
      </c>
      <c r="H659" s="307">
        <f t="shared" ca="1" si="302"/>
        <v>-104.11669665816737</v>
      </c>
      <c r="I659" s="304">
        <f t="shared" ca="1" si="303"/>
        <v>104.48270355703085</v>
      </c>
      <c r="J659" s="306">
        <f t="shared" ca="1" si="304"/>
        <v>720.8069538303231</v>
      </c>
      <c r="K659" s="307">
        <f t="shared" ca="1" si="305"/>
        <v>-8.0540567342303362</v>
      </c>
      <c r="L659" s="304">
        <f t="shared" ca="1" si="290"/>
        <v>720.85194909913901</v>
      </c>
      <c r="M659" s="306">
        <f t="shared" ca="1" si="306"/>
        <v>-1.4870695652748904</v>
      </c>
      <c r="N659" s="304">
        <f t="shared" ca="1" si="307"/>
        <v>-85.202809932605305</v>
      </c>
      <c r="P659" s="310">
        <f t="shared" ca="1" si="308"/>
        <v>23</v>
      </c>
      <c r="Q659" s="304">
        <f t="shared" ca="1" si="309"/>
        <v>0</v>
      </c>
      <c r="R659" s="306">
        <f t="shared" ca="1" si="310"/>
        <v>0</v>
      </c>
      <c r="S659" s="307">
        <f t="shared" ca="1" si="311"/>
        <v>3.1779999999999995</v>
      </c>
      <c r="T659" s="304">
        <f t="shared" ca="1" si="291"/>
        <v>31.176179999999995</v>
      </c>
      <c r="U659" s="311">
        <f t="shared" ca="1" si="292"/>
        <v>0</v>
      </c>
      <c r="V659" s="306">
        <f t="shared" ca="1" si="293"/>
        <v>1.2259870194254656</v>
      </c>
      <c r="W659" s="304">
        <f t="shared" ca="1" si="294"/>
        <v>27.309757055809662</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1.182284388774022</v>
      </c>
      <c r="AH659" s="304">
        <f t="shared" ca="1" si="318"/>
        <v>-8.5933501625707578</v>
      </c>
    </row>
    <row r="660" spans="1:34" x14ac:dyDescent="0.2">
      <c r="A660" s="347">
        <f t="shared" ca="1" si="296"/>
        <v>1E-4</v>
      </c>
      <c r="B660" s="304">
        <f t="shared" ca="1" si="297"/>
        <v>33.427800000001106</v>
      </c>
      <c r="D660" s="306">
        <f t="shared" ca="1" si="298"/>
        <v>-0.71865542040290908</v>
      </c>
      <c r="E660" s="307">
        <f t="shared" ca="1" si="299"/>
        <v>-1.2467243755890873</v>
      </c>
      <c r="F660" s="304">
        <f t="shared" ca="1" si="300"/>
        <v>1.4390230303794591</v>
      </c>
      <c r="G660" s="306">
        <f t="shared" ca="1" si="301"/>
        <v>8.7377092931701856</v>
      </c>
      <c r="H660" s="307">
        <f t="shared" ca="1" si="302"/>
        <v>-104.11682133060494</v>
      </c>
      <c r="I660" s="304">
        <f t="shared" ca="1" si="303"/>
        <v>104.48282178272686</v>
      </c>
      <c r="J660" s="306">
        <f t="shared" ca="1" si="304"/>
        <v>720.8069538303231</v>
      </c>
      <c r="K660" s="307">
        <f t="shared" ca="1" si="305"/>
        <v>-8.0644684101297752</v>
      </c>
      <c r="L660" s="304">
        <f t="shared" ca="1" si="290"/>
        <v>720.85206550365626</v>
      </c>
      <c r="M660" s="306">
        <f t="shared" ca="1" si="306"/>
        <v>-1.4870703504759482</v>
      </c>
      <c r="N660" s="304">
        <f t="shared" ca="1" si="307"/>
        <v>-85.202854921311982</v>
      </c>
      <c r="P660" s="310">
        <f t="shared" ca="1" si="308"/>
        <v>23</v>
      </c>
      <c r="Q660" s="304">
        <f t="shared" ca="1" si="309"/>
        <v>0</v>
      </c>
      <c r="R660" s="306">
        <f t="shared" ca="1" si="310"/>
        <v>0</v>
      </c>
      <c r="S660" s="307">
        <f t="shared" ca="1" si="311"/>
        <v>3.1779999999999995</v>
      </c>
      <c r="T660" s="304">
        <f t="shared" ca="1" si="291"/>
        <v>31.176179999999995</v>
      </c>
      <c r="U660" s="311">
        <f t="shared" ca="1" si="292"/>
        <v>0</v>
      </c>
      <c r="V660" s="306">
        <f t="shared" ca="1" si="293"/>
        <v>1.2259882958842878</v>
      </c>
      <c r="W660" s="304">
        <f t="shared" ca="1" si="294"/>
        <v>27.309847293781075</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1.1822566380101769</v>
      </c>
      <c r="AH660" s="304">
        <f t="shared" ca="1" si="318"/>
        <v>-8.5933785575234953</v>
      </c>
    </row>
    <row r="661" spans="1:34" x14ac:dyDescent="0.2">
      <c r="A661" s="347">
        <f t="shared" ca="1" si="296"/>
        <v>1E-4</v>
      </c>
      <c r="B661" s="304">
        <f t="shared" ca="1" si="297"/>
        <v>33.42790000000111</v>
      </c>
      <c r="D661" s="306">
        <f t="shared" ca="1" si="298"/>
        <v>-0.71865107109684589</v>
      </c>
      <c r="E661" s="307">
        <f t="shared" ca="1" si="299"/>
        <v>-1.2466955161893658</v>
      </c>
      <c r="F661" s="304">
        <f t="shared" ca="1" si="300"/>
        <v>1.4389958554753775</v>
      </c>
      <c r="G661" s="306">
        <f t="shared" ca="1" si="301"/>
        <v>8.737637428063076</v>
      </c>
      <c r="H661" s="307">
        <f t="shared" ca="1" si="302"/>
        <v>-104.11694600015656</v>
      </c>
      <c r="I661" s="304">
        <f t="shared" ca="1" si="303"/>
        <v>104.48294000564783</v>
      </c>
      <c r="J661" s="306">
        <f t="shared" ca="1" si="304"/>
        <v>720.8069538303231</v>
      </c>
      <c r="K661" s="307">
        <f t="shared" ca="1" si="305"/>
        <v>-8.0748800984963136</v>
      </c>
      <c r="L661" s="304">
        <f t="shared" ca="1" si="290"/>
        <v>720.85218205867602</v>
      </c>
      <c r="M661" s="306">
        <f t="shared" ca="1" si="306"/>
        <v>-1.4870711356687709</v>
      </c>
      <c r="N661" s="304">
        <f t="shared" ca="1" si="307"/>
        <v>-85.202899909546829</v>
      </c>
      <c r="P661" s="310">
        <f t="shared" ca="1" si="308"/>
        <v>23</v>
      </c>
      <c r="Q661" s="304">
        <f t="shared" ca="1" si="309"/>
        <v>0</v>
      </c>
      <c r="R661" s="306">
        <f t="shared" ca="1" si="310"/>
        <v>0</v>
      </c>
      <c r="S661" s="307">
        <f t="shared" ca="1" si="311"/>
        <v>3.1779999999999995</v>
      </c>
      <c r="T661" s="304">
        <f t="shared" ca="1" si="291"/>
        <v>31.176179999999995</v>
      </c>
      <c r="U661" s="311">
        <f t="shared" ca="1" si="292"/>
        <v>0</v>
      </c>
      <c r="V661" s="306">
        <f t="shared" ca="1" si="293"/>
        <v>1.2259895723459679</v>
      </c>
      <c r="W661" s="304">
        <f t="shared" ca="1" si="294"/>
        <v>27.309937530564085</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1.18222888760749</v>
      </c>
      <c r="AH661" s="304">
        <f t="shared" ca="1" si="318"/>
        <v>-8.5934069521022902</v>
      </c>
    </row>
    <row r="662" spans="1:34" x14ac:dyDescent="0.2">
      <c r="A662" s="347">
        <f t="shared" ca="1" si="296"/>
        <v>1E-4</v>
      </c>
      <c r="B662" s="304">
        <f t="shared" ca="1" si="297"/>
        <v>33.428000000001113</v>
      </c>
      <c r="D662" s="306">
        <f t="shared" ca="1" si="298"/>
        <v>-0.71864672178515154</v>
      </c>
      <c r="E662" s="307">
        <f t="shared" ca="1" si="299"/>
        <v>-1.2466666571697473</v>
      </c>
      <c r="F662" s="304">
        <f t="shared" ca="1" si="300"/>
        <v>1.438968680976531</v>
      </c>
      <c r="G662" s="306">
        <f t="shared" ca="1" si="301"/>
        <v>8.7375655633908966</v>
      </c>
      <c r="H662" s="307">
        <f t="shared" ca="1" si="302"/>
        <v>-104.11707066682227</v>
      </c>
      <c r="I662" s="304">
        <f t="shared" ca="1" si="303"/>
        <v>104.4830582257938</v>
      </c>
      <c r="J662" s="306">
        <f t="shared" ca="1" si="304"/>
        <v>720.8069538303231</v>
      </c>
      <c r="K662" s="307">
        <f t="shared" ca="1" si="305"/>
        <v>-8.0852917993296618</v>
      </c>
      <c r="L662" s="304">
        <f t="shared" ca="1" si="290"/>
        <v>720.85229876419885</v>
      </c>
      <c r="M662" s="306">
        <f t="shared" ca="1" si="306"/>
        <v>-1.4870719208533589</v>
      </c>
      <c r="N662" s="304">
        <f t="shared" ca="1" si="307"/>
        <v>-85.202944897309862</v>
      </c>
      <c r="P662" s="310">
        <f t="shared" ca="1" si="308"/>
        <v>23</v>
      </c>
      <c r="Q662" s="304">
        <f t="shared" ca="1" si="309"/>
        <v>0</v>
      </c>
      <c r="R662" s="306">
        <f t="shared" ca="1" si="310"/>
        <v>0</v>
      </c>
      <c r="S662" s="307">
        <f t="shared" ca="1" si="311"/>
        <v>3.1779999999999995</v>
      </c>
      <c r="T662" s="304">
        <f t="shared" ca="1" si="291"/>
        <v>31.176179999999995</v>
      </c>
      <c r="U662" s="311">
        <f t="shared" ca="1" si="292"/>
        <v>0</v>
      </c>
      <c r="V662" s="306">
        <f t="shared" ca="1" si="293"/>
        <v>1.2259908488105058</v>
      </c>
      <c r="W662" s="304">
        <f t="shared" ca="1" si="294"/>
        <v>27.310027766158704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1.1822011375659649</v>
      </c>
      <c r="AH662" s="304">
        <f t="shared" ca="1" si="318"/>
        <v>-8.5934353463071389</v>
      </c>
    </row>
    <row r="663" spans="1:34" x14ac:dyDescent="0.2">
      <c r="A663" s="347">
        <f t="shared" ca="1" si="296"/>
        <v>1E-4</v>
      </c>
      <c r="B663" s="304">
        <f t="shared" ca="1" si="297"/>
        <v>33.428100000001116</v>
      </c>
      <c r="D663" s="306">
        <f t="shared" ca="1" si="298"/>
        <v>-0.71864237246782603</v>
      </c>
      <c r="E663" s="307">
        <f t="shared" ca="1" si="299"/>
        <v>-1.2466377985302319</v>
      </c>
      <c r="F663" s="304">
        <f t="shared" ca="1" si="300"/>
        <v>1.4389415068829201</v>
      </c>
      <c r="G663" s="306">
        <f t="shared" ca="1" si="301"/>
        <v>8.7374936991536494</v>
      </c>
      <c r="H663" s="307">
        <f t="shared" ca="1" si="302"/>
        <v>-104.11719533060213</v>
      </c>
      <c r="I663" s="304">
        <f t="shared" ca="1" si="303"/>
        <v>104.48317644316479</v>
      </c>
      <c r="J663" s="306">
        <f t="shared" ca="1" si="304"/>
        <v>720.8069538303231</v>
      </c>
      <c r="K663" s="307">
        <f t="shared" ca="1" si="305"/>
        <v>-8.0957035126295338</v>
      </c>
      <c r="L663" s="304">
        <f t="shared" ca="1" si="290"/>
        <v>720.8524156202252</v>
      </c>
      <c r="M663" s="306">
        <f t="shared" ca="1" si="306"/>
        <v>-1.487072706029712</v>
      </c>
      <c r="N663" s="304">
        <f t="shared" ca="1" si="307"/>
        <v>-85.202989884601067</v>
      </c>
      <c r="P663" s="310">
        <f t="shared" ca="1" si="308"/>
        <v>23</v>
      </c>
      <c r="Q663" s="304">
        <f t="shared" ca="1" si="309"/>
        <v>0</v>
      </c>
      <c r="R663" s="306">
        <f t="shared" ca="1" si="310"/>
        <v>0</v>
      </c>
      <c r="S663" s="307">
        <f t="shared" ca="1" si="311"/>
        <v>3.1779999999999995</v>
      </c>
      <c r="T663" s="304">
        <f t="shared" ca="1" si="291"/>
        <v>31.176179999999995</v>
      </c>
      <c r="U663" s="311">
        <f t="shared" ca="1" si="292"/>
        <v>0</v>
      </c>
      <c r="V663" s="306">
        <f t="shared" ca="1" si="293"/>
        <v>1.225992125277902</v>
      </c>
      <c r="W663" s="304">
        <f t="shared" ca="1" si="294"/>
        <v>27.310118000564948</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1.1821733878856033</v>
      </c>
      <c r="AH663" s="304">
        <f t="shared" ca="1" si="318"/>
        <v>-8.5934637401380449</v>
      </c>
    </row>
    <row r="664" spans="1:34" x14ac:dyDescent="0.2">
      <c r="A664" s="347">
        <f t="shared" ca="1" si="296"/>
        <v>1E-4</v>
      </c>
      <c r="B664" s="304">
        <f t="shared" ca="1" si="297"/>
        <v>33.428200000001119</v>
      </c>
      <c r="D664" s="306">
        <f t="shared" ca="1" si="298"/>
        <v>-0.71863802314487313</v>
      </c>
      <c r="E664" s="307">
        <f t="shared" ca="1" si="299"/>
        <v>-1.2466089402708107</v>
      </c>
      <c r="F664" s="304">
        <f t="shared" ca="1" si="300"/>
        <v>1.4389143331945389</v>
      </c>
      <c r="G664" s="306">
        <f t="shared" ca="1" si="301"/>
        <v>8.7374218353513342</v>
      </c>
      <c r="H664" s="307">
        <f t="shared" ca="1" si="302"/>
        <v>-104.11731999149616</v>
      </c>
      <c r="I664" s="304">
        <f t="shared" ca="1" si="303"/>
        <v>104.48329465776087</v>
      </c>
      <c r="J664" s="306">
        <f t="shared" ca="1" si="304"/>
        <v>720.8069538303231</v>
      </c>
      <c r="K664" s="307">
        <f t="shared" ca="1" si="305"/>
        <v>-8.1061152383956383</v>
      </c>
      <c r="L664" s="304">
        <f t="shared" ca="1" si="290"/>
        <v>720.85253262675553</v>
      </c>
      <c r="M664" s="306">
        <f t="shared" ca="1" si="306"/>
        <v>-1.4870734911978305</v>
      </c>
      <c r="N664" s="304">
        <f t="shared" ca="1" si="307"/>
        <v>-85.203034871420456</v>
      </c>
      <c r="P664" s="310">
        <f t="shared" ca="1" si="308"/>
        <v>23</v>
      </c>
      <c r="Q664" s="304">
        <f t="shared" ca="1" si="309"/>
        <v>0</v>
      </c>
      <c r="R664" s="306">
        <f t="shared" ca="1" si="310"/>
        <v>0</v>
      </c>
      <c r="S664" s="307">
        <f t="shared" ca="1" si="311"/>
        <v>3.1779999999999995</v>
      </c>
      <c r="T664" s="304">
        <f t="shared" ca="1" si="291"/>
        <v>31.176179999999995</v>
      </c>
      <c r="U664" s="311">
        <f t="shared" ca="1" si="292"/>
        <v>0</v>
      </c>
      <c r="V664" s="306">
        <f t="shared" ca="1" si="293"/>
        <v>1.225993401748156</v>
      </c>
      <c r="W664" s="304">
        <f t="shared" ca="1" si="294"/>
        <v>27.310208233782838</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1.1821456385663947</v>
      </c>
      <c r="AH664" s="304">
        <f t="shared" ca="1" si="318"/>
        <v>-8.5934921335950136</v>
      </c>
    </row>
    <row r="665" spans="1:34" x14ac:dyDescent="0.2">
      <c r="A665" s="347">
        <f t="shared" ca="1" si="296"/>
        <v>1E-4</v>
      </c>
      <c r="B665" s="304">
        <f t="shared" ca="1" si="297"/>
        <v>33.428300000001123</v>
      </c>
      <c r="D665" s="306">
        <f t="shared" ca="1" si="298"/>
        <v>-0.71863367381629151</v>
      </c>
      <c r="E665" s="307">
        <f t="shared" ca="1" si="299"/>
        <v>-1.2465800823914819</v>
      </c>
      <c r="F665" s="304">
        <f t="shared" ca="1" si="300"/>
        <v>1.4388871599113857</v>
      </c>
      <c r="G665" s="306">
        <f t="shared" ca="1" si="301"/>
        <v>8.7373499719839529</v>
      </c>
      <c r="H665" s="307">
        <f t="shared" ca="1" si="302"/>
        <v>-104.11744464950439</v>
      </c>
      <c r="I665" s="304">
        <f t="shared" ca="1" si="303"/>
        <v>104.48341286958203</v>
      </c>
      <c r="J665" s="306">
        <f t="shared" ca="1" si="304"/>
        <v>720.8069538303231</v>
      </c>
      <c r="K665" s="307">
        <f t="shared" ca="1" si="305"/>
        <v>-8.1165269766276875</v>
      </c>
      <c r="L665" s="304">
        <f t="shared" ca="1" si="290"/>
        <v>720.8526497837903</v>
      </c>
      <c r="M665" s="306">
        <f t="shared" ca="1" si="306"/>
        <v>-1.4870742763577147</v>
      </c>
      <c r="N665" s="304">
        <f t="shared" ca="1" si="307"/>
        <v>-85.203079857768074</v>
      </c>
      <c r="P665" s="310">
        <f t="shared" ca="1" si="308"/>
        <v>23</v>
      </c>
      <c r="Q665" s="304">
        <f t="shared" ca="1" si="309"/>
        <v>0</v>
      </c>
      <c r="R665" s="306">
        <f t="shared" ca="1" si="310"/>
        <v>0</v>
      </c>
      <c r="S665" s="307">
        <f t="shared" ca="1" si="311"/>
        <v>3.1779999999999995</v>
      </c>
      <c r="T665" s="304">
        <f t="shared" ca="1" si="291"/>
        <v>31.176179999999995</v>
      </c>
      <c r="U665" s="311">
        <f t="shared" ca="1" si="292"/>
        <v>0</v>
      </c>
      <c r="V665" s="306">
        <f t="shared" ca="1" si="293"/>
        <v>1.2259946782212678</v>
      </c>
      <c r="W665" s="304">
        <f t="shared" ca="1" si="294"/>
        <v>27.310298465812352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1.1821178896083371</v>
      </c>
      <c r="AH665" s="304">
        <f t="shared" ca="1" si="318"/>
        <v>-8.5935205266780503</v>
      </c>
    </row>
    <row r="666" spans="1:34" x14ac:dyDescent="0.2">
      <c r="A666" s="347">
        <f t="shared" ca="1" si="296"/>
        <v>1E-4</v>
      </c>
      <c r="B666" s="304">
        <f t="shared" ca="1" si="297"/>
        <v>33.428400000001126</v>
      </c>
      <c r="D666" s="306">
        <f t="shared" ca="1" si="298"/>
        <v>-0.71862932448207972</v>
      </c>
      <c r="E666" s="307">
        <f t="shared" ca="1" si="299"/>
        <v>-1.246551224892249</v>
      </c>
      <c r="F666" s="304">
        <f t="shared" ca="1" si="300"/>
        <v>1.4388599870334629</v>
      </c>
      <c r="G666" s="306">
        <f t="shared" ca="1" si="301"/>
        <v>8.7372781090515055</v>
      </c>
      <c r="H666" s="307">
        <f t="shared" ca="1" si="302"/>
        <v>-104.11756930462688</v>
      </c>
      <c r="I666" s="304">
        <f t="shared" ca="1" si="303"/>
        <v>104.48353107862833</v>
      </c>
      <c r="J666" s="306">
        <f t="shared" ca="1" si="304"/>
        <v>720.8069538303231</v>
      </c>
      <c r="K666" s="307">
        <f t="shared" ca="1" si="305"/>
        <v>-8.1269387273253937</v>
      </c>
      <c r="L666" s="304">
        <f t="shared" ca="1" si="290"/>
        <v>720.85276709132995</v>
      </c>
      <c r="M666" s="306">
        <f t="shared" ca="1" si="306"/>
        <v>-1.4870750615093644</v>
      </c>
      <c r="N666" s="304">
        <f t="shared" ca="1" si="307"/>
        <v>-85.203124843643877</v>
      </c>
      <c r="P666" s="310">
        <f t="shared" ca="1" si="308"/>
        <v>23</v>
      </c>
      <c r="Q666" s="304">
        <f t="shared" ca="1" si="309"/>
        <v>0</v>
      </c>
      <c r="R666" s="306">
        <f t="shared" ca="1" si="310"/>
        <v>0</v>
      </c>
      <c r="S666" s="307">
        <f t="shared" ca="1" si="311"/>
        <v>3.1779999999999995</v>
      </c>
      <c r="T666" s="304">
        <f t="shared" ca="1" si="291"/>
        <v>31.176179999999995</v>
      </c>
      <c r="U666" s="311">
        <f t="shared" ca="1" si="292"/>
        <v>0</v>
      </c>
      <c r="V666" s="306">
        <f t="shared" ca="1" si="293"/>
        <v>1.2259959546972372</v>
      </c>
      <c r="W666" s="304">
        <f t="shared" ca="1" si="294"/>
        <v>27.310388696653515</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1.1820901410114359</v>
      </c>
      <c r="AH666" s="304">
        <f t="shared" ca="1" si="318"/>
        <v>-8.5935489193871479</v>
      </c>
    </row>
    <row r="667" spans="1:34" x14ac:dyDescent="0.2">
      <c r="A667" s="347">
        <f t="shared" ca="1" si="296"/>
        <v>1E-4</v>
      </c>
      <c r="B667" s="304">
        <f t="shared" ca="1" si="297"/>
        <v>33.428500000001129</v>
      </c>
      <c r="D667" s="306">
        <f t="shared" ca="1" si="298"/>
        <v>-0.71862497514224244</v>
      </c>
      <c r="E667" s="307">
        <f t="shared" ca="1" si="299"/>
        <v>-1.246522367773105</v>
      </c>
      <c r="F667" s="304">
        <f t="shared" ca="1" si="300"/>
        <v>1.4388328145607663</v>
      </c>
      <c r="G667" s="306">
        <f t="shared" ca="1" si="301"/>
        <v>8.7372062465539919</v>
      </c>
      <c r="H667" s="307">
        <f t="shared" ca="1" si="302"/>
        <v>-104.11769395686366</v>
      </c>
      <c r="I667" s="304">
        <f t="shared" ca="1" si="303"/>
        <v>104.48364928489981</v>
      </c>
      <c r="J667" s="306">
        <f t="shared" ca="1" si="304"/>
        <v>720.8069538303231</v>
      </c>
      <c r="K667" s="307">
        <f t="shared" ca="1" si="305"/>
        <v>-8.137350490488469</v>
      </c>
      <c r="L667" s="304">
        <f t="shared" ca="1" si="290"/>
        <v>720.85288454937506</v>
      </c>
      <c r="M667" s="306">
        <f t="shared" ca="1" si="306"/>
        <v>-1.4870758466527798</v>
      </c>
      <c r="N667" s="304">
        <f t="shared" ca="1" si="307"/>
        <v>-85.203169829047894</v>
      </c>
      <c r="P667" s="310">
        <f t="shared" ca="1" si="308"/>
        <v>23</v>
      </c>
      <c r="Q667" s="304">
        <f t="shared" ca="1" si="309"/>
        <v>0</v>
      </c>
      <c r="R667" s="306">
        <f t="shared" ca="1" si="310"/>
        <v>0</v>
      </c>
      <c r="S667" s="307">
        <f t="shared" ca="1" si="311"/>
        <v>3.1779999999999995</v>
      </c>
      <c r="T667" s="304">
        <f t="shared" ca="1" si="291"/>
        <v>31.176179999999995</v>
      </c>
      <c r="U667" s="311">
        <f t="shared" ca="1" si="292"/>
        <v>0</v>
      </c>
      <c r="V667" s="306">
        <f t="shared" ca="1" si="293"/>
        <v>1.2259972311760647</v>
      </c>
      <c r="W667" s="304">
        <f t="shared" ca="1" si="294"/>
        <v>27.310478926306338</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1.1820623927756841</v>
      </c>
      <c r="AH667" s="304">
        <f t="shared" ca="1" si="318"/>
        <v>-8.5935773117223153</v>
      </c>
    </row>
    <row r="668" spans="1:34" x14ac:dyDescent="0.2">
      <c r="A668" s="347">
        <f t="shared" ca="1" si="296"/>
        <v>1E-4</v>
      </c>
      <c r="B668" s="304">
        <f t="shared" ca="1" si="297"/>
        <v>33.428600000001133</v>
      </c>
      <c r="D668" s="306">
        <f t="shared" ca="1" si="298"/>
        <v>-0.71862062579677932</v>
      </c>
      <c r="E668" s="307">
        <f t="shared" ca="1" si="299"/>
        <v>-1.2464935110340463</v>
      </c>
      <c r="F668" s="304">
        <f t="shared" ca="1" si="300"/>
        <v>1.4388056424932933</v>
      </c>
      <c r="G668" s="306">
        <f t="shared" ca="1" si="301"/>
        <v>8.7371343844914122</v>
      </c>
      <c r="H668" s="307">
        <f t="shared" ca="1" si="302"/>
        <v>-104.11781860621477</v>
      </c>
      <c r="I668" s="304">
        <f t="shared" ca="1" si="303"/>
        <v>104.48376748839652</v>
      </c>
      <c r="J668" s="306">
        <f t="shared" ca="1" si="304"/>
        <v>720.8069538303231</v>
      </c>
      <c r="K668" s="307">
        <f t="shared" ca="1" si="305"/>
        <v>-8.1477622661166222</v>
      </c>
      <c r="L668" s="304">
        <f t="shared" ca="1" si="290"/>
        <v>720.85300215792586</v>
      </c>
      <c r="M668" s="306">
        <f t="shared" ca="1" si="306"/>
        <v>-1.4870766317879611</v>
      </c>
      <c r="N668" s="304">
        <f t="shared" ca="1" si="307"/>
        <v>-85.203214813980125</v>
      </c>
      <c r="P668" s="310">
        <f t="shared" ca="1" si="308"/>
        <v>23</v>
      </c>
      <c r="Q668" s="304">
        <f t="shared" ca="1" si="309"/>
        <v>0</v>
      </c>
      <c r="R668" s="306">
        <f t="shared" ca="1" si="310"/>
        <v>0</v>
      </c>
      <c r="S668" s="307">
        <f t="shared" ca="1" si="311"/>
        <v>3.1779999999999995</v>
      </c>
      <c r="T668" s="304">
        <f t="shared" ca="1" si="291"/>
        <v>31.176179999999995</v>
      </c>
      <c r="U668" s="311">
        <f t="shared" ca="1" si="292"/>
        <v>0</v>
      </c>
      <c r="V668" s="306">
        <f t="shared" ca="1" si="293"/>
        <v>1.22599850765775</v>
      </c>
      <c r="W668" s="304">
        <f t="shared" ca="1" si="294"/>
        <v>27.310569154770846</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1.1820346449010763</v>
      </c>
      <c r="AH668" s="304">
        <f t="shared" ca="1" si="318"/>
        <v>-8.593605703683556</v>
      </c>
    </row>
    <row r="669" spans="1:34" x14ac:dyDescent="0.2">
      <c r="A669" s="347">
        <f t="shared" ca="1" si="296"/>
        <v>1E-4</v>
      </c>
      <c r="B669" s="304">
        <f t="shared" ca="1" si="297"/>
        <v>33.428700000001136</v>
      </c>
      <c r="D669" s="306">
        <f t="shared" ca="1" si="298"/>
        <v>-0.71861627644569093</v>
      </c>
      <c r="E669" s="307">
        <f t="shared" ca="1" si="299"/>
        <v>-1.2464646546750657</v>
      </c>
      <c r="F669" s="304">
        <f t="shared" ca="1" si="300"/>
        <v>1.4387784708310383</v>
      </c>
      <c r="G669" s="306">
        <f t="shared" ca="1" si="301"/>
        <v>8.7370625228637682</v>
      </c>
      <c r="H669" s="307">
        <f t="shared" ca="1" si="302"/>
        <v>-104.11794325268023</v>
      </c>
      <c r="I669" s="304">
        <f t="shared" ca="1" si="303"/>
        <v>104.48388568911847</v>
      </c>
      <c r="J669" s="306">
        <f t="shared" ca="1" si="304"/>
        <v>720.8069538303231</v>
      </c>
      <c r="K669" s="307">
        <f t="shared" ca="1" si="305"/>
        <v>-8.1581740542095673</v>
      </c>
      <c r="L669" s="304">
        <f t="shared" ca="1" si="290"/>
        <v>720.85311991698302</v>
      </c>
      <c r="M669" s="306">
        <f t="shared" ca="1" si="306"/>
        <v>-1.4870774169149084</v>
      </c>
      <c r="N669" s="304">
        <f t="shared" ca="1" si="307"/>
        <v>-85.203259798440584</v>
      </c>
      <c r="P669" s="310">
        <f t="shared" ca="1" si="308"/>
        <v>23</v>
      </c>
      <c r="Q669" s="304">
        <f t="shared" ca="1" si="309"/>
        <v>0</v>
      </c>
      <c r="R669" s="306">
        <f t="shared" ca="1" si="310"/>
        <v>0</v>
      </c>
      <c r="S669" s="307">
        <f t="shared" ca="1" si="311"/>
        <v>3.1779999999999995</v>
      </c>
      <c r="T669" s="304">
        <f t="shared" ca="1" si="291"/>
        <v>31.176179999999995</v>
      </c>
      <c r="U669" s="311">
        <f t="shared" ca="1" si="292"/>
        <v>0</v>
      </c>
      <c r="V669" s="306">
        <f t="shared" ca="1" si="293"/>
        <v>1.2259997841422932</v>
      </c>
      <c r="W669" s="304">
        <f t="shared" ca="1" si="294"/>
        <v>27.310659382047032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1.182006897387609</v>
      </c>
      <c r="AH669" s="304">
        <f t="shared" ca="1" si="318"/>
        <v>-8.5936340952708772</v>
      </c>
    </row>
    <row r="670" spans="1:34" x14ac:dyDescent="0.2">
      <c r="A670" s="347">
        <f t="shared" ca="1" si="296"/>
        <v>1E-4</v>
      </c>
      <c r="B670" s="304">
        <f t="shared" ca="1" si="297"/>
        <v>33.428800000001139</v>
      </c>
      <c r="D670" s="306">
        <f t="shared" ca="1" si="298"/>
        <v>-0.71861192708897859</v>
      </c>
      <c r="E670" s="307">
        <f t="shared" ca="1" si="299"/>
        <v>-1.2464357986961634</v>
      </c>
      <c r="F670" s="304">
        <f t="shared" ca="1" si="300"/>
        <v>1.4387512995740015</v>
      </c>
      <c r="G670" s="306">
        <f t="shared" ca="1" si="301"/>
        <v>8.7369906616710598</v>
      </c>
      <c r="H670" s="307">
        <f t="shared" ca="1" si="302"/>
        <v>-104.1180678962601</v>
      </c>
      <c r="I670" s="304">
        <f t="shared" ca="1" si="303"/>
        <v>104.48400388706568</v>
      </c>
      <c r="J670" s="306">
        <f t="shared" ca="1" si="304"/>
        <v>720.8069538303231</v>
      </c>
      <c r="K670" s="307">
        <f t="shared" ca="1" si="305"/>
        <v>-8.1685858547670147</v>
      </c>
      <c r="L670" s="304">
        <f t="shared" ca="1" si="290"/>
        <v>720.85323782654689</v>
      </c>
      <c r="M670" s="306">
        <f t="shared" ca="1" si="306"/>
        <v>-1.4870782020336215</v>
      </c>
      <c r="N670" s="304">
        <f t="shared" ca="1" si="307"/>
        <v>-85.203304782429271</v>
      </c>
      <c r="P670" s="310">
        <f t="shared" ca="1" si="308"/>
        <v>23</v>
      </c>
      <c r="Q670" s="304">
        <f t="shared" ca="1" si="309"/>
        <v>0</v>
      </c>
      <c r="R670" s="306">
        <f t="shared" ca="1" si="310"/>
        <v>0</v>
      </c>
      <c r="S670" s="307">
        <f t="shared" ca="1" si="311"/>
        <v>3.1779999999999995</v>
      </c>
      <c r="T670" s="304">
        <f t="shared" ca="1" si="291"/>
        <v>31.176179999999995</v>
      </c>
      <c r="U670" s="311">
        <f t="shared" ca="1" si="292"/>
        <v>0</v>
      </c>
      <c r="V670" s="306">
        <f t="shared" ca="1" si="293"/>
        <v>1.2260010606296941</v>
      </c>
      <c r="W670" s="304">
        <f t="shared" ca="1" si="294"/>
        <v>27.310749608134891</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1.1819791502352786</v>
      </c>
      <c r="AH670" s="304">
        <f t="shared" ca="1" si="318"/>
        <v>-8.5936624864842788</v>
      </c>
    </row>
    <row r="671" spans="1:34" x14ac:dyDescent="0.2">
      <c r="A671" s="347">
        <f t="shared" ca="1" si="296"/>
        <v>1E-4</v>
      </c>
      <c r="B671" s="304">
        <f t="shared" ca="1" si="297"/>
        <v>33.428900000001143</v>
      </c>
      <c r="D671" s="306">
        <f t="shared" ca="1" si="298"/>
        <v>-0.71860757772664374</v>
      </c>
      <c r="E671" s="307">
        <f t="shared" ca="1" si="299"/>
        <v>-1.2464069430973446</v>
      </c>
      <c r="F671" s="304">
        <f t="shared" ca="1" si="300"/>
        <v>1.4387241287221888</v>
      </c>
      <c r="G671" s="306">
        <f t="shared" ca="1" si="301"/>
        <v>8.736918800913287</v>
      </c>
      <c r="H671" s="307">
        <f t="shared" ca="1" si="302"/>
        <v>-104.11819253695441</v>
      </c>
      <c r="I671" s="304">
        <f t="shared" ca="1" si="303"/>
        <v>104.48412208223822</v>
      </c>
      <c r="J671" s="306">
        <f t="shared" ca="1" si="304"/>
        <v>720.8069538303231</v>
      </c>
      <c r="K671" s="307">
        <f t="shared" ca="1" si="305"/>
        <v>-8.1789976677886749</v>
      </c>
      <c r="L671" s="304">
        <f t="shared" ca="1" si="290"/>
        <v>720.85335588661803</v>
      </c>
      <c r="M671" s="306">
        <f t="shared" ca="1" si="306"/>
        <v>-1.487078987144101</v>
      </c>
      <c r="N671" s="304">
        <f t="shared" ca="1" si="307"/>
        <v>-85.2033497659462</v>
      </c>
      <c r="P671" s="310">
        <f t="shared" ca="1" si="308"/>
        <v>23</v>
      </c>
      <c r="Q671" s="304">
        <f t="shared" ca="1" si="309"/>
        <v>0</v>
      </c>
      <c r="R671" s="306">
        <f t="shared" ca="1" si="310"/>
        <v>0</v>
      </c>
      <c r="S671" s="307">
        <f t="shared" ca="1" si="311"/>
        <v>3.1779999999999995</v>
      </c>
      <c r="T671" s="304">
        <f t="shared" ca="1" si="291"/>
        <v>31.176179999999995</v>
      </c>
      <c r="U671" s="311">
        <f t="shared" ca="1" si="292"/>
        <v>0</v>
      </c>
      <c r="V671" s="306">
        <f t="shared" ca="1" si="293"/>
        <v>1.2260023371199527</v>
      </c>
      <c r="W671" s="304">
        <f t="shared" ca="1" si="294"/>
        <v>27.31083983303445</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1.1819514034440939</v>
      </c>
      <c r="AH671" s="304">
        <f t="shared" ca="1" si="318"/>
        <v>-8.5936908773237555</v>
      </c>
    </row>
    <row r="672" spans="1:34" x14ac:dyDescent="0.2">
      <c r="A672" s="347">
        <f t="shared" ca="1" si="296"/>
        <v>1E-4</v>
      </c>
      <c r="B672" s="304">
        <f t="shared" ca="1" si="297"/>
        <v>33.429000000001146</v>
      </c>
      <c r="D672" s="306">
        <f t="shared" ca="1" si="298"/>
        <v>-0.71860322835868484</v>
      </c>
      <c r="E672" s="307">
        <f t="shared" ca="1" si="299"/>
        <v>-1.2463780878785968</v>
      </c>
      <c r="F672" s="304">
        <f t="shared" ca="1" si="300"/>
        <v>1.4386969582755889</v>
      </c>
      <c r="G672" s="306">
        <f t="shared" ca="1" si="301"/>
        <v>8.7368469405904516</v>
      </c>
      <c r="H672" s="307">
        <f t="shared" ca="1" si="302"/>
        <v>-104.11831717476319</v>
      </c>
      <c r="I672" s="304">
        <f t="shared" ca="1" si="303"/>
        <v>104.48424027463611</v>
      </c>
      <c r="J672" s="306">
        <f t="shared" ca="1" si="304"/>
        <v>720.8069538303231</v>
      </c>
      <c r="K672" s="307">
        <f t="shared" ca="1" si="305"/>
        <v>-8.18940949327426</v>
      </c>
      <c r="L672" s="304">
        <f t="shared" ca="1" si="290"/>
        <v>720.85347409719691</v>
      </c>
      <c r="M672" s="306">
        <f t="shared" ca="1" si="306"/>
        <v>-1.4870797722463469</v>
      </c>
      <c r="N672" s="304">
        <f t="shared" ca="1" si="307"/>
        <v>-85.203394748991371</v>
      </c>
      <c r="P672" s="310">
        <f t="shared" ca="1" si="308"/>
        <v>23</v>
      </c>
      <c r="Q672" s="304">
        <f t="shared" ca="1" si="309"/>
        <v>0</v>
      </c>
      <c r="R672" s="306">
        <f t="shared" ca="1" si="310"/>
        <v>0</v>
      </c>
      <c r="S672" s="307">
        <f t="shared" ca="1" si="311"/>
        <v>3.1779999999999995</v>
      </c>
      <c r="T672" s="304">
        <f t="shared" ca="1" si="291"/>
        <v>31.176179999999995</v>
      </c>
      <c r="U672" s="311">
        <f t="shared" ca="1" si="292"/>
        <v>0</v>
      </c>
      <c r="V672" s="306">
        <f t="shared" ca="1" si="293"/>
        <v>1.226003613613069</v>
      </c>
      <c r="W672" s="304">
        <f t="shared" ca="1" si="294"/>
        <v>27.310930056745718</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1.1819236570140443</v>
      </c>
      <c r="AH672" s="304">
        <f t="shared" ca="1" si="318"/>
        <v>-8.5937192677893179</v>
      </c>
    </row>
    <row r="673" spans="1:34" x14ac:dyDescent="0.2">
      <c r="A673" s="347">
        <f t="shared" ca="1" si="296"/>
        <v>1E-4</v>
      </c>
      <c r="B673" s="304">
        <f t="shared" ca="1" si="297"/>
        <v>33.429100000001149</v>
      </c>
      <c r="D673" s="306">
        <f t="shared" ca="1" si="298"/>
        <v>-0.71859887898510388</v>
      </c>
      <c r="E673" s="307">
        <f t="shared" ca="1" si="299"/>
        <v>-1.2463492330399184</v>
      </c>
      <c r="F673" s="304">
        <f t="shared" ca="1" si="300"/>
        <v>1.438669788234201</v>
      </c>
      <c r="G673" s="306">
        <f t="shared" ca="1" si="301"/>
        <v>8.7367750807025537</v>
      </c>
      <c r="H673" s="307">
        <f t="shared" ca="1" si="302"/>
        <v>-104.1184418096865</v>
      </c>
      <c r="I673" s="304">
        <f t="shared" ca="1" si="303"/>
        <v>104.48435846425942</v>
      </c>
      <c r="J673" s="306">
        <f t="shared" ca="1" si="304"/>
        <v>720.8069538303231</v>
      </c>
      <c r="K673" s="307">
        <f t="shared" ca="1" si="305"/>
        <v>-8.1998213312234824</v>
      </c>
      <c r="L673" s="304">
        <f t="shared" ca="1" si="290"/>
        <v>720.85359245828386</v>
      </c>
      <c r="M673" s="306">
        <f t="shared" ca="1" si="306"/>
        <v>-1.4870805573403592</v>
      </c>
      <c r="N673" s="304">
        <f t="shared" ca="1" si="307"/>
        <v>-85.203439731564799</v>
      </c>
      <c r="P673" s="310">
        <f t="shared" ca="1" si="308"/>
        <v>23</v>
      </c>
      <c r="Q673" s="304">
        <f t="shared" ca="1" si="309"/>
        <v>0</v>
      </c>
      <c r="R673" s="306">
        <f t="shared" ca="1" si="310"/>
        <v>0</v>
      </c>
      <c r="S673" s="307">
        <f t="shared" ca="1" si="311"/>
        <v>3.1779999999999995</v>
      </c>
      <c r="T673" s="304">
        <f t="shared" ca="1" si="291"/>
        <v>31.176179999999995</v>
      </c>
      <c r="U673" s="311">
        <f t="shared" ca="1" si="292"/>
        <v>0</v>
      </c>
      <c r="V673" s="306">
        <f t="shared" ca="1" si="293"/>
        <v>1.2260048901090423</v>
      </c>
      <c r="W673" s="304">
        <f t="shared" ca="1" si="294"/>
        <v>27.311020279268703</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1.1818959109451246</v>
      </c>
      <c r="AH673" s="304">
        <f t="shared" ca="1" si="318"/>
        <v>-8.5937476578809697</v>
      </c>
    </row>
    <row r="674" spans="1:34" x14ac:dyDescent="0.2">
      <c r="A674" s="347">
        <f t="shared" ca="1" si="296"/>
        <v>1E-4</v>
      </c>
      <c r="B674" s="304">
        <f t="shared" ca="1" si="297"/>
        <v>33.429200000001153</v>
      </c>
      <c r="D674" s="306">
        <f t="shared" ca="1" si="298"/>
        <v>-0.71859452960590253</v>
      </c>
      <c r="E674" s="307">
        <f t="shared" ca="1" si="299"/>
        <v>-1.2463203785813057</v>
      </c>
      <c r="F674" s="304">
        <f t="shared" ca="1" si="300"/>
        <v>1.4386426185980232</v>
      </c>
      <c r="G674" s="306">
        <f t="shared" ca="1" si="301"/>
        <v>8.7367032212495932</v>
      </c>
      <c r="H674" s="307">
        <f t="shared" ca="1" si="302"/>
        <v>-104.11856644172435</v>
      </c>
      <c r="I674" s="304">
        <f t="shared" ca="1" si="303"/>
        <v>104.48447665110814</v>
      </c>
      <c r="J674" s="306">
        <f t="shared" ca="1" si="304"/>
        <v>720.8069538303231</v>
      </c>
      <c r="K674" s="307">
        <f t="shared" ca="1" si="305"/>
        <v>-8.2102331816360525</v>
      </c>
      <c r="L674" s="304">
        <f t="shared" ca="1" si="290"/>
        <v>720.85371096987933</v>
      </c>
      <c r="M674" s="306">
        <f t="shared" ca="1" si="306"/>
        <v>-1.487081342426138</v>
      </c>
      <c r="N674" s="304">
        <f t="shared" ca="1" si="307"/>
        <v>-85.203484713666469</v>
      </c>
      <c r="P674" s="310">
        <f t="shared" ca="1" si="308"/>
        <v>23</v>
      </c>
      <c r="Q674" s="304">
        <f t="shared" ca="1" si="309"/>
        <v>0</v>
      </c>
      <c r="R674" s="306">
        <f t="shared" ca="1" si="310"/>
        <v>0</v>
      </c>
      <c r="S674" s="307">
        <f t="shared" ca="1" si="311"/>
        <v>3.1779999999999995</v>
      </c>
      <c r="T674" s="304">
        <f t="shared" ca="1" si="291"/>
        <v>31.176179999999995</v>
      </c>
      <c r="U674" s="311">
        <f t="shared" ca="1" si="292"/>
        <v>0</v>
      </c>
      <c r="V674" s="306">
        <f t="shared" ca="1" si="293"/>
        <v>1.2260061666078739</v>
      </c>
      <c r="W674" s="304">
        <f t="shared" ca="1" si="294"/>
        <v>27.311110500603426</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1.1818681652373346</v>
      </c>
      <c r="AH674" s="304">
        <f t="shared" ca="1" si="318"/>
        <v>-8.5937760475987126</v>
      </c>
    </row>
    <row r="675" spans="1:34" x14ac:dyDescent="0.2">
      <c r="A675" s="347">
        <f t="shared" ca="1" si="296"/>
        <v>1E-4</v>
      </c>
      <c r="B675" s="304">
        <f t="shared" ca="1" si="297"/>
        <v>33.429300000001156</v>
      </c>
      <c r="D675" s="306">
        <f t="shared" ca="1" si="298"/>
        <v>-0.7185901802210809</v>
      </c>
      <c r="E675" s="307">
        <f t="shared" ca="1" si="299"/>
        <v>-1.246291524502757</v>
      </c>
      <c r="F675" s="304">
        <f t="shared" ca="1" si="300"/>
        <v>1.4386154493670542</v>
      </c>
      <c r="G675" s="306">
        <f t="shared" ca="1" si="301"/>
        <v>8.7366313622315719</v>
      </c>
      <c r="H675" s="307">
        <f t="shared" ca="1" si="302"/>
        <v>-104.11869107087681</v>
      </c>
      <c r="I675" s="304">
        <f t="shared" ca="1" si="303"/>
        <v>104.48459483518234</v>
      </c>
      <c r="J675" s="306">
        <f t="shared" ca="1" si="304"/>
        <v>720.8069538303231</v>
      </c>
      <c r="K675" s="307">
        <f t="shared" ca="1" si="305"/>
        <v>-8.2206450445116825</v>
      </c>
      <c r="L675" s="304">
        <f t="shared" ca="1" si="290"/>
        <v>720.85382963198401</v>
      </c>
      <c r="M675" s="306">
        <f t="shared" ca="1" si="306"/>
        <v>-1.4870821275036836</v>
      </c>
      <c r="N675" s="304">
        <f t="shared" ca="1" si="307"/>
        <v>-85.203529695296425</v>
      </c>
      <c r="P675" s="310">
        <f t="shared" ca="1" si="308"/>
        <v>23</v>
      </c>
      <c r="Q675" s="304">
        <f t="shared" ca="1" si="309"/>
        <v>0</v>
      </c>
      <c r="R675" s="306">
        <f t="shared" ca="1" si="310"/>
        <v>0</v>
      </c>
      <c r="S675" s="307">
        <f t="shared" ca="1" si="311"/>
        <v>3.1779999999999995</v>
      </c>
      <c r="T675" s="304">
        <f t="shared" ca="1" si="291"/>
        <v>31.176179999999995</v>
      </c>
      <c r="U675" s="311">
        <f t="shared" ca="1" si="292"/>
        <v>0</v>
      </c>
      <c r="V675" s="306">
        <f t="shared" ca="1" si="293"/>
        <v>1.2260074431095631</v>
      </c>
      <c r="W675" s="304">
        <f t="shared" ca="1" si="294"/>
        <v>27.311200720749877</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1.1818404198906673</v>
      </c>
      <c r="AH675" s="304">
        <f t="shared" ca="1" si="318"/>
        <v>-8.5938044369425519</v>
      </c>
    </row>
    <row r="676" spans="1:34" x14ac:dyDescent="0.2">
      <c r="A676" s="347">
        <f t="shared" ca="1" si="296"/>
        <v>1E-4</v>
      </c>
      <c r="B676" s="304">
        <f t="shared" ca="1" si="297"/>
        <v>33.429400000001159</v>
      </c>
      <c r="D676" s="306">
        <f t="shared" ca="1" si="298"/>
        <v>-0.71858583083063854</v>
      </c>
      <c r="E676" s="307">
        <f t="shared" ca="1" si="299"/>
        <v>-1.2462626708042706</v>
      </c>
      <c r="F676" s="304">
        <f t="shared" ca="1" si="300"/>
        <v>1.4385882805412926</v>
      </c>
      <c r="G676" s="306">
        <f t="shared" ca="1" si="301"/>
        <v>8.736559503648488</v>
      </c>
      <c r="H676" s="307">
        <f t="shared" ca="1" si="302"/>
        <v>-104.11881569714389</v>
      </c>
      <c r="I676" s="304">
        <f t="shared" ca="1" si="303"/>
        <v>104.48471301648202</v>
      </c>
      <c r="J676" s="306">
        <f t="shared" ca="1" si="304"/>
        <v>720.8069538303231</v>
      </c>
      <c r="K676" s="307">
        <f t="shared" ca="1" si="305"/>
        <v>-8.2310569198500829</v>
      </c>
      <c r="L676" s="304">
        <f t="shared" ca="1" si="290"/>
        <v>720.85394844459813</v>
      </c>
      <c r="M676" s="306">
        <f t="shared" ca="1" si="306"/>
        <v>-1.4870829125729959</v>
      </c>
      <c r="N676" s="304">
        <f t="shared" ca="1" si="307"/>
        <v>-85.20357467645465</v>
      </c>
      <c r="P676" s="310">
        <f t="shared" ca="1" si="308"/>
        <v>23</v>
      </c>
      <c r="Q676" s="304">
        <f t="shared" ca="1" si="309"/>
        <v>0</v>
      </c>
      <c r="R676" s="306">
        <f t="shared" ca="1" si="310"/>
        <v>0</v>
      </c>
      <c r="S676" s="307">
        <f t="shared" ca="1" si="311"/>
        <v>3.1779999999999995</v>
      </c>
      <c r="T676" s="304">
        <f t="shared" ca="1" si="291"/>
        <v>31.176179999999995</v>
      </c>
      <c r="U676" s="311">
        <f t="shared" ca="1" si="292"/>
        <v>0</v>
      </c>
      <c r="V676" s="306">
        <f t="shared" ca="1" si="293"/>
        <v>1.2260087196141096</v>
      </c>
      <c r="W676" s="304">
        <f t="shared" ca="1" si="294"/>
        <v>27.311290939708069</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1.1818126749051281</v>
      </c>
      <c r="AH676" s="304">
        <f t="shared" ca="1" si="318"/>
        <v>-8.5938328259124859</v>
      </c>
    </row>
    <row r="677" spans="1:34" x14ac:dyDescent="0.2">
      <c r="A677" s="347">
        <f t="shared" ca="1" si="296"/>
        <v>1E-4</v>
      </c>
      <c r="B677" s="304">
        <f t="shared" ca="1" si="297"/>
        <v>33.429500000001163</v>
      </c>
      <c r="D677" s="306">
        <f t="shared" ca="1" si="298"/>
        <v>-0.71858148143457945</v>
      </c>
      <c r="E677" s="307">
        <f t="shared" ca="1" si="299"/>
        <v>-1.2462338174858409</v>
      </c>
      <c r="F677" s="304">
        <f t="shared" ca="1" si="300"/>
        <v>1.4385611121207353</v>
      </c>
      <c r="G677" s="306">
        <f t="shared" ca="1" si="301"/>
        <v>8.7364876455003451</v>
      </c>
      <c r="H677" s="307">
        <f t="shared" ca="1" si="302"/>
        <v>-104.11894032052564</v>
      </c>
      <c r="I677" s="304">
        <f t="shared" ca="1" si="303"/>
        <v>104.48483119500725</v>
      </c>
      <c r="J677" s="306">
        <f t="shared" ca="1" si="304"/>
        <v>720.8069538303231</v>
      </c>
      <c r="K677" s="307">
        <f t="shared" ca="1" si="305"/>
        <v>-8.2414688076509659</v>
      </c>
      <c r="L677" s="304">
        <f t="shared" ca="1" si="290"/>
        <v>720.85406740772225</v>
      </c>
      <c r="M677" s="306">
        <f t="shared" ca="1" si="306"/>
        <v>-1.4870836976340751</v>
      </c>
      <c r="N677" s="304">
        <f t="shared" ca="1" si="307"/>
        <v>-85.203619657141147</v>
      </c>
      <c r="P677" s="310">
        <f t="shared" ca="1" si="308"/>
        <v>23</v>
      </c>
      <c r="Q677" s="304">
        <f t="shared" ca="1" si="309"/>
        <v>0</v>
      </c>
      <c r="R677" s="306">
        <f t="shared" ca="1" si="310"/>
        <v>0</v>
      </c>
      <c r="S677" s="307">
        <f t="shared" ca="1" si="311"/>
        <v>3.1779999999999995</v>
      </c>
      <c r="T677" s="304">
        <f t="shared" ca="1" si="291"/>
        <v>31.176179999999995</v>
      </c>
      <c r="U677" s="311">
        <f t="shared" ca="1" si="292"/>
        <v>0</v>
      </c>
      <c r="V677" s="306">
        <f t="shared" ca="1" si="293"/>
        <v>1.2260099961215136</v>
      </c>
      <c r="W677" s="304">
        <f t="shared" ca="1" si="294"/>
        <v>27.311381157478021</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1.1817849302807115</v>
      </c>
      <c r="AH677" s="304">
        <f t="shared" ca="1" si="318"/>
        <v>-8.5938612145085198</v>
      </c>
    </row>
    <row r="678" spans="1:34" x14ac:dyDescent="0.2">
      <c r="A678" s="347">
        <f t="shared" ca="1" si="296"/>
        <v>1E-4</v>
      </c>
      <c r="B678" s="304">
        <f t="shared" ca="1" si="297"/>
        <v>33.429600000001166</v>
      </c>
      <c r="D678" s="306">
        <f t="shared" ca="1" si="298"/>
        <v>-0.71857713203290174</v>
      </c>
      <c r="E678" s="307">
        <f t="shared" ca="1" si="299"/>
        <v>-1.2462049645474682</v>
      </c>
      <c r="F678" s="304">
        <f t="shared" ca="1" si="300"/>
        <v>1.4385339441053822</v>
      </c>
      <c r="G678" s="306">
        <f t="shared" ca="1" si="301"/>
        <v>8.7364157877871413</v>
      </c>
      <c r="H678" s="307">
        <f t="shared" ca="1" si="302"/>
        <v>-104.11906494102209</v>
      </c>
      <c r="I678" s="304">
        <f t="shared" ca="1" si="303"/>
        <v>104.48494937075805</v>
      </c>
      <c r="J678" s="306">
        <f t="shared" ca="1" si="304"/>
        <v>720.8069538303231</v>
      </c>
      <c r="K678" s="307">
        <f t="shared" ca="1" si="305"/>
        <v>-8.2518807079140437</v>
      </c>
      <c r="L678" s="304">
        <f t="shared" ca="1" si="290"/>
        <v>720.85418652135684</v>
      </c>
      <c r="M678" s="306">
        <f t="shared" ca="1" si="306"/>
        <v>-1.4870844826869212</v>
      </c>
      <c r="N678" s="304">
        <f t="shared" ca="1" si="307"/>
        <v>-85.203664637355928</v>
      </c>
      <c r="P678" s="310">
        <f t="shared" ca="1" si="308"/>
        <v>23</v>
      </c>
      <c r="Q678" s="304">
        <f t="shared" ca="1" si="309"/>
        <v>0</v>
      </c>
      <c r="R678" s="306">
        <f t="shared" ca="1" si="310"/>
        <v>0</v>
      </c>
      <c r="S678" s="307">
        <f t="shared" ca="1" si="311"/>
        <v>3.1779999999999995</v>
      </c>
      <c r="T678" s="304">
        <f t="shared" ca="1" si="291"/>
        <v>31.176179999999995</v>
      </c>
      <c r="U678" s="311">
        <f t="shared" ca="1" si="292"/>
        <v>0</v>
      </c>
      <c r="V678" s="306">
        <f t="shared" ca="1" si="293"/>
        <v>1.2260112726317756</v>
      </c>
      <c r="W678" s="304">
        <f t="shared" ca="1" si="294"/>
        <v>27.311471374059732</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1.1817571860174123</v>
      </c>
      <c r="AH678" s="304">
        <f t="shared" ca="1" si="318"/>
        <v>-8.5938896027306555</v>
      </c>
    </row>
    <row r="679" spans="1:34" x14ac:dyDescent="0.2">
      <c r="A679" s="347">
        <f t="shared" ca="1" si="296"/>
        <v>1E-4</v>
      </c>
      <c r="B679" s="304">
        <f t="shared" ca="1" si="297"/>
        <v>33.429700000001169</v>
      </c>
      <c r="D679" s="306">
        <f t="shared" ca="1" si="298"/>
        <v>-0.71857278262560897</v>
      </c>
      <c r="E679" s="307">
        <f t="shared" ca="1" si="299"/>
        <v>-1.246176111989147</v>
      </c>
      <c r="F679" s="304">
        <f t="shared" ca="1" si="300"/>
        <v>1.4385067764952302</v>
      </c>
      <c r="G679" s="306">
        <f t="shared" ca="1" si="301"/>
        <v>8.7363439305088786</v>
      </c>
      <c r="H679" s="307">
        <f t="shared" ca="1" si="302"/>
        <v>-104.11918955863328</v>
      </c>
      <c r="I679" s="304">
        <f t="shared" ca="1" si="303"/>
        <v>104.48506754373444</v>
      </c>
      <c r="J679" s="306">
        <f t="shared" ca="1" si="304"/>
        <v>720.8069538303231</v>
      </c>
      <c r="K679" s="307">
        <f t="shared" ca="1" si="305"/>
        <v>-8.2622926206390268</v>
      </c>
      <c r="L679" s="304">
        <f t="shared" ca="1" si="290"/>
        <v>720.85430578550245</v>
      </c>
      <c r="M679" s="306">
        <f t="shared" ca="1" si="306"/>
        <v>-1.4870852677315345</v>
      </c>
      <c r="N679" s="304">
        <f t="shared" ca="1" si="307"/>
        <v>-85.203709617098994</v>
      </c>
      <c r="P679" s="310">
        <f t="shared" ca="1" si="308"/>
        <v>23</v>
      </c>
      <c r="Q679" s="304">
        <f t="shared" ca="1" si="309"/>
        <v>0</v>
      </c>
      <c r="R679" s="306">
        <f t="shared" ca="1" si="310"/>
        <v>0</v>
      </c>
      <c r="S679" s="307">
        <f t="shared" ca="1" si="311"/>
        <v>3.1779999999999995</v>
      </c>
      <c r="T679" s="304">
        <f t="shared" ca="1" si="291"/>
        <v>31.176179999999995</v>
      </c>
      <c r="U679" s="311">
        <f t="shared" ca="1" si="292"/>
        <v>0</v>
      </c>
      <c r="V679" s="306">
        <f t="shared" ca="1" si="293"/>
        <v>1.2260125491448945</v>
      </c>
      <c r="W679" s="304">
        <f t="shared" ca="1" si="294"/>
        <v>27.311561589453216</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1.1817294421152305</v>
      </c>
      <c r="AH679" s="304">
        <f t="shared" ca="1" si="318"/>
        <v>-8.5939179905788983</v>
      </c>
    </row>
    <row r="680" spans="1:34" x14ac:dyDescent="0.2">
      <c r="A680" s="347">
        <f t="shared" ca="1" si="296"/>
        <v>1E-4</v>
      </c>
      <c r="B680" s="304">
        <f t="shared" ca="1" si="297"/>
        <v>33.429800000001173</v>
      </c>
      <c r="D680" s="306">
        <f t="shared" ca="1" si="298"/>
        <v>-0.71856843321269914</v>
      </c>
      <c r="E680" s="307">
        <f t="shared" ca="1" si="299"/>
        <v>-1.2461472598108756</v>
      </c>
      <c r="F680" s="304">
        <f t="shared" ca="1" si="300"/>
        <v>1.4384796092902767</v>
      </c>
      <c r="G680" s="306">
        <f t="shared" ca="1" si="301"/>
        <v>8.7362720736655568</v>
      </c>
      <c r="H680" s="307">
        <f t="shared" ca="1" si="302"/>
        <v>-104.11931417335926</v>
      </c>
      <c r="I680" s="304">
        <f t="shared" ca="1" si="303"/>
        <v>104.48518571393649</v>
      </c>
      <c r="J680" s="306">
        <f t="shared" ca="1" si="304"/>
        <v>720.8069538303231</v>
      </c>
      <c r="K680" s="307">
        <f t="shared" ca="1" si="305"/>
        <v>-8.2727045458256256</v>
      </c>
      <c r="L680" s="304">
        <f t="shared" ca="1" si="290"/>
        <v>720.85442520015931</v>
      </c>
      <c r="M680" s="306">
        <f t="shared" ca="1" si="306"/>
        <v>-1.4870860527679151</v>
      </c>
      <c r="N680" s="304">
        <f t="shared" ca="1" si="307"/>
        <v>-85.203754596370359</v>
      </c>
      <c r="P680" s="310">
        <f t="shared" ca="1" si="308"/>
        <v>23</v>
      </c>
      <c r="Q680" s="304">
        <f t="shared" ca="1" si="309"/>
        <v>0</v>
      </c>
      <c r="R680" s="306">
        <f t="shared" ca="1" si="310"/>
        <v>0</v>
      </c>
      <c r="S680" s="307">
        <f t="shared" ca="1" si="311"/>
        <v>3.1779999999999995</v>
      </c>
      <c r="T680" s="304">
        <f t="shared" ca="1" si="291"/>
        <v>31.176179999999995</v>
      </c>
      <c r="U680" s="311">
        <f t="shared" ca="1" si="292"/>
        <v>0</v>
      </c>
      <c r="V680" s="306">
        <f t="shared" ca="1" si="293"/>
        <v>1.2260138256608715</v>
      </c>
      <c r="W680" s="304">
        <f t="shared" ca="1" si="294"/>
        <v>27.311651803658492</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1.1817016985741606</v>
      </c>
      <c r="AH680" s="304">
        <f t="shared" ca="1" si="318"/>
        <v>-8.5939463780532481</v>
      </c>
    </row>
    <row r="681" spans="1:34" x14ac:dyDescent="0.2">
      <c r="A681" s="347">
        <f t="shared" ca="1" si="296"/>
        <v>1E-4</v>
      </c>
      <c r="B681" s="304">
        <f t="shared" ca="1" si="297"/>
        <v>33.429900000001176</v>
      </c>
      <c r="D681" s="306">
        <f t="shared" ca="1" si="298"/>
        <v>-0.71856408379417436</v>
      </c>
      <c r="E681" s="307">
        <f t="shared" ca="1" si="299"/>
        <v>-1.2461184080126468</v>
      </c>
      <c r="F681" s="304">
        <f t="shared" ca="1" si="300"/>
        <v>1.4384524424905172</v>
      </c>
      <c r="G681" s="306">
        <f t="shared" ca="1" si="301"/>
        <v>8.7362002172571778</v>
      </c>
      <c r="H681" s="307">
        <f t="shared" ca="1" si="302"/>
        <v>-104.11943878520006</v>
      </c>
      <c r="I681" s="304">
        <f t="shared" ca="1" si="303"/>
        <v>104.48530388136423</v>
      </c>
      <c r="J681" s="306">
        <f t="shared" ca="1" si="304"/>
        <v>720.8069538303231</v>
      </c>
      <c r="K681" s="307">
        <f t="shared" ca="1" si="305"/>
        <v>-8.2831164834735542</v>
      </c>
      <c r="L681" s="304">
        <f t="shared" ca="1" si="290"/>
        <v>720.854544765328</v>
      </c>
      <c r="M681" s="306">
        <f t="shared" ca="1" si="306"/>
        <v>-1.4870868377960631</v>
      </c>
      <c r="N681" s="304">
        <f t="shared" ca="1" si="307"/>
        <v>-85.203799575170052</v>
      </c>
      <c r="P681" s="310">
        <f t="shared" ca="1" si="308"/>
        <v>23</v>
      </c>
      <c r="Q681" s="304">
        <f t="shared" ca="1" si="309"/>
        <v>0</v>
      </c>
      <c r="R681" s="306">
        <f t="shared" ca="1" si="310"/>
        <v>0</v>
      </c>
      <c r="S681" s="307">
        <f t="shared" ca="1" si="311"/>
        <v>3.1779999999999995</v>
      </c>
      <c r="T681" s="304">
        <f t="shared" ca="1" si="291"/>
        <v>31.176179999999995</v>
      </c>
      <c r="U681" s="311">
        <f t="shared" ca="1" si="292"/>
        <v>0</v>
      </c>
      <c r="V681" s="306">
        <f t="shared" ca="1" si="293"/>
        <v>1.2260151021797057</v>
      </c>
      <c r="W681" s="304">
        <f t="shared" ca="1" si="294"/>
        <v>27.311742016675563</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1.1816739553941993</v>
      </c>
      <c r="AH681" s="304">
        <f t="shared" ca="1" si="318"/>
        <v>-8.5939747651537122</v>
      </c>
    </row>
    <row r="682" spans="1:34" x14ac:dyDescent="0.2">
      <c r="A682" s="347">
        <f t="shared" ca="1" si="296"/>
        <v>1E-4</v>
      </c>
      <c r="B682" s="304">
        <f t="shared" ca="1" si="297"/>
        <v>33.430000000001179</v>
      </c>
      <c r="D682" s="306">
        <f t="shared" ca="1" si="298"/>
        <v>-0.71855973437003451</v>
      </c>
      <c r="E682" s="307">
        <f t="shared" ca="1" si="299"/>
        <v>-1.2460895565944607</v>
      </c>
      <c r="F682" s="304">
        <f t="shared" ca="1" si="300"/>
        <v>1.4384252760959515</v>
      </c>
      <c r="G682" s="306">
        <f t="shared" ca="1" si="301"/>
        <v>8.7361283612837415</v>
      </c>
      <c r="H682" s="307">
        <f t="shared" ca="1" si="302"/>
        <v>-104.11956339415572</v>
      </c>
      <c r="I682" s="304">
        <f t="shared" ca="1" si="303"/>
        <v>104.48542204601767</v>
      </c>
      <c r="J682" s="306">
        <f t="shared" ca="1" si="304"/>
        <v>720.8069538303231</v>
      </c>
      <c r="K682" s="307">
        <f t="shared" ca="1" si="305"/>
        <v>-8.2935284335825212</v>
      </c>
      <c r="L682" s="304">
        <f t="shared" ca="1" si="290"/>
        <v>720.85466448100908</v>
      </c>
      <c r="M682" s="306">
        <f t="shared" ca="1" si="306"/>
        <v>-1.4870876228159784</v>
      </c>
      <c r="N682" s="304">
        <f t="shared" ca="1" si="307"/>
        <v>-85.20384455349803</v>
      </c>
      <c r="P682" s="310">
        <f t="shared" ca="1" si="308"/>
        <v>23</v>
      </c>
      <c r="Q682" s="304">
        <f t="shared" ca="1" si="309"/>
        <v>0</v>
      </c>
      <c r="R682" s="306">
        <f t="shared" ca="1" si="310"/>
        <v>0</v>
      </c>
      <c r="S682" s="307">
        <f t="shared" ca="1" si="311"/>
        <v>3.1779999999999995</v>
      </c>
      <c r="T682" s="304">
        <f t="shared" ca="1" si="291"/>
        <v>31.176179999999995</v>
      </c>
      <c r="U682" s="311">
        <f t="shared" ca="1" si="292"/>
        <v>0</v>
      </c>
      <c r="V682" s="306">
        <f t="shared" ca="1" si="293"/>
        <v>1.2260163787013969</v>
      </c>
      <c r="W682" s="304">
        <f t="shared" ca="1" si="294"/>
        <v>27.311832228504421</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1.1816462125753464</v>
      </c>
      <c r="AH682" s="304">
        <f t="shared" ca="1" si="318"/>
        <v>-8.5940031518802922</v>
      </c>
    </row>
    <row r="683" spans="1:34" x14ac:dyDescent="0.2">
      <c r="A683" s="347">
        <f t="shared" ca="1" si="296"/>
        <v>1E-4</v>
      </c>
      <c r="B683" s="304">
        <f t="shared" ca="1" si="297"/>
        <v>33.430100000001183</v>
      </c>
      <c r="D683" s="306">
        <f t="shared" ca="1" si="298"/>
        <v>-0.71855538494028293</v>
      </c>
      <c r="E683" s="307">
        <f t="shared" ca="1" si="299"/>
        <v>-1.2460607055563209</v>
      </c>
      <c r="F683" s="304">
        <f t="shared" ca="1" si="300"/>
        <v>1.4383981101065846</v>
      </c>
      <c r="G683" s="306">
        <f t="shared" ca="1" si="301"/>
        <v>8.7360565057452479</v>
      </c>
      <c r="H683" s="307">
        <f t="shared" ca="1" si="302"/>
        <v>-104.11968800022628</v>
      </c>
      <c r="I683" s="304">
        <f t="shared" ca="1" si="303"/>
        <v>104.48554020789689</v>
      </c>
      <c r="J683" s="306">
        <f t="shared" ca="1" si="304"/>
        <v>720.8069538303231</v>
      </c>
      <c r="K683" s="307">
        <f t="shared" ca="1" si="305"/>
        <v>-8.3039403961522407</v>
      </c>
      <c r="L683" s="304">
        <f t="shared" ca="1" si="290"/>
        <v>720.85478434720289</v>
      </c>
      <c r="M683" s="306">
        <f t="shared" ca="1" si="306"/>
        <v>-1.4870884078276614</v>
      </c>
      <c r="N683" s="304">
        <f t="shared" ca="1" si="307"/>
        <v>-85.203889531354335</v>
      </c>
      <c r="P683" s="310">
        <f t="shared" ca="1" si="308"/>
        <v>23</v>
      </c>
      <c r="Q683" s="304">
        <f t="shared" ca="1" si="309"/>
        <v>0</v>
      </c>
      <c r="R683" s="306">
        <f t="shared" ca="1" si="310"/>
        <v>0</v>
      </c>
      <c r="S683" s="307">
        <f t="shared" ca="1" si="311"/>
        <v>3.1779999999999995</v>
      </c>
      <c r="T683" s="304">
        <f t="shared" ca="1" si="291"/>
        <v>31.176179999999995</v>
      </c>
      <c r="U683" s="311">
        <f t="shared" ca="1" si="292"/>
        <v>0</v>
      </c>
      <c r="V683" s="306">
        <f t="shared" ca="1" si="293"/>
        <v>1.2260176552259456</v>
      </c>
      <c r="W683" s="304">
        <f t="shared" ca="1" si="294"/>
        <v>27.3119224391451</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1.1816184701176038</v>
      </c>
      <c r="AH683" s="304">
        <f t="shared" ca="1" si="318"/>
        <v>-8.5940315382329846</v>
      </c>
    </row>
    <row r="684" spans="1:34" x14ac:dyDescent="0.2">
      <c r="A684" s="347">
        <f t="shared" ca="1" si="296"/>
        <v>1E-4</v>
      </c>
      <c r="B684" s="304">
        <f t="shared" ca="1" si="297"/>
        <v>33.430200000001186</v>
      </c>
      <c r="D684" s="306">
        <f t="shared" ca="1" si="298"/>
        <v>-0.71855103550491817</v>
      </c>
      <c r="E684" s="307">
        <f t="shared" ca="1" si="299"/>
        <v>-1.2460318548982112</v>
      </c>
      <c r="F684" s="304">
        <f t="shared" ca="1" si="300"/>
        <v>1.438370944522402</v>
      </c>
      <c r="G684" s="306">
        <f t="shared" ca="1" si="301"/>
        <v>8.7359846506416972</v>
      </c>
      <c r="H684" s="307">
        <f t="shared" ca="1" si="302"/>
        <v>-104.11981260341176</v>
      </c>
      <c r="I684" s="304">
        <f t="shared" ca="1" si="303"/>
        <v>104.48565836700188</v>
      </c>
      <c r="J684" s="306">
        <f t="shared" ca="1" si="304"/>
        <v>720.8069538303231</v>
      </c>
      <c r="K684" s="307">
        <f t="shared" ca="1" si="305"/>
        <v>-8.314352371182423</v>
      </c>
      <c r="L684" s="304">
        <f t="shared" ca="1" si="290"/>
        <v>720.8549043639099</v>
      </c>
      <c r="M684" s="306">
        <f t="shared" ca="1" si="306"/>
        <v>-1.4870891928311121</v>
      </c>
      <c r="N684" s="304">
        <f t="shared" ca="1" si="307"/>
        <v>-85.203934508738953</v>
      </c>
      <c r="P684" s="310">
        <f t="shared" ca="1" si="308"/>
        <v>23</v>
      </c>
      <c r="Q684" s="304">
        <f t="shared" ca="1" si="309"/>
        <v>0</v>
      </c>
      <c r="R684" s="306">
        <f t="shared" ca="1" si="310"/>
        <v>0</v>
      </c>
      <c r="S684" s="307">
        <f t="shared" ca="1" si="311"/>
        <v>3.1779999999999995</v>
      </c>
      <c r="T684" s="304">
        <f t="shared" ca="1" si="291"/>
        <v>31.176179999999995</v>
      </c>
      <c r="U684" s="311">
        <f t="shared" ca="1" si="292"/>
        <v>0</v>
      </c>
      <c r="V684" s="306">
        <f t="shared" ca="1" si="293"/>
        <v>1.2260189317533521</v>
      </c>
      <c r="W684" s="304">
        <f t="shared" ca="1" si="294"/>
        <v>27.312012648597605</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1.1815907280209608</v>
      </c>
      <c r="AH684" s="304">
        <f t="shared" ca="1" si="318"/>
        <v>-8.5940599242118019</v>
      </c>
    </row>
    <row r="685" spans="1:34" x14ac:dyDescent="0.2">
      <c r="A685" s="347">
        <f t="shared" ca="1" si="296"/>
        <v>1E-4</v>
      </c>
      <c r="B685" s="304">
        <f t="shared" ca="1" si="297"/>
        <v>33.430300000001189</v>
      </c>
      <c r="D685" s="306">
        <f t="shared" ca="1" si="298"/>
        <v>-0.71854668606394179</v>
      </c>
      <c r="E685" s="307">
        <f t="shared" ca="1" si="299"/>
        <v>-1.2460030046201371</v>
      </c>
      <c r="F685" s="304">
        <f t="shared" ca="1" si="300"/>
        <v>1.4383437793434095</v>
      </c>
      <c r="G685" s="306">
        <f t="shared" ca="1" si="301"/>
        <v>8.7359127959730909</v>
      </c>
      <c r="H685" s="307">
        <f t="shared" ca="1" si="302"/>
        <v>-104.11993720371223</v>
      </c>
      <c r="I685" s="304">
        <f t="shared" ca="1" si="303"/>
        <v>104.4857765233327</v>
      </c>
      <c r="J685" s="306">
        <f t="shared" ca="1" si="304"/>
        <v>720.8069538303231</v>
      </c>
      <c r="K685" s="307">
        <f t="shared" ca="1" si="305"/>
        <v>-8.3247643586727786</v>
      </c>
      <c r="L685" s="304">
        <f t="shared" ca="1" si="290"/>
        <v>720.85502453113065</v>
      </c>
      <c r="M685" s="306">
        <f t="shared" ca="1" si="306"/>
        <v>-1.4870899778263307</v>
      </c>
      <c r="N685" s="304">
        <f t="shared" ca="1" si="307"/>
        <v>-85.203979485651928</v>
      </c>
      <c r="P685" s="310">
        <f t="shared" ca="1" si="308"/>
        <v>23</v>
      </c>
      <c r="Q685" s="304">
        <f t="shared" ca="1" si="309"/>
        <v>0</v>
      </c>
      <c r="R685" s="306">
        <f t="shared" ca="1" si="310"/>
        <v>0</v>
      </c>
      <c r="S685" s="307">
        <f t="shared" ca="1" si="311"/>
        <v>3.1779999999999995</v>
      </c>
      <c r="T685" s="304">
        <f t="shared" ca="1" si="291"/>
        <v>31.176179999999995</v>
      </c>
      <c r="U685" s="311">
        <f t="shared" ca="1" si="292"/>
        <v>0</v>
      </c>
      <c r="V685" s="306">
        <f t="shared" ca="1" si="293"/>
        <v>1.2260202082836154</v>
      </c>
      <c r="W685" s="304">
        <f t="shared" ca="1" si="294"/>
        <v>27.312102856861923</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1.1815629862854173</v>
      </c>
      <c r="AH685" s="304">
        <f t="shared" ca="1" si="318"/>
        <v>-8.5940883098167422</v>
      </c>
    </row>
    <row r="686" spans="1:34" x14ac:dyDescent="0.2">
      <c r="A686" s="347">
        <f t="shared" ca="1" si="296"/>
        <v>1E-4</v>
      </c>
      <c r="B686" s="304">
        <f t="shared" ca="1" si="297"/>
        <v>33.430400000001192</v>
      </c>
      <c r="D686" s="306">
        <f t="shared" ca="1" si="298"/>
        <v>-0.71854233661735356</v>
      </c>
      <c r="E686" s="307">
        <f t="shared" ca="1" si="299"/>
        <v>-1.2459741547220986</v>
      </c>
      <c r="F686" s="304">
        <f t="shared" ca="1" si="300"/>
        <v>1.4383166145696067</v>
      </c>
      <c r="G686" s="306">
        <f t="shared" ca="1" si="301"/>
        <v>8.7358409417394292</v>
      </c>
      <c r="H686" s="307">
        <f t="shared" ca="1" si="302"/>
        <v>-104.1200618011277</v>
      </c>
      <c r="I686" s="304">
        <f t="shared" ca="1" si="303"/>
        <v>104.48589467688939</v>
      </c>
      <c r="J686" s="306">
        <f t="shared" ca="1" si="304"/>
        <v>720.8069538303231</v>
      </c>
      <c r="K686" s="307">
        <f t="shared" ca="1" si="305"/>
        <v>-8.3351763586230199</v>
      </c>
      <c r="L686" s="304">
        <f t="shared" ca="1" si="290"/>
        <v>720.85514484886551</v>
      </c>
      <c r="M686" s="306">
        <f t="shared" ca="1" si="306"/>
        <v>-1.4870907628133172</v>
      </c>
      <c r="N686" s="304">
        <f t="shared" ca="1" si="307"/>
        <v>-85.20402446209323</v>
      </c>
      <c r="P686" s="310">
        <f t="shared" ca="1" si="308"/>
        <v>23</v>
      </c>
      <c r="Q686" s="304">
        <f t="shared" ca="1" si="309"/>
        <v>0</v>
      </c>
      <c r="R686" s="306">
        <f t="shared" ca="1" si="310"/>
        <v>0</v>
      </c>
      <c r="S686" s="307">
        <f t="shared" ca="1" si="311"/>
        <v>3.1779999999999995</v>
      </c>
      <c r="T686" s="304">
        <f t="shared" ca="1" si="291"/>
        <v>31.176179999999995</v>
      </c>
      <c r="U686" s="311">
        <f t="shared" ca="1" si="292"/>
        <v>0</v>
      </c>
      <c r="V686" s="306">
        <f t="shared" ca="1" si="293"/>
        <v>1.2260214848167361</v>
      </c>
      <c r="W686" s="304">
        <f t="shared" ca="1" si="294"/>
        <v>27.312193063938093</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1.1815352449109753</v>
      </c>
      <c r="AH686" s="304">
        <f t="shared" ca="1" si="318"/>
        <v>-8.5941166950478056</v>
      </c>
    </row>
    <row r="687" spans="1:34" x14ac:dyDescent="0.2">
      <c r="A687" s="347">
        <f t="shared" ca="1" si="296"/>
        <v>1E-4</v>
      </c>
      <c r="B687" s="304">
        <f t="shared" ca="1" si="297"/>
        <v>33.430500000001196</v>
      </c>
      <c r="D687" s="306">
        <f t="shared" ca="1" si="298"/>
        <v>-0.71853798716515571</v>
      </c>
      <c r="E687" s="307">
        <f t="shared" ca="1" si="299"/>
        <v>-1.2459453052040814</v>
      </c>
      <c r="F687" s="304">
        <f t="shared" ca="1" si="300"/>
        <v>1.4382894502009829</v>
      </c>
      <c r="G687" s="306">
        <f t="shared" ca="1" si="301"/>
        <v>8.7357690879407119</v>
      </c>
      <c r="H687" s="307">
        <f t="shared" ca="1" si="302"/>
        <v>-104.12018639565822</v>
      </c>
      <c r="I687" s="304">
        <f t="shared" ca="1" si="303"/>
        <v>104.48601282767197</v>
      </c>
      <c r="J687" s="306">
        <f t="shared" ca="1" si="304"/>
        <v>720.8069538303231</v>
      </c>
      <c r="K687" s="307">
        <f t="shared" ca="1" si="305"/>
        <v>-8.3455883710328589</v>
      </c>
      <c r="L687" s="304">
        <f t="shared" ca="1" si="290"/>
        <v>720.85526531711503</v>
      </c>
      <c r="M687" s="306">
        <f t="shared" ca="1" si="306"/>
        <v>-1.4870915477920716</v>
      </c>
      <c r="N687" s="304">
        <f t="shared" ca="1" si="307"/>
        <v>-85.204069438062859</v>
      </c>
      <c r="P687" s="310">
        <f t="shared" ca="1" si="308"/>
        <v>23</v>
      </c>
      <c r="Q687" s="304">
        <f t="shared" ca="1" si="309"/>
        <v>0</v>
      </c>
      <c r="R687" s="306">
        <f t="shared" ca="1" si="310"/>
        <v>0</v>
      </c>
      <c r="S687" s="307">
        <f t="shared" ca="1" si="311"/>
        <v>3.1779999999999995</v>
      </c>
      <c r="T687" s="304">
        <f t="shared" ca="1" si="291"/>
        <v>31.176179999999995</v>
      </c>
      <c r="U687" s="311">
        <f t="shared" ca="1" si="292"/>
        <v>0</v>
      </c>
      <c r="V687" s="306">
        <f t="shared" ca="1" si="293"/>
        <v>1.2260227613527144</v>
      </c>
      <c r="W687" s="304">
        <f t="shared" ca="1" si="294"/>
        <v>27.312283269826118</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1.1815075038976222</v>
      </c>
      <c r="AH687" s="304">
        <f t="shared" ca="1" si="318"/>
        <v>-8.5941450799050028</v>
      </c>
    </row>
    <row r="688" spans="1:34" x14ac:dyDescent="0.2">
      <c r="A688" s="347">
        <f t="shared" ca="1" si="296"/>
        <v>1E-4</v>
      </c>
      <c r="B688" s="304">
        <f t="shared" ca="1" si="297"/>
        <v>33.430600000001199</v>
      </c>
      <c r="D688" s="306">
        <f t="shared" ca="1" si="298"/>
        <v>-0.71853363770735013</v>
      </c>
      <c r="E688" s="307">
        <f t="shared" ca="1" si="299"/>
        <v>-1.2459164560660891</v>
      </c>
      <c r="F688" s="304">
        <f t="shared" ca="1" si="300"/>
        <v>1.4382622862375416</v>
      </c>
      <c r="G688" s="306">
        <f t="shared" ca="1" si="301"/>
        <v>8.735697234576941</v>
      </c>
      <c r="H688" s="307">
        <f t="shared" ca="1" si="302"/>
        <v>-104.12031098730382</v>
      </c>
      <c r="I688" s="304">
        <f t="shared" ca="1" si="303"/>
        <v>104.48613097568048</v>
      </c>
      <c r="J688" s="306">
        <f t="shared" ca="1" si="304"/>
        <v>720.8069538303231</v>
      </c>
      <c r="K688" s="307">
        <f t="shared" ca="1" si="305"/>
        <v>-8.3560003959020062</v>
      </c>
      <c r="L688" s="304">
        <f t="shared" ca="1" si="290"/>
        <v>720.85538593587955</v>
      </c>
      <c r="M688" s="306">
        <f t="shared" ca="1" si="306"/>
        <v>-1.4870923327625944</v>
      </c>
      <c r="N688" s="304">
        <f t="shared" ca="1" si="307"/>
        <v>-85.204114413560859</v>
      </c>
      <c r="P688" s="310">
        <f t="shared" ca="1" si="308"/>
        <v>23</v>
      </c>
      <c r="Q688" s="304">
        <f t="shared" ca="1" si="309"/>
        <v>0</v>
      </c>
      <c r="R688" s="306">
        <f t="shared" ca="1" si="310"/>
        <v>0</v>
      </c>
      <c r="S688" s="307">
        <f t="shared" ca="1" si="311"/>
        <v>3.1779999999999995</v>
      </c>
      <c r="T688" s="304">
        <f t="shared" ca="1" si="291"/>
        <v>31.176179999999995</v>
      </c>
      <c r="U688" s="311">
        <f t="shared" ca="1" si="292"/>
        <v>0</v>
      </c>
      <c r="V688" s="306">
        <f t="shared" ca="1" si="293"/>
        <v>1.2260240378915497</v>
      </c>
      <c r="W688" s="304">
        <f t="shared" ca="1" si="294"/>
        <v>27.312373474525991</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1.1814797632453615</v>
      </c>
      <c r="AH688" s="304">
        <f t="shared" ca="1" si="318"/>
        <v>-8.5941734643883336</v>
      </c>
    </row>
    <row r="689" spans="1:34" x14ac:dyDescent="0.2">
      <c r="A689" s="347">
        <f t="shared" ca="1" si="296"/>
        <v>1E-4</v>
      </c>
      <c r="B689" s="304">
        <f t="shared" ca="1" si="297"/>
        <v>33.430700000001202</v>
      </c>
      <c r="D689" s="306">
        <f t="shared" ca="1" si="298"/>
        <v>-0.71852928824393447</v>
      </c>
      <c r="E689" s="307">
        <f t="shared" ca="1" si="299"/>
        <v>-1.2458876073081218</v>
      </c>
      <c r="F689" s="304">
        <f t="shared" ca="1" si="300"/>
        <v>1.4382351226792827</v>
      </c>
      <c r="G689" s="306">
        <f t="shared" ca="1" si="301"/>
        <v>8.7356253816481164</v>
      </c>
      <c r="H689" s="307">
        <f t="shared" ca="1" si="302"/>
        <v>-104.12043557606455</v>
      </c>
      <c r="I689" s="304">
        <f t="shared" ca="1" si="303"/>
        <v>104.48624912091496</v>
      </c>
      <c r="J689" s="306">
        <f t="shared" ca="1" si="304"/>
        <v>720.8069538303231</v>
      </c>
      <c r="K689" s="307">
        <f t="shared" ca="1" si="305"/>
        <v>-8.3664124332301739</v>
      </c>
      <c r="L689" s="304">
        <f t="shared" ca="1" si="290"/>
        <v>720.85550670515966</v>
      </c>
      <c r="M689" s="306">
        <f t="shared" ca="1" si="306"/>
        <v>-1.4870931177248854</v>
      </c>
      <c r="N689" s="304">
        <f t="shared" ca="1" si="307"/>
        <v>-85.2041593885872</v>
      </c>
      <c r="P689" s="310">
        <f t="shared" ca="1" si="308"/>
        <v>23</v>
      </c>
      <c r="Q689" s="304">
        <f t="shared" ca="1" si="309"/>
        <v>0</v>
      </c>
      <c r="R689" s="306">
        <f t="shared" ca="1" si="310"/>
        <v>0</v>
      </c>
      <c r="S689" s="307">
        <f t="shared" ca="1" si="311"/>
        <v>3.1779999999999995</v>
      </c>
      <c r="T689" s="304">
        <f t="shared" ca="1" si="291"/>
        <v>31.176179999999995</v>
      </c>
      <c r="U689" s="311">
        <f t="shared" ca="1" si="292"/>
        <v>0</v>
      </c>
      <c r="V689" s="306">
        <f t="shared" ca="1" si="293"/>
        <v>1.226025314433242</v>
      </c>
      <c r="W689" s="304">
        <f t="shared" ca="1" si="294"/>
        <v>27.312463678037737</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1.1814520229541934</v>
      </c>
      <c r="AH689" s="304">
        <f t="shared" ca="1" si="318"/>
        <v>-8.5942018484977964</v>
      </c>
    </row>
    <row r="690" spans="1:34" x14ac:dyDescent="0.2">
      <c r="A690" s="347">
        <f t="shared" ca="1" si="296"/>
        <v>1E-4</v>
      </c>
      <c r="B690" s="304">
        <f t="shared" ca="1" si="297"/>
        <v>33.430800000001206</v>
      </c>
      <c r="D690" s="306">
        <f t="shared" ca="1" si="298"/>
        <v>-0.71852493877491252</v>
      </c>
      <c r="E690" s="307">
        <f t="shared" ca="1" si="299"/>
        <v>-1.2458587589301739</v>
      </c>
      <c r="F690" s="304">
        <f t="shared" ca="1" si="300"/>
        <v>1.4382079595262032</v>
      </c>
      <c r="G690" s="306">
        <f t="shared" ca="1" si="301"/>
        <v>8.7355535291542381</v>
      </c>
      <c r="H690" s="307">
        <f t="shared" ca="1" si="302"/>
        <v>-104.12056016194045</v>
      </c>
      <c r="I690" s="304">
        <f t="shared" ca="1" si="303"/>
        <v>104.48636726337546</v>
      </c>
      <c r="J690" s="306">
        <f t="shared" ca="1" si="304"/>
        <v>720.8069538303231</v>
      </c>
      <c r="K690" s="307">
        <f t="shared" ca="1" si="305"/>
        <v>-8.3768244830170744</v>
      </c>
      <c r="L690" s="304">
        <f t="shared" ca="1" si="290"/>
        <v>720.85562762495567</v>
      </c>
      <c r="M690" s="306">
        <f t="shared" ca="1" si="306"/>
        <v>-1.4870939026789449</v>
      </c>
      <c r="N690" s="304">
        <f t="shared" ca="1" si="307"/>
        <v>-85.204204363141926</v>
      </c>
      <c r="P690" s="310">
        <f t="shared" ca="1" si="308"/>
        <v>23</v>
      </c>
      <c r="Q690" s="304">
        <f t="shared" ca="1" si="309"/>
        <v>0</v>
      </c>
      <c r="R690" s="306">
        <f t="shared" ca="1" si="310"/>
        <v>0</v>
      </c>
      <c r="S690" s="307">
        <f t="shared" ca="1" si="311"/>
        <v>3.1779999999999995</v>
      </c>
      <c r="T690" s="304">
        <f t="shared" ca="1" si="291"/>
        <v>31.176179999999995</v>
      </c>
      <c r="U690" s="311">
        <f t="shared" ca="1" si="292"/>
        <v>0</v>
      </c>
      <c r="V690" s="306">
        <f t="shared" ca="1" si="293"/>
        <v>1.2260265909777917</v>
      </c>
      <c r="W690" s="304">
        <f t="shared" ca="1" si="294"/>
        <v>27.312553880361357</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1.1814242830241088</v>
      </c>
      <c r="AH690" s="304">
        <f t="shared" ca="1" si="318"/>
        <v>-8.5942302322333983</v>
      </c>
    </row>
    <row r="691" spans="1:34" x14ac:dyDescent="0.2">
      <c r="A691" s="347">
        <f t="shared" ca="1" si="296"/>
        <v>1E-4</v>
      </c>
      <c r="B691" s="304">
        <f t="shared" ca="1" si="297"/>
        <v>33.430900000001209</v>
      </c>
      <c r="D691" s="306">
        <f t="shared" ca="1" si="298"/>
        <v>-0.7185205893002824</v>
      </c>
      <c r="E691" s="307">
        <f t="shared" ca="1" si="299"/>
        <v>-1.2458299109322404</v>
      </c>
      <c r="F691" s="304">
        <f t="shared" ca="1" si="300"/>
        <v>1.4381807967782976</v>
      </c>
      <c r="G691" s="306">
        <f t="shared" ca="1" si="301"/>
        <v>8.7354816770953079</v>
      </c>
      <c r="H691" s="307">
        <f t="shared" ca="1" si="302"/>
        <v>-104.12068474493154</v>
      </c>
      <c r="I691" s="304">
        <f t="shared" ca="1" si="303"/>
        <v>104.48648540306199</v>
      </c>
      <c r="J691" s="306">
        <f t="shared" ca="1" si="304"/>
        <v>720.8069538303231</v>
      </c>
      <c r="K691" s="307">
        <f t="shared" ca="1" si="305"/>
        <v>-8.387236545262418</v>
      </c>
      <c r="L691" s="304">
        <f t="shared" ca="1" si="290"/>
        <v>720.85574869526829</v>
      </c>
      <c r="M691" s="306">
        <f t="shared" ca="1" si="306"/>
        <v>-1.4870946876247728</v>
      </c>
      <c r="N691" s="304">
        <f t="shared" ca="1" si="307"/>
        <v>-85.204249337225008</v>
      </c>
      <c r="P691" s="310">
        <f t="shared" ca="1" si="308"/>
        <v>23</v>
      </c>
      <c r="Q691" s="304">
        <f t="shared" ca="1" si="309"/>
        <v>0</v>
      </c>
      <c r="R691" s="306">
        <f t="shared" ca="1" si="310"/>
        <v>0</v>
      </c>
      <c r="S691" s="307">
        <f t="shared" ca="1" si="311"/>
        <v>3.1779999999999995</v>
      </c>
      <c r="T691" s="304">
        <f t="shared" ca="1" si="291"/>
        <v>31.176179999999995</v>
      </c>
      <c r="U691" s="311">
        <f t="shared" ca="1" si="292"/>
        <v>0</v>
      </c>
      <c r="V691" s="306">
        <f t="shared" ca="1" si="293"/>
        <v>1.2260278675251983</v>
      </c>
      <c r="W691" s="304">
        <f t="shared" ca="1" si="294"/>
        <v>27.312644081496856</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1.1813965434551115</v>
      </c>
      <c r="AH691" s="304">
        <f t="shared" ca="1" si="318"/>
        <v>-8.594258615595141</v>
      </c>
    </row>
    <row r="692" spans="1:34" x14ac:dyDescent="0.2">
      <c r="A692" s="347">
        <f t="shared" ca="1" si="296"/>
        <v>1E-4</v>
      </c>
      <c r="B692" s="304">
        <f t="shared" ca="1" si="297"/>
        <v>33.431000000001212</v>
      </c>
      <c r="D692" s="306">
        <f t="shared" ca="1" si="298"/>
        <v>-0.71851623982004775</v>
      </c>
      <c r="E692" s="307">
        <f t="shared" ca="1" si="299"/>
        <v>-1.2458010633143211</v>
      </c>
      <c r="F692" s="304">
        <f t="shared" ca="1" si="300"/>
        <v>1.4381536344355679</v>
      </c>
      <c r="G692" s="306">
        <f t="shared" ca="1" si="301"/>
        <v>8.7354098254713257</v>
      </c>
      <c r="H692" s="307">
        <f t="shared" ca="1" si="302"/>
        <v>-104.12080932503787</v>
      </c>
      <c r="I692" s="304">
        <f t="shared" ca="1" si="303"/>
        <v>104.48660353997461</v>
      </c>
      <c r="J692" s="306">
        <f t="shared" ca="1" si="304"/>
        <v>720.8069538303231</v>
      </c>
      <c r="K692" s="307">
        <f t="shared" ca="1" si="305"/>
        <v>-8.397648619965917</v>
      </c>
      <c r="L692" s="304">
        <f t="shared" ca="1" si="290"/>
        <v>720.85586991609773</v>
      </c>
      <c r="M692" s="306">
        <f t="shared" ca="1" si="306"/>
        <v>-1.4870954725623693</v>
      </c>
      <c r="N692" s="304">
        <f t="shared" ca="1" si="307"/>
        <v>-85.204294310836474</v>
      </c>
      <c r="P692" s="310">
        <f t="shared" ca="1" si="308"/>
        <v>23</v>
      </c>
      <c r="Q692" s="304">
        <f t="shared" ca="1" si="309"/>
        <v>0</v>
      </c>
      <c r="R692" s="306">
        <f t="shared" ca="1" si="310"/>
        <v>0</v>
      </c>
      <c r="S692" s="307">
        <f t="shared" ca="1" si="311"/>
        <v>3.1779999999999995</v>
      </c>
      <c r="T692" s="304">
        <f t="shared" ca="1" si="291"/>
        <v>31.176179999999995</v>
      </c>
      <c r="U692" s="311">
        <f t="shared" ca="1" si="292"/>
        <v>0</v>
      </c>
      <c r="V692" s="306">
        <f t="shared" ca="1" si="293"/>
        <v>1.226029144075462</v>
      </c>
      <c r="W692" s="304">
        <f t="shared" ca="1" si="294"/>
        <v>27.312734281444264</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1.1813688042471977</v>
      </c>
      <c r="AH692" s="304">
        <f t="shared" ca="1" si="318"/>
        <v>-8.5942869985830264</v>
      </c>
    </row>
    <row r="693" spans="1:34" x14ac:dyDescent="0.2">
      <c r="A693" s="347">
        <f t="shared" ca="1" si="296"/>
        <v>1E-4</v>
      </c>
      <c r="B693" s="304">
        <f t="shared" ca="1" si="297"/>
        <v>33.431100000001216</v>
      </c>
      <c r="D693" s="306">
        <f t="shared" ca="1" si="298"/>
        <v>-0.71851189033420904</v>
      </c>
      <c r="E693" s="307">
        <f t="shared" ca="1" si="299"/>
        <v>-1.2457722160764089</v>
      </c>
      <c r="F693" s="304">
        <f t="shared" ca="1" si="300"/>
        <v>1.4381264724980085</v>
      </c>
      <c r="G693" s="306">
        <f t="shared" ca="1" si="301"/>
        <v>8.7353379742822916</v>
      </c>
      <c r="H693" s="307">
        <f t="shared" ca="1" si="302"/>
        <v>-104.12093390225948</v>
      </c>
      <c r="I693" s="304">
        <f t="shared" ca="1" si="303"/>
        <v>104.48672167411334</v>
      </c>
      <c r="J693" s="306">
        <f t="shared" ca="1" si="304"/>
        <v>720.8069538303231</v>
      </c>
      <c r="K693" s="307">
        <f t="shared" ca="1" si="305"/>
        <v>-8.4080607071272819</v>
      </c>
      <c r="L693" s="304">
        <f t="shared" ca="1" si="290"/>
        <v>720.85599128744457</v>
      </c>
      <c r="M693" s="306">
        <f t="shared" ca="1" si="306"/>
        <v>-1.4870962574917346</v>
      </c>
      <c r="N693" s="304">
        <f t="shared" ca="1" si="307"/>
        <v>-85.204339283976324</v>
      </c>
      <c r="P693" s="310">
        <f t="shared" ca="1" si="308"/>
        <v>23</v>
      </c>
      <c r="Q693" s="304">
        <f t="shared" ca="1" si="309"/>
        <v>0</v>
      </c>
      <c r="R693" s="306">
        <f t="shared" ca="1" si="310"/>
        <v>0</v>
      </c>
      <c r="S693" s="307">
        <f t="shared" ca="1" si="311"/>
        <v>3.1779999999999995</v>
      </c>
      <c r="T693" s="304">
        <f t="shared" ca="1" si="291"/>
        <v>31.176179999999995</v>
      </c>
      <c r="U693" s="311">
        <f t="shared" ca="1" si="292"/>
        <v>0</v>
      </c>
      <c r="V693" s="306">
        <f t="shared" ca="1" si="293"/>
        <v>1.226030420628583</v>
      </c>
      <c r="W693" s="304">
        <f t="shared" ca="1" si="294"/>
        <v>27.312824480203574</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1.1813410654003569</v>
      </c>
      <c r="AH693" s="304">
        <f t="shared" ca="1" si="318"/>
        <v>-8.5943153811970632</v>
      </c>
    </row>
    <row r="694" spans="1:34" x14ac:dyDescent="0.2">
      <c r="A694" s="347">
        <f t="shared" ca="1" si="296"/>
        <v>1E-4</v>
      </c>
      <c r="B694" s="304">
        <f t="shared" ca="1" si="297"/>
        <v>33.431200000001219</v>
      </c>
      <c r="D694" s="306">
        <f t="shared" ca="1" si="298"/>
        <v>-0.71850754084276558</v>
      </c>
      <c r="E694" s="307">
        <f t="shared" ca="1" si="299"/>
        <v>-1.2457433692185038</v>
      </c>
      <c r="F694" s="304">
        <f t="shared" ca="1" si="300"/>
        <v>1.438099310965619</v>
      </c>
      <c r="G694" s="306">
        <f t="shared" ca="1" si="301"/>
        <v>8.7352661235282074</v>
      </c>
      <c r="H694" s="307">
        <f t="shared" ca="1" si="302"/>
        <v>-104.1210584765964</v>
      </c>
      <c r="I694" s="304">
        <f t="shared" ca="1" si="303"/>
        <v>104.48683980547821</v>
      </c>
      <c r="J694" s="306">
        <f t="shared" ca="1" si="304"/>
        <v>720.8069538303231</v>
      </c>
      <c r="K694" s="307">
        <f t="shared" ca="1" si="305"/>
        <v>-8.4184728067462249</v>
      </c>
      <c r="L694" s="304">
        <f t="shared" ca="1" si="290"/>
        <v>720.85611280930914</v>
      </c>
      <c r="M694" s="306">
        <f t="shared" ca="1" si="306"/>
        <v>-1.4870970424128689</v>
      </c>
      <c r="N694" s="304">
        <f t="shared" ca="1" si="307"/>
        <v>-85.204384256644573</v>
      </c>
      <c r="P694" s="310">
        <f t="shared" ca="1" si="308"/>
        <v>23</v>
      </c>
      <c r="Q694" s="304">
        <f t="shared" ca="1" si="309"/>
        <v>0</v>
      </c>
      <c r="R694" s="306">
        <f t="shared" ca="1" si="310"/>
        <v>0</v>
      </c>
      <c r="S694" s="307">
        <f t="shared" ca="1" si="311"/>
        <v>3.1779999999999995</v>
      </c>
      <c r="T694" s="304">
        <f t="shared" ca="1" si="291"/>
        <v>31.176179999999995</v>
      </c>
      <c r="U694" s="311">
        <f t="shared" ca="1" si="292"/>
        <v>0</v>
      </c>
      <c r="V694" s="306">
        <f t="shared" ca="1" si="293"/>
        <v>1.2260316971845611</v>
      </c>
      <c r="W694" s="304">
        <f t="shared" ca="1" si="294"/>
        <v>27.312914677774799</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1.1813133269145926</v>
      </c>
      <c r="AH694" s="304">
        <f t="shared" ca="1" si="318"/>
        <v>-8.5943437634372497</v>
      </c>
    </row>
    <row r="695" spans="1:34" x14ac:dyDescent="0.2">
      <c r="A695" s="347">
        <f t="shared" ca="1" si="296"/>
        <v>1E-4</v>
      </c>
      <c r="B695" s="304">
        <f t="shared" ca="1" si="297"/>
        <v>33.431300000001222</v>
      </c>
      <c r="D695" s="306">
        <f t="shared" ca="1" si="298"/>
        <v>-0.7185031913457175</v>
      </c>
      <c r="E695" s="307">
        <f t="shared" ca="1" si="299"/>
        <v>-1.2457145227406041</v>
      </c>
      <c r="F695" s="304">
        <f t="shared" ca="1" si="300"/>
        <v>1.4380721498383979</v>
      </c>
      <c r="G695" s="306">
        <f t="shared" ca="1" si="301"/>
        <v>8.735194273209073</v>
      </c>
      <c r="H695" s="307">
        <f t="shared" ca="1" si="302"/>
        <v>-104.12118304804868</v>
      </c>
      <c r="I695" s="304">
        <f t="shared" ca="1" si="303"/>
        <v>104.48695793406928</v>
      </c>
      <c r="J695" s="306">
        <f t="shared" ca="1" si="304"/>
        <v>720.8069538303231</v>
      </c>
      <c r="K695" s="307">
        <f t="shared" ca="1" si="305"/>
        <v>-8.4288849188224564</v>
      </c>
      <c r="L695" s="304">
        <f t="shared" ca="1" si="290"/>
        <v>720.85623448169213</v>
      </c>
      <c r="M695" s="306">
        <f t="shared" ca="1" si="306"/>
        <v>-1.487097827325772</v>
      </c>
      <c r="N695" s="304">
        <f t="shared" ca="1" si="307"/>
        <v>-85.204429228841207</v>
      </c>
      <c r="P695" s="310">
        <f t="shared" ca="1" si="308"/>
        <v>23</v>
      </c>
      <c r="Q695" s="304">
        <f t="shared" ca="1" si="309"/>
        <v>0</v>
      </c>
      <c r="R695" s="306">
        <f t="shared" ca="1" si="310"/>
        <v>0</v>
      </c>
      <c r="S695" s="307">
        <f t="shared" ca="1" si="311"/>
        <v>3.1779999999999995</v>
      </c>
      <c r="T695" s="304">
        <f t="shared" ca="1" si="291"/>
        <v>31.176179999999995</v>
      </c>
      <c r="U695" s="311">
        <f t="shared" ca="1" si="292"/>
        <v>0</v>
      </c>
      <c r="V695" s="306">
        <f t="shared" ca="1" si="293"/>
        <v>1.2260329737433964</v>
      </c>
      <c r="W695" s="304">
        <f t="shared" ca="1" si="294"/>
        <v>27.313004874157958</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1.181285588789903</v>
      </c>
      <c r="AH695" s="304">
        <f t="shared" ca="1" si="318"/>
        <v>-8.5943721453035877</v>
      </c>
    </row>
    <row r="696" spans="1:34" x14ac:dyDescent="0.2">
      <c r="A696" s="347">
        <f t="shared" ca="1" si="296"/>
        <v>1E-4</v>
      </c>
      <c r="B696" s="304">
        <f t="shared" ca="1" si="297"/>
        <v>33.431400000001226</v>
      </c>
      <c r="D696" s="306">
        <f t="shared" ca="1" si="298"/>
        <v>-0.71849884184306878</v>
      </c>
      <c r="E696" s="307">
        <f t="shared" ca="1" si="299"/>
        <v>-1.2456856766427009</v>
      </c>
      <c r="F696" s="304">
        <f t="shared" ca="1" si="300"/>
        <v>1.43804498911634</v>
      </c>
      <c r="G696" s="306">
        <f t="shared" ca="1" si="301"/>
        <v>8.7351224233248885</v>
      </c>
      <c r="H696" s="307">
        <f t="shared" ca="1" si="302"/>
        <v>-104.12130761661635</v>
      </c>
      <c r="I696" s="304">
        <f t="shared" ca="1" si="303"/>
        <v>104.48707605988659</v>
      </c>
      <c r="J696" s="306">
        <f t="shared" ca="1" si="304"/>
        <v>720.8069538303231</v>
      </c>
      <c r="K696" s="307">
        <f t="shared" ca="1" si="305"/>
        <v>-8.4392970433556904</v>
      </c>
      <c r="L696" s="304">
        <f t="shared" ca="1" si="290"/>
        <v>720.85635630459387</v>
      </c>
      <c r="M696" s="306">
        <f t="shared" ca="1" si="306"/>
        <v>-1.4870986122304444</v>
      </c>
      <c r="N696" s="304">
        <f t="shared" ca="1" si="307"/>
        <v>-85.204474200566253</v>
      </c>
      <c r="P696" s="310">
        <f t="shared" ca="1" si="308"/>
        <v>23</v>
      </c>
      <c r="Q696" s="304">
        <f t="shared" ca="1" si="309"/>
        <v>0</v>
      </c>
      <c r="R696" s="306">
        <f t="shared" ca="1" si="310"/>
        <v>0</v>
      </c>
      <c r="S696" s="307">
        <f t="shared" ca="1" si="311"/>
        <v>3.1779999999999995</v>
      </c>
      <c r="T696" s="304">
        <f t="shared" ca="1" si="291"/>
        <v>31.176179999999995</v>
      </c>
      <c r="U696" s="311">
        <f t="shared" ca="1" si="292"/>
        <v>0</v>
      </c>
      <c r="V696" s="306">
        <f t="shared" ca="1" si="293"/>
        <v>1.2260342503050883</v>
      </c>
      <c r="W696" s="304">
        <f t="shared" ca="1" si="294"/>
        <v>27.31309506935305</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1.1812578510262792</v>
      </c>
      <c r="AH696" s="304">
        <f t="shared" ca="1" si="318"/>
        <v>-8.5944005267960861</v>
      </c>
    </row>
    <row r="697" spans="1:34" x14ac:dyDescent="0.2">
      <c r="A697" s="347">
        <f t="shared" ca="1" si="296"/>
        <v>1E-4</v>
      </c>
      <c r="B697" s="304">
        <f t="shared" ca="1" si="297"/>
        <v>33.431500000001229</v>
      </c>
      <c r="D697" s="306">
        <f t="shared" ca="1" si="298"/>
        <v>-0.71849449233481733</v>
      </c>
      <c r="E697" s="307">
        <f t="shared" ca="1" si="299"/>
        <v>-1.2456568309247942</v>
      </c>
      <c r="F697" s="304">
        <f t="shared" ca="1" si="300"/>
        <v>1.4380178287994443</v>
      </c>
      <c r="G697" s="306">
        <f t="shared" ca="1" si="301"/>
        <v>8.7350505738756556</v>
      </c>
      <c r="H697" s="307">
        <f t="shared" ca="1" si="302"/>
        <v>-104.12143218229944</v>
      </c>
      <c r="I697" s="304">
        <f t="shared" ca="1" si="303"/>
        <v>104.48719418293012</v>
      </c>
      <c r="J697" s="306">
        <f t="shared" ca="1" si="304"/>
        <v>720.8069538303231</v>
      </c>
      <c r="K697" s="307">
        <f t="shared" ca="1" si="305"/>
        <v>-8.4497091803456357</v>
      </c>
      <c r="L697" s="304">
        <f t="shared" ca="1" si="290"/>
        <v>720.85647827801472</v>
      </c>
      <c r="M697" s="306">
        <f t="shared" ca="1" si="306"/>
        <v>-1.4870993971268858</v>
      </c>
      <c r="N697" s="304">
        <f t="shared" ca="1" si="307"/>
        <v>-85.204519171819697</v>
      </c>
      <c r="P697" s="310">
        <f t="shared" ca="1" si="308"/>
        <v>23</v>
      </c>
      <c r="Q697" s="304">
        <f t="shared" ca="1" si="309"/>
        <v>0</v>
      </c>
      <c r="R697" s="306">
        <f t="shared" ca="1" si="310"/>
        <v>0</v>
      </c>
      <c r="S697" s="307">
        <f t="shared" ca="1" si="311"/>
        <v>3.1779999999999995</v>
      </c>
      <c r="T697" s="304">
        <f t="shared" ca="1" si="291"/>
        <v>31.176179999999995</v>
      </c>
      <c r="U697" s="311">
        <f t="shared" ca="1" si="292"/>
        <v>0</v>
      </c>
      <c r="V697" s="306">
        <f t="shared" ca="1" si="293"/>
        <v>1.2260355268696375</v>
      </c>
      <c r="W697" s="304">
        <f t="shared" ca="1" si="294"/>
        <v>27.313185263360065</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1.1812301136237267</v>
      </c>
      <c r="AH697" s="304">
        <f t="shared" ca="1" si="318"/>
        <v>-8.5944289079147431</v>
      </c>
    </row>
    <row r="698" spans="1:34" x14ac:dyDescent="0.2">
      <c r="A698" s="347">
        <f t="shared" ca="1" si="296"/>
        <v>1E-4</v>
      </c>
      <c r="B698" s="304">
        <f t="shared" ca="1" si="297"/>
        <v>33.431600000001232</v>
      </c>
      <c r="D698" s="306">
        <f t="shared" ca="1" si="298"/>
        <v>-0.71849014282096635</v>
      </c>
      <c r="E698" s="307">
        <f t="shared" ca="1" si="299"/>
        <v>-1.2456279855868893</v>
      </c>
      <c r="F698" s="304">
        <f t="shared" ca="1" si="300"/>
        <v>1.4379906688877171</v>
      </c>
      <c r="G698" s="306">
        <f t="shared" ca="1" si="301"/>
        <v>8.7349787248613744</v>
      </c>
      <c r="H698" s="307">
        <f t="shared" ca="1" si="302"/>
        <v>-104.121556745098</v>
      </c>
      <c r="I698" s="304">
        <f t="shared" ca="1" si="303"/>
        <v>104.48731230319997</v>
      </c>
      <c r="J698" s="306">
        <f t="shared" ca="1" si="304"/>
        <v>720.8069538303231</v>
      </c>
      <c r="K698" s="307">
        <f t="shared" ca="1" si="305"/>
        <v>-8.4601213297920062</v>
      </c>
      <c r="L698" s="304">
        <f t="shared" ca="1" si="290"/>
        <v>720.85660040195535</v>
      </c>
      <c r="M698" s="306">
        <f t="shared" ca="1" si="306"/>
        <v>-1.4871001820150966</v>
      </c>
      <c r="N698" s="304">
        <f t="shared" ca="1" si="307"/>
        <v>-85.204564142601569</v>
      </c>
      <c r="P698" s="310">
        <f t="shared" ca="1" si="308"/>
        <v>23</v>
      </c>
      <c r="Q698" s="304">
        <f t="shared" ca="1" si="309"/>
        <v>0</v>
      </c>
      <c r="R698" s="306">
        <f t="shared" ca="1" si="310"/>
        <v>0</v>
      </c>
      <c r="S698" s="307">
        <f t="shared" ca="1" si="311"/>
        <v>3.1779999999999995</v>
      </c>
      <c r="T698" s="304">
        <f t="shared" ca="1" si="291"/>
        <v>31.176179999999995</v>
      </c>
      <c r="U698" s="311">
        <f t="shared" ca="1" si="292"/>
        <v>0</v>
      </c>
      <c r="V698" s="306">
        <f t="shared" ca="1" si="293"/>
        <v>1.2260368034370435</v>
      </c>
      <c r="W698" s="304">
        <f t="shared" ca="1" si="294"/>
        <v>27.313275456179053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1.1812023765822417</v>
      </c>
      <c r="AH698" s="304">
        <f t="shared" ca="1" si="318"/>
        <v>-8.5944572886595569</v>
      </c>
    </row>
    <row r="699" spans="1:34" x14ac:dyDescent="0.2">
      <c r="A699" s="347">
        <f t="shared" ca="1" si="296"/>
        <v>1E-4</v>
      </c>
      <c r="B699" s="304">
        <f t="shared" ca="1" si="297"/>
        <v>33.431700000001236</v>
      </c>
      <c r="D699" s="306">
        <f t="shared" ca="1" si="298"/>
        <v>-0.71848579330151452</v>
      </c>
      <c r="E699" s="307">
        <f t="shared" ca="1" si="299"/>
        <v>-1.2455991406289719</v>
      </c>
      <c r="F699" s="304">
        <f t="shared" ca="1" si="300"/>
        <v>1.4379635093811456</v>
      </c>
      <c r="G699" s="306">
        <f t="shared" ca="1" si="301"/>
        <v>8.7349068762820448</v>
      </c>
      <c r="H699" s="307">
        <f t="shared" ca="1" si="302"/>
        <v>-104.12168130501206</v>
      </c>
      <c r="I699" s="304">
        <f t="shared" ca="1" si="303"/>
        <v>104.48743042069613</v>
      </c>
      <c r="J699" s="306">
        <f t="shared" ca="1" si="304"/>
        <v>720.8069538303231</v>
      </c>
      <c r="K699" s="307">
        <f t="shared" ca="1" si="305"/>
        <v>-8.4705334916945123</v>
      </c>
      <c r="L699" s="304">
        <f t="shared" ca="1" si="290"/>
        <v>720.8567226764161</v>
      </c>
      <c r="M699" s="306">
        <f t="shared" ca="1" si="306"/>
        <v>-1.487100966895077</v>
      </c>
      <c r="N699" s="304">
        <f t="shared" ca="1" si="307"/>
        <v>-85.204609112911868</v>
      </c>
      <c r="P699" s="310">
        <f t="shared" ca="1" si="308"/>
        <v>23</v>
      </c>
      <c r="Q699" s="304">
        <f t="shared" ca="1" si="309"/>
        <v>0</v>
      </c>
      <c r="R699" s="306">
        <f t="shared" ca="1" si="310"/>
        <v>0</v>
      </c>
      <c r="S699" s="307">
        <f t="shared" ca="1" si="311"/>
        <v>3.1779999999999995</v>
      </c>
      <c r="T699" s="304">
        <f t="shared" ca="1" si="291"/>
        <v>31.176179999999995</v>
      </c>
      <c r="U699" s="311">
        <f t="shared" ca="1" si="292"/>
        <v>0</v>
      </c>
      <c r="V699" s="306">
        <f t="shared" ca="1" si="293"/>
        <v>1.2260380800073061</v>
      </c>
      <c r="W699" s="304">
        <f t="shared" ca="1" si="294"/>
        <v>27.313365647809981</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1.1811746399018155</v>
      </c>
      <c r="AH699" s="304">
        <f t="shared" ca="1" si="318"/>
        <v>-8.59448566903054</v>
      </c>
    </row>
    <row r="700" spans="1:34" x14ac:dyDescent="0.2">
      <c r="A700" s="347">
        <f t="shared" ca="1" si="296"/>
        <v>1E-4</v>
      </c>
      <c r="B700" s="304">
        <f t="shared" ca="1" si="297"/>
        <v>33.431800000001239</v>
      </c>
      <c r="D700" s="306">
        <f t="shared" ca="1" si="298"/>
        <v>-0.71848144377646306</v>
      </c>
      <c r="E700" s="307">
        <f t="shared" ca="1" si="299"/>
        <v>-1.2455702960510475</v>
      </c>
      <c r="F700" s="304">
        <f t="shared" ca="1" si="300"/>
        <v>1.4379363502797351</v>
      </c>
      <c r="G700" s="306">
        <f t="shared" ca="1" si="301"/>
        <v>8.7348350281376668</v>
      </c>
      <c r="H700" s="307">
        <f t="shared" ca="1" si="302"/>
        <v>-104.12180586204167</v>
      </c>
      <c r="I700" s="304">
        <f t="shared" ca="1" si="303"/>
        <v>104.48754853541868</v>
      </c>
      <c r="J700" s="306">
        <f t="shared" ca="1" si="304"/>
        <v>720.8069538303231</v>
      </c>
      <c r="K700" s="307">
        <f t="shared" ca="1" si="305"/>
        <v>-8.4809456660528646</v>
      </c>
      <c r="L700" s="304">
        <f t="shared" ca="1" si="290"/>
        <v>720.85684510139743</v>
      </c>
      <c r="M700" s="306">
        <f t="shared" ca="1" si="306"/>
        <v>-1.4871017517668268</v>
      </c>
      <c r="N700" s="304">
        <f t="shared" ca="1" si="307"/>
        <v>-85.204654082750594</v>
      </c>
      <c r="P700" s="310">
        <f t="shared" ca="1" si="308"/>
        <v>23</v>
      </c>
      <c r="Q700" s="304">
        <f t="shared" ca="1" si="309"/>
        <v>0</v>
      </c>
      <c r="R700" s="306">
        <f t="shared" ca="1" si="310"/>
        <v>0</v>
      </c>
      <c r="S700" s="307">
        <f t="shared" ca="1" si="311"/>
        <v>3.1779999999999995</v>
      </c>
      <c r="T700" s="304">
        <f t="shared" ca="1" si="291"/>
        <v>31.176179999999995</v>
      </c>
      <c r="U700" s="311">
        <f t="shared" ca="1" si="292"/>
        <v>0</v>
      </c>
      <c r="V700" s="306">
        <f t="shared" ca="1" si="293"/>
        <v>1.2260393565804257</v>
      </c>
      <c r="W700" s="304">
        <f t="shared" ca="1" si="294"/>
        <v>27.313455838252899</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1.1811469035824569</v>
      </c>
      <c r="AH700" s="304">
        <f t="shared" ca="1" si="318"/>
        <v>-8.5945140490276852</v>
      </c>
    </row>
    <row r="701" spans="1:34" x14ac:dyDescent="0.2">
      <c r="A701" s="347">
        <f t="shared" ca="1" si="296"/>
        <v>1E-4</v>
      </c>
      <c r="B701" s="304">
        <f t="shared" ca="1" si="297"/>
        <v>33.431900000001242</v>
      </c>
      <c r="D701" s="306">
        <f t="shared" ca="1" si="298"/>
        <v>-0.71847709424581485</v>
      </c>
      <c r="E701" s="307">
        <f t="shared" ca="1" si="299"/>
        <v>-1.2455414518531036</v>
      </c>
      <c r="F701" s="304">
        <f t="shared" ca="1" si="300"/>
        <v>1.4379091915834765</v>
      </c>
      <c r="G701" s="306">
        <f t="shared" ca="1" si="301"/>
        <v>8.7347631804282422</v>
      </c>
      <c r="H701" s="307">
        <f t="shared" ca="1" si="302"/>
        <v>-104.12193041618686</v>
      </c>
      <c r="I701" s="304">
        <f t="shared" ca="1" si="303"/>
        <v>104.48766664736765</v>
      </c>
      <c r="J701" s="306">
        <f t="shared" ca="1" si="304"/>
        <v>720.8069538303231</v>
      </c>
      <c r="K701" s="307">
        <f t="shared" ca="1" si="305"/>
        <v>-8.4913578528667752</v>
      </c>
      <c r="L701" s="304">
        <f t="shared" ca="1" si="290"/>
        <v>720.85696767689979</v>
      </c>
      <c r="M701" s="306">
        <f t="shared" ca="1" si="306"/>
        <v>-1.4871025366303463</v>
      </c>
      <c r="N701" s="304">
        <f t="shared" ca="1" si="307"/>
        <v>-85.204699052117746</v>
      </c>
      <c r="P701" s="310">
        <f t="shared" ca="1" si="308"/>
        <v>23</v>
      </c>
      <c r="Q701" s="304">
        <f t="shared" ca="1" si="309"/>
        <v>0</v>
      </c>
      <c r="R701" s="306">
        <f t="shared" ca="1" si="310"/>
        <v>0</v>
      </c>
      <c r="S701" s="307">
        <f t="shared" ca="1" si="311"/>
        <v>3.1779999999999995</v>
      </c>
      <c r="T701" s="304">
        <f t="shared" ca="1" si="291"/>
        <v>31.176179999999995</v>
      </c>
      <c r="U701" s="311">
        <f t="shared" ca="1" si="292"/>
        <v>0</v>
      </c>
      <c r="V701" s="306">
        <f t="shared" ca="1" si="293"/>
        <v>1.2260406331564027</v>
      </c>
      <c r="W701" s="304">
        <f t="shared" ca="1" si="294"/>
        <v>27.313546027507819</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1.1811191676241464</v>
      </c>
      <c r="AH701" s="304">
        <f t="shared" ca="1" si="318"/>
        <v>-8.5945424286510086</v>
      </c>
    </row>
    <row r="702" spans="1:34" x14ac:dyDescent="0.2">
      <c r="A702" s="347">
        <f t="shared" ca="1" si="296"/>
        <v>1E-4</v>
      </c>
      <c r="B702" s="304">
        <f t="shared" ca="1" si="297"/>
        <v>33.432000000001246</v>
      </c>
      <c r="D702" s="306">
        <f t="shared" ca="1" si="298"/>
        <v>-0.71847274470956946</v>
      </c>
      <c r="E702" s="307">
        <f t="shared" ca="1" si="299"/>
        <v>-1.2455126080351366</v>
      </c>
      <c r="F702" s="304">
        <f t="shared" ca="1" si="300"/>
        <v>1.4378820332923665</v>
      </c>
      <c r="G702" s="306">
        <f t="shared" ca="1" si="301"/>
        <v>8.734691333153771</v>
      </c>
      <c r="H702" s="307">
        <f t="shared" ca="1" si="302"/>
        <v>-104.12205496744765</v>
      </c>
      <c r="I702" s="304">
        <f t="shared" ca="1" si="303"/>
        <v>104.48778475654301</v>
      </c>
      <c r="J702" s="306">
        <f t="shared" ca="1" si="304"/>
        <v>720.8069538303231</v>
      </c>
      <c r="K702" s="307">
        <f t="shared" ca="1" si="305"/>
        <v>-8.5017700521359565</v>
      </c>
      <c r="L702" s="304">
        <f t="shared" ca="1" si="290"/>
        <v>720.85709040292375</v>
      </c>
      <c r="M702" s="306">
        <f t="shared" ca="1" si="306"/>
        <v>-1.4871033214856355</v>
      </c>
      <c r="N702" s="304">
        <f t="shared" ca="1" si="307"/>
        <v>-85.204744021013354</v>
      </c>
      <c r="P702" s="310">
        <f t="shared" ca="1" si="308"/>
        <v>23</v>
      </c>
      <c r="Q702" s="304">
        <f t="shared" ca="1" si="309"/>
        <v>0</v>
      </c>
      <c r="R702" s="306">
        <f t="shared" ca="1" si="310"/>
        <v>0</v>
      </c>
      <c r="S702" s="307">
        <f t="shared" ca="1" si="311"/>
        <v>3.1779999999999995</v>
      </c>
      <c r="T702" s="304">
        <f t="shared" ca="1" si="291"/>
        <v>31.176179999999995</v>
      </c>
      <c r="U702" s="311">
        <f t="shared" ca="1" si="292"/>
        <v>0</v>
      </c>
      <c r="V702" s="306">
        <f t="shared" ca="1" si="293"/>
        <v>1.2260419097352357</v>
      </c>
      <c r="W702" s="304">
        <f t="shared" ca="1" si="294"/>
        <v>27.313636215574679</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1.1810914320268875</v>
      </c>
      <c r="AH702" s="304">
        <f t="shared" ca="1" si="318"/>
        <v>-8.5945708079005101</v>
      </c>
    </row>
    <row r="703" spans="1:34" x14ac:dyDescent="0.2">
      <c r="A703" s="347">
        <f t="shared" ca="1" si="296"/>
        <v>1E-4</v>
      </c>
      <c r="B703" s="304">
        <f t="shared" ca="1" si="297"/>
        <v>33.432100000001249</v>
      </c>
      <c r="D703" s="306">
        <f t="shared" ca="1" si="298"/>
        <v>-0.71846839516772742</v>
      </c>
      <c r="E703" s="307">
        <f t="shared" ca="1" si="299"/>
        <v>-1.2454837645971626</v>
      </c>
      <c r="F703" s="304">
        <f t="shared" ca="1" si="300"/>
        <v>1.4378548754064193</v>
      </c>
      <c r="G703" s="306">
        <f t="shared" ca="1" si="301"/>
        <v>8.734619486314255</v>
      </c>
      <c r="H703" s="307">
        <f t="shared" ca="1" si="302"/>
        <v>-104.12217951582412</v>
      </c>
      <c r="I703" s="304">
        <f t="shared" ca="1" si="303"/>
        <v>104.48790286294488</v>
      </c>
      <c r="J703" s="306">
        <f t="shared" ca="1" si="304"/>
        <v>720.8069538303231</v>
      </c>
      <c r="K703" s="307">
        <f t="shared" ca="1" si="305"/>
        <v>-8.5121822638601206</v>
      </c>
      <c r="L703" s="304">
        <f t="shared" ca="1" si="290"/>
        <v>720.85721327946965</v>
      </c>
      <c r="M703" s="306">
        <f t="shared" ca="1" si="306"/>
        <v>-1.4871041063326949</v>
      </c>
      <c r="N703" s="304">
        <f t="shared" ca="1" si="307"/>
        <v>-85.204788989437418</v>
      </c>
      <c r="P703" s="310">
        <f t="shared" ca="1" si="308"/>
        <v>23</v>
      </c>
      <c r="Q703" s="304">
        <f t="shared" ca="1" si="309"/>
        <v>0</v>
      </c>
      <c r="R703" s="306">
        <f t="shared" ca="1" si="310"/>
        <v>0</v>
      </c>
      <c r="S703" s="307">
        <f t="shared" ca="1" si="311"/>
        <v>3.1779999999999995</v>
      </c>
      <c r="T703" s="304">
        <f t="shared" ca="1" si="291"/>
        <v>31.176179999999995</v>
      </c>
      <c r="U703" s="311">
        <f t="shared" ca="1" si="292"/>
        <v>0</v>
      </c>
      <c r="V703" s="306">
        <f t="shared" ca="1" si="293"/>
        <v>1.2260431863169263</v>
      </c>
      <c r="W703" s="304">
        <f t="shared" ca="1" si="294"/>
        <v>27.313726402453582</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1.1810636967906927</v>
      </c>
      <c r="AH703" s="304">
        <f t="shared" ca="1" si="318"/>
        <v>-8.5945991867761755</v>
      </c>
    </row>
    <row r="704" spans="1:34" x14ac:dyDescent="0.2">
      <c r="A704" s="347">
        <f t="shared" ca="1" si="296"/>
        <v>1E-4</v>
      </c>
      <c r="B704" s="304">
        <f t="shared" ca="1" si="297"/>
        <v>33.432200000001252</v>
      </c>
      <c r="D704" s="306">
        <f t="shared" ca="1" si="298"/>
        <v>-0.71846404562028865</v>
      </c>
      <c r="E704" s="307">
        <f t="shared" ca="1" si="299"/>
        <v>-1.245454921539153</v>
      </c>
      <c r="F704" s="304">
        <f t="shared" ca="1" si="300"/>
        <v>1.4378277179256109</v>
      </c>
      <c r="G704" s="306">
        <f t="shared" ca="1" si="301"/>
        <v>8.7345476399096924</v>
      </c>
      <c r="H704" s="307">
        <f t="shared" ca="1" si="302"/>
        <v>-104.12230406131627</v>
      </c>
      <c r="I704" s="304">
        <f t="shared" ca="1" si="303"/>
        <v>104.48802096657325</v>
      </c>
      <c r="J704" s="306">
        <f t="shared" ca="1" si="304"/>
        <v>720.8069538303231</v>
      </c>
      <c r="K704" s="307">
        <f t="shared" ca="1" si="305"/>
        <v>-8.5225944880389779</v>
      </c>
      <c r="L704" s="304">
        <f t="shared" ca="1" si="290"/>
        <v>720.85733630653795</v>
      </c>
      <c r="M704" s="306">
        <f t="shared" ca="1" si="306"/>
        <v>-1.4871048911715241</v>
      </c>
      <c r="N704" s="304">
        <f t="shared" ca="1" si="307"/>
        <v>-85.204833957389923</v>
      </c>
      <c r="P704" s="310">
        <f t="shared" ca="1" si="308"/>
        <v>23</v>
      </c>
      <c r="Q704" s="304">
        <f t="shared" ca="1" si="309"/>
        <v>0</v>
      </c>
      <c r="R704" s="306">
        <f t="shared" ca="1" si="310"/>
        <v>0</v>
      </c>
      <c r="S704" s="307">
        <f t="shared" ca="1" si="311"/>
        <v>3.1779999999999995</v>
      </c>
      <c r="T704" s="304">
        <f t="shared" ca="1" si="291"/>
        <v>31.176179999999995</v>
      </c>
      <c r="U704" s="311">
        <f t="shared" ca="1" si="292"/>
        <v>0</v>
      </c>
      <c r="V704" s="306">
        <f t="shared" ca="1" si="293"/>
        <v>1.2260444629014735</v>
      </c>
      <c r="W704" s="304">
        <f t="shared" ca="1" si="294"/>
        <v>27.31381658814448</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1.1810359619155353</v>
      </c>
      <c r="AH704" s="304">
        <f t="shared" ca="1" si="318"/>
        <v>-8.5946275652780315</v>
      </c>
    </row>
    <row r="705" spans="1:34" x14ac:dyDescent="0.2">
      <c r="A705" s="347">
        <f t="shared" ca="1" si="296"/>
        <v>1E-4</v>
      </c>
      <c r="B705" s="304">
        <f t="shared" ca="1" si="297"/>
        <v>33.432300000001256</v>
      </c>
      <c r="D705" s="306">
        <f t="shared" ca="1" si="298"/>
        <v>-0.71845969606725579</v>
      </c>
      <c r="E705" s="307">
        <f t="shared" ca="1" si="299"/>
        <v>-1.2454260788611222</v>
      </c>
      <c r="F705" s="304">
        <f t="shared" ca="1" si="300"/>
        <v>1.4378005608499547</v>
      </c>
      <c r="G705" s="306">
        <f t="shared" ca="1" si="301"/>
        <v>8.734475793940085</v>
      </c>
      <c r="H705" s="307">
        <f t="shared" ca="1" si="302"/>
        <v>-104.12242860392416</v>
      </c>
      <c r="I705" s="304">
        <f t="shared" ca="1" si="303"/>
        <v>104.48813906742818</v>
      </c>
      <c r="J705" s="306">
        <f t="shared" ca="1" si="304"/>
        <v>720.8069538303231</v>
      </c>
      <c r="K705" s="307">
        <f t="shared" ca="1" si="305"/>
        <v>-8.5330067246722408</v>
      </c>
      <c r="L705" s="304">
        <f t="shared" ca="1" si="290"/>
        <v>720.85745948412909</v>
      </c>
      <c r="M705" s="306">
        <f t="shared" ca="1" si="306"/>
        <v>-1.4871056760021235</v>
      </c>
      <c r="N705" s="304">
        <f t="shared" ca="1" si="307"/>
        <v>-85.204878924870911</v>
      </c>
      <c r="P705" s="310">
        <f t="shared" ca="1" si="308"/>
        <v>23</v>
      </c>
      <c r="Q705" s="304">
        <f t="shared" ca="1" si="309"/>
        <v>0</v>
      </c>
      <c r="R705" s="306">
        <f t="shared" ca="1" si="310"/>
        <v>0</v>
      </c>
      <c r="S705" s="307">
        <f t="shared" ca="1" si="311"/>
        <v>3.1779999999999995</v>
      </c>
      <c r="T705" s="304">
        <f t="shared" ca="1" si="291"/>
        <v>31.176179999999995</v>
      </c>
      <c r="U705" s="311">
        <f t="shared" ca="1" si="292"/>
        <v>0</v>
      </c>
      <c r="V705" s="306">
        <f t="shared" ca="1" si="293"/>
        <v>1.2260457394888769</v>
      </c>
      <c r="W705" s="304">
        <f t="shared" ca="1" si="294"/>
        <v>27.313906772647385</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1.1810082274014295</v>
      </c>
      <c r="AH705" s="304">
        <f t="shared" ca="1" si="318"/>
        <v>-8.5946559434060674</v>
      </c>
    </row>
    <row r="706" spans="1:34" x14ac:dyDescent="0.2">
      <c r="A706" s="347">
        <f t="shared" ca="1" si="296"/>
        <v>1E-4</v>
      </c>
      <c r="B706" s="304">
        <f t="shared" ca="1" si="297"/>
        <v>33.432400000001259</v>
      </c>
      <c r="D706" s="306">
        <f t="shared" ca="1" si="298"/>
        <v>-0.71845534650862886</v>
      </c>
      <c r="E706" s="307">
        <f t="shared" ca="1" si="299"/>
        <v>-1.245397236563063</v>
      </c>
      <c r="F706" s="304">
        <f t="shared" ca="1" si="300"/>
        <v>1.4377734041794443</v>
      </c>
      <c r="G706" s="306">
        <f t="shared" ca="1" si="301"/>
        <v>8.7344039484054345</v>
      </c>
      <c r="H706" s="307">
        <f t="shared" ca="1" si="302"/>
        <v>-104.12255314364782</v>
      </c>
      <c r="I706" s="304">
        <f t="shared" ca="1" si="303"/>
        <v>104.48825716550968</v>
      </c>
      <c r="J706" s="306">
        <f t="shared" ca="1" si="304"/>
        <v>720.8069538303231</v>
      </c>
      <c r="K706" s="307">
        <f t="shared" ca="1" si="305"/>
        <v>-8.5434189737596196</v>
      </c>
      <c r="L706" s="304">
        <f t="shared" ca="1" si="290"/>
        <v>720.85758281224366</v>
      </c>
      <c r="M706" s="306">
        <f t="shared" ca="1" si="306"/>
        <v>-1.4871064608244933</v>
      </c>
      <c r="N706" s="304">
        <f t="shared" ca="1" si="307"/>
        <v>-85.204923891880355</v>
      </c>
      <c r="P706" s="310">
        <f t="shared" ca="1" si="308"/>
        <v>23</v>
      </c>
      <c r="Q706" s="304">
        <f t="shared" ca="1" si="309"/>
        <v>0</v>
      </c>
      <c r="R706" s="306">
        <f t="shared" ca="1" si="310"/>
        <v>0</v>
      </c>
      <c r="S706" s="307">
        <f t="shared" ca="1" si="311"/>
        <v>3.1779999999999995</v>
      </c>
      <c r="T706" s="304">
        <f t="shared" ca="1" si="291"/>
        <v>31.176179999999995</v>
      </c>
      <c r="U706" s="311">
        <f t="shared" ca="1" si="292"/>
        <v>0</v>
      </c>
      <c r="V706" s="306">
        <f t="shared" ca="1" si="293"/>
        <v>1.2260470160791375</v>
      </c>
      <c r="W706" s="304">
        <f t="shared" ca="1" si="294"/>
        <v>27.313996955962338</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1.1809804932483683</v>
      </c>
      <c r="AH706" s="304">
        <f t="shared" ca="1" si="318"/>
        <v>-8.5946843211602868</v>
      </c>
    </row>
    <row r="707" spans="1:34" x14ac:dyDescent="0.2">
      <c r="A707" s="347">
        <f t="shared" ca="1" si="296"/>
        <v>1E-4</v>
      </c>
      <c r="B707" s="304">
        <f t="shared" ca="1" si="297"/>
        <v>33.432500000001262</v>
      </c>
      <c r="D707" s="306">
        <f t="shared" ca="1" si="298"/>
        <v>-0.71845099694440828</v>
      </c>
      <c r="E707" s="307">
        <f t="shared" ca="1" si="299"/>
        <v>-1.2453683946449683</v>
      </c>
      <c r="F707" s="304">
        <f t="shared" ca="1" si="300"/>
        <v>1.4377462479140746</v>
      </c>
      <c r="G707" s="306">
        <f t="shared" ca="1" si="301"/>
        <v>8.7343321033057393</v>
      </c>
      <c r="H707" s="307">
        <f t="shared" ca="1" si="302"/>
        <v>-104.12267768048729</v>
      </c>
      <c r="I707" s="304">
        <f t="shared" ca="1" si="303"/>
        <v>104.4883752608178</v>
      </c>
      <c r="J707" s="306">
        <f t="shared" ca="1" si="304"/>
        <v>720.8069538303231</v>
      </c>
      <c r="K707" s="307">
        <f t="shared" ca="1" si="305"/>
        <v>-8.5538312353008266</v>
      </c>
      <c r="L707" s="304">
        <f t="shared" ca="1" si="290"/>
        <v>720.85770629088199</v>
      </c>
      <c r="M707" s="306">
        <f t="shared" ca="1" si="306"/>
        <v>-1.4871072456386332</v>
      </c>
      <c r="N707" s="304">
        <f t="shared" ca="1" si="307"/>
        <v>-85.204968858418283</v>
      </c>
      <c r="P707" s="310">
        <f t="shared" ca="1" si="308"/>
        <v>23</v>
      </c>
      <c r="Q707" s="304">
        <f t="shared" ca="1" si="309"/>
        <v>0</v>
      </c>
      <c r="R707" s="306">
        <f t="shared" ca="1" si="310"/>
        <v>0</v>
      </c>
      <c r="S707" s="307">
        <f t="shared" ca="1" si="311"/>
        <v>3.1779999999999995</v>
      </c>
      <c r="T707" s="304">
        <f t="shared" ca="1" si="291"/>
        <v>31.176179999999995</v>
      </c>
      <c r="U707" s="311">
        <f t="shared" ca="1" si="292"/>
        <v>0</v>
      </c>
      <c r="V707" s="306">
        <f t="shared" ca="1" si="293"/>
        <v>1.2260482926722549</v>
      </c>
      <c r="W707" s="304">
        <f t="shared" ca="1" si="294"/>
        <v>27.314087138089327</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1.1809527594563463</v>
      </c>
      <c r="AH707" s="304">
        <f t="shared" ca="1" si="318"/>
        <v>-8.5947126985406985</v>
      </c>
    </row>
    <row r="708" spans="1:34" x14ac:dyDescent="0.2">
      <c r="A708" s="347">
        <f t="shared" ca="1" si="296"/>
        <v>1E-4</v>
      </c>
      <c r="B708" s="304">
        <f t="shared" ca="1" si="297"/>
        <v>33.432600000001266</v>
      </c>
      <c r="D708" s="306">
        <f t="shared" ca="1" si="298"/>
        <v>-0.71844664737459762</v>
      </c>
      <c r="E708" s="307">
        <f t="shared" ca="1" si="299"/>
        <v>-1.2453395531068363</v>
      </c>
      <c r="F708" s="304">
        <f t="shared" ca="1" si="300"/>
        <v>1.4377190920538456</v>
      </c>
      <c r="G708" s="306">
        <f t="shared" ca="1" si="301"/>
        <v>8.734260258641001</v>
      </c>
      <c r="H708" s="307">
        <f t="shared" ca="1" si="302"/>
        <v>-104.1228022144426</v>
      </c>
      <c r="I708" s="304">
        <f t="shared" ca="1" si="303"/>
        <v>104.4884933533526</v>
      </c>
      <c r="J708" s="306">
        <f t="shared" ca="1" si="304"/>
        <v>720.8069538303231</v>
      </c>
      <c r="K708" s="307">
        <f t="shared" ca="1" si="305"/>
        <v>-8.5642435092955722</v>
      </c>
      <c r="L708" s="304">
        <f t="shared" ref="L708:L771" ca="1" si="319">SQRT(pos_x^2+pos_z^2)</f>
        <v>720.85782992004465</v>
      </c>
      <c r="M708" s="306">
        <f t="shared" ca="1" si="306"/>
        <v>-1.4871080304445439</v>
      </c>
      <c r="N708" s="304">
        <f t="shared" ca="1" si="307"/>
        <v>-85.205013824484695</v>
      </c>
      <c r="P708" s="310">
        <f t="shared" ca="1" si="308"/>
        <v>23</v>
      </c>
      <c r="Q708" s="304">
        <f t="shared" ca="1" si="309"/>
        <v>0</v>
      </c>
      <c r="R708" s="306">
        <f t="shared" ca="1" si="310"/>
        <v>0</v>
      </c>
      <c r="S708" s="307">
        <f t="shared" ca="1" si="311"/>
        <v>3.1779999999999995</v>
      </c>
      <c r="T708" s="304">
        <f t="shared" ref="T708:T771" ca="1" si="320">m*g</f>
        <v>31.176179999999995</v>
      </c>
      <c r="U708" s="311">
        <f t="shared" ref="U708:U771" ca="1" si="321">IF(pos_xz&lt;L_rampe,Poids*COS(Beta),0)</f>
        <v>0</v>
      </c>
      <c r="V708" s="306">
        <f t="shared" ref="V708:V771" ca="1" si="322">Rho_moyen*(20000-Alt_rampe-pos_z)/(20000+Alt_rampe+pos_z)</f>
        <v>1.2260495692682285</v>
      </c>
      <c r="W708" s="304">
        <f t="shared" ref="W708:W771" ca="1" si="323">1/2*Rho*Sref*Cx*vit_xz^2</f>
        <v>27.314177319028357</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1.1809250260253581</v>
      </c>
      <c r="AH708" s="304">
        <f t="shared" ca="1" si="318"/>
        <v>-8.5947410755473044</v>
      </c>
    </row>
    <row r="709" spans="1:34" x14ac:dyDescent="0.2">
      <c r="A709" s="347">
        <f t="shared" ref="A709:A772" ca="1" si="325">IF(B708+0.01&lt;=T_ini+ROUNDUP(Temps_fin_propu,0), 0.01, IF(K708&gt;0, 0.1, 0.0001))</f>
        <v>1E-4</v>
      </c>
      <c r="B709" s="304">
        <f t="shared" ref="B709:B772" ca="1" si="326">B708+pas</f>
        <v>33.432700000001269</v>
      </c>
      <c r="D709" s="306">
        <f t="shared" ref="D709:D772" ca="1" si="327">IF(AND(L708&lt;L_rampe,Poussee&lt;Poids*SIN(M708)),0,(-W708+Poussee)/m*COS(M708)-U708/m*SIN(M708))</f>
        <v>-0.71844229779919255</v>
      </c>
      <c r="E709" s="307">
        <f t="shared" ref="E709:E772" ca="1" si="328">IF(AND(L708&lt;L_rampe,Poussee&lt;Poids*SIN(M708)),0,(-W708+Poussee)/m*SIN(M708)+U708/m*COS(M708)-Poids/m)</f>
        <v>-1.245310711948667</v>
      </c>
      <c r="F709" s="304">
        <f t="shared" ref="F709:F772" ca="1" si="329">SQRT(acc_x^2+acc_z^2)</f>
        <v>1.4376919365987555</v>
      </c>
      <c r="G709" s="306">
        <f t="shared" ref="G709:G772" ca="1" si="330">G708+acc_x*pas</f>
        <v>8.7341884144112214</v>
      </c>
      <c r="H709" s="307">
        <f t="shared" ref="H709:H772" ca="1" si="331">H708+acc_z*pas</f>
        <v>-104.12292674551379</v>
      </c>
      <c r="I709" s="304">
        <f t="shared" ref="I709:I772" ca="1" si="332">SQRT(vit_x^2+vit_z^2)</f>
        <v>104.48861144311405</v>
      </c>
      <c r="J709" s="306">
        <f t="shared" ref="J709:J772" ca="1" si="333">J708+0.5*(vit_x+G708)*pas*(K708&gt;=0)</f>
        <v>720.8069538303231</v>
      </c>
      <c r="K709" s="307">
        <f t="shared" ref="K709:K772" ca="1" si="334">K708+0.5*(vit_z+H708)*pas</f>
        <v>-8.5746557957435705</v>
      </c>
      <c r="L709" s="304">
        <f t="shared" ca="1" si="319"/>
        <v>720.85795369973209</v>
      </c>
      <c r="M709" s="306">
        <f t="shared" ref="M709:M772" ca="1" si="335">IF(AND(L708&gt;L_rampe,G709&gt;0),ATAN2(G709,H709),$M$4)</f>
        <v>-1.4871088152422249</v>
      </c>
      <c r="N709" s="304">
        <f t="shared" ref="N709:N772" ca="1" si="336">DEGREES(Beta)</f>
        <v>-85.20505879007959</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3.1779999999999995</v>
      </c>
      <c r="T709" s="304">
        <f t="shared" ca="1" si="320"/>
        <v>31.176179999999995</v>
      </c>
      <c r="U709" s="311">
        <f t="shared" ca="1" si="321"/>
        <v>0</v>
      </c>
      <c r="V709" s="306">
        <f t="shared" ca="1" si="322"/>
        <v>1.2260508458670589</v>
      </c>
      <c r="W709" s="304">
        <f t="shared" ca="1" si="323"/>
        <v>27.314267498779436</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1.1808972929554109</v>
      </c>
      <c r="AH709" s="304">
        <f t="shared" ref="AH709:AH772" ca="1" si="347">IF(AND(L708&lt;L_rampe,Poussee&lt;Poids*SIN(M708)), g*SIN(M708), (-W708+Poussee)/m)</f>
        <v>-8.5947694521801008</v>
      </c>
    </row>
    <row r="710" spans="1:34" x14ac:dyDescent="0.2">
      <c r="A710" s="347">
        <f t="shared" ca="1" si="325"/>
        <v>1E-4</v>
      </c>
      <c r="B710" s="304">
        <f t="shared" ca="1" si="326"/>
        <v>33.432800000001272</v>
      </c>
      <c r="D710" s="306">
        <f t="shared" ca="1" si="327"/>
        <v>-0.71843794821819895</v>
      </c>
      <c r="E710" s="307">
        <f t="shared" ca="1" si="328"/>
        <v>-1.2452818711704587</v>
      </c>
      <c r="F710" s="304">
        <f t="shared" ca="1" si="329"/>
        <v>1.4376647815488055</v>
      </c>
      <c r="G710" s="306">
        <f t="shared" ca="1" si="330"/>
        <v>8.7341165706163988</v>
      </c>
      <c r="H710" s="307">
        <f t="shared" ca="1" si="331"/>
        <v>-104.12305127370091</v>
      </c>
      <c r="I710" s="304">
        <f t="shared" ca="1" si="332"/>
        <v>104.48872953010226</v>
      </c>
      <c r="J710" s="306">
        <f t="shared" ca="1" si="333"/>
        <v>720.8069538303231</v>
      </c>
      <c r="K710" s="307">
        <f t="shared" ca="1" si="334"/>
        <v>-8.5850680946445319</v>
      </c>
      <c r="L710" s="304">
        <f t="shared" ca="1" si="319"/>
        <v>720.85807762994466</v>
      </c>
      <c r="M710" s="306">
        <f t="shared" ca="1" si="335"/>
        <v>-1.4871096000316768</v>
      </c>
      <c r="N710" s="304">
        <f t="shared" ca="1" si="336"/>
        <v>-85.205103755202998</v>
      </c>
      <c r="P710" s="310">
        <f t="shared" ca="1" si="337"/>
        <v>23</v>
      </c>
      <c r="Q710" s="304">
        <f t="shared" ca="1" si="338"/>
        <v>0</v>
      </c>
      <c r="R710" s="306">
        <f t="shared" ca="1" si="339"/>
        <v>0</v>
      </c>
      <c r="S710" s="307">
        <f t="shared" ca="1" si="340"/>
        <v>3.1779999999999995</v>
      </c>
      <c r="T710" s="304">
        <f t="shared" ca="1" si="320"/>
        <v>31.176179999999995</v>
      </c>
      <c r="U710" s="311">
        <f t="shared" ca="1" si="321"/>
        <v>0</v>
      </c>
      <c r="V710" s="306">
        <f t="shared" ca="1" si="322"/>
        <v>1.2260521224687462</v>
      </c>
      <c r="W710" s="304">
        <f t="shared" ca="1" si="323"/>
        <v>27.314357677342603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1.1808695602464976</v>
      </c>
      <c r="AH710" s="304">
        <f t="shared" ca="1" si="347"/>
        <v>-8.5947978284390949</v>
      </c>
    </row>
    <row r="711" spans="1:34" x14ac:dyDescent="0.2">
      <c r="A711" s="347">
        <f t="shared" ca="1" si="325"/>
        <v>1E-4</v>
      </c>
      <c r="B711" s="304">
        <f t="shared" ca="1" si="326"/>
        <v>33.432900000001275</v>
      </c>
      <c r="D711" s="306">
        <f t="shared" ca="1" si="327"/>
        <v>-0.71843359863161527</v>
      </c>
      <c r="E711" s="307">
        <f t="shared" ca="1" si="328"/>
        <v>-1.2452530307722007</v>
      </c>
      <c r="F711" s="304">
        <f t="shared" ca="1" si="329"/>
        <v>1.4376376269039859</v>
      </c>
      <c r="G711" s="306">
        <f t="shared" ca="1" si="330"/>
        <v>8.7340447272565349</v>
      </c>
      <c r="H711" s="307">
        <f t="shared" ca="1" si="331"/>
        <v>-104.12317579900399</v>
      </c>
      <c r="I711" s="304">
        <f t="shared" ca="1" si="332"/>
        <v>104.48884761431722</v>
      </c>
      <c r="J711" s="306">
        <f t="shared" ca="1" si="333"/>
        <v>720.8069538303231</v>
      </c>
      <c r="K711" s="307">
        <f t="shared" ca="1" si="334"/>
        <v>-8.5954804059981669</v>
      </c>
      <c r="L711" s="304">
        <f t="shared" ca="1" si="319"/>
        <v>720.85820171068281</v>
      </c>
      <c r="M711" s="306">
        <f t="shared" ca="1" si="335"/>
        <v>-1.4871103848128995</v>
      </c>
      <c r="N711" s="304">
        <f t="shared" ca="1" si="336"/>
        <v>-85.20514871985489</v>
      </c>
      <c r="P711" s="310">
        <f t="shared" ca="1" si="337"/>
        <v>23</v>
      </c>
      <c r="Q711" s="304">
        <f t="shared" ca="1" si="338"/>
        <v>0</v>
      </c>
      <c r="R711" s="306">
        <f t="shared" ca="1" si="339"/>
        <v>0</v>
      </c>
      <c r="S711" s="307">
        <f t="shared" ca="1" si="340"/>
        <v>3.1779999999999995</v>
      </c>
      <c r="T711" s="304">
        <f t="shared" ca="1" si="320"/>
        <v>31.176179999999995</v>
      </c>
      <c r="U711" s="311">
        <f t="shared" ca="1" si="321"/>
        <v>0</v>
      </c>
      <c r="V711" s="306">
        <f t="shared" ca="1" si="322"/>
        <v>1.2260533990732896</v>
      </c>
      <c r="W711" s="304">
        <f t="shared" ca="1" si="323"/>
        <v>27.314447854717823</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1.1808418278986093</v>
      </c>
      <c r="AH711" s="304">
        <f t="shared" ca="1" si="347"/>
        <v>-8.5948262043242938</v>
      </c>
    </row>
    <row r="712" spans="1:34" x14ac:dyDescent="0.2">
      <c r="A712" s="347">
        <f t="shared" ca="1" si="325"/>
        <v>1E-4</v>
      </c>
      <c r="B712" s="304">
        <f t="shared" ca="1" si="326"/>
        <v>33.433000000001279</v>
      </c>
      <c r="D712" s="306">
        <f t="shared" ca="1" si="327"/>
        <v>-0.71842924903944261</v>
      </c>
      <c r="E712" s="307">
        <f t="shared" ca="1" si="328"/>
        <v>-1.2452241907539001</v>
      </c>
      <c r="F712" s="304">
        <f t="shared" ca="1" si="329"/>
        <v>1.4376104726643038</v>
      </c>
      <c r="G712" s="306">
        <f t="shared" ca="1" si="330"/>
        <v>8.7339728843316315</v>
      </c>
      <c r="H712" s="307">
        <f t="shared" ca="1" si="331"/>
        <v>-104.12330032142306</v>
      </c>
      <c r="I712" s="304">
        <f t="shared" ca="1" si="332"/>
        <v>104.48896569575899</v>
      </c>
      <c r="J712" s="306">
        <f t="shared" ca="1" si="333"/>
        <v>720.8069538303231</v>
      </c>
      <c r="K712" s="307">
        <f t="shared" ca="1" si="334"/>
        <v>-8.6058927298041876</v>
      </c>
      <c r="L712" s="304">
        <f t="shared" ca="1" si="319"/>
        <v>720.8583259419471</v>
      </c>
      <c r="M712" s="306">
        <f t="shared" ca="1" si="335"/>
        <v>-1.4871111695858932</v>
      </c>
      <c r="N712" s="304">
        <f t="shared" ca="1" si="336"/>
        <v>-85.205193684035308</v>
      </c>
      <c r="P712" s="310">
        <f t="shared" ca="1" si="337"/>
        <v>23</v>
      </c>
      <c r="Q712" s="304">
        <f t="shared" ca="1" si="338"/>
        <v>0</v>
      </c>
      <c r="R712" s="306">
        <f t="shared" ca="1" si="339"/>
        <v>0</v>
      </c>
      <c r="S712" s="307">
        <f t="shared" ca="1" si="340"/>
        <v>3.1779999999999995</v>
      </c>
      <c r="T712" s="304">
        <f t="shared" ca="1" si="320"/>
        <v>31.176179999999995</v>
      </c>
      <c r="U712" s="311">
        <f t="shared" ca="1" si="321"/>
        <v>0</v>
      </c>
      <c r="V712" s="306">
        <f t="shared" ca="1" si="322"/>
        <v>1.2260546756806896</v>
      </c>
      <c r="W712" s="304">
        <f t="shared" ca="1" si="323"/>
        <v>27.314538030905126</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1.180814095911753</v>
      </c>
      <c r="AH712" s="304">
        <f t="shared" ca="1" si="347"/>
        <v>-8.5948545798356921</v>
      </c>
    </row>
    <row r="713" spans="1:34" x14ac:dyDescent="0.2">
      <c r="A713" s="347">
        <f t="shared" ca="1" si="325"/>
        <v>1E-4</v>
      </c>
      <c r="B713" s="304">
        <f t="shared" ca="1" si="326"/>
        <v>33.433100000001282</v>
      </c>
      <c r="D713" s="306">
        <f t="shared" ca="1" si="327"/>
        <v>-0.7184248994416812</v>
      </c>
      <c r="E713" s="307">
        <f t="shared" ca="1" si="328"/>
        <v>-1.2451953511155498</v>
      </c>
      <c r="F713" s="304">
        <f t="shared" ca="1" si="329"/>
        <v>1.4375833188297529</v>
      </c>
      <c r="G713" s="306">
        <f t="shared" ca="1" si="330"/>
        <v>8.7339010418416869</v>
      </c>
      <c r="H713" s="307">
        <f t="shared" ca="1" si="331"/>
        <v>-104.12342484095817</v>
      </c>
      <c r="I713" s="304">
        <f t="shared" ca="1" si="332"/>
        <v>104.48908377442758</v>
      </c>
      <c r="J713" s="306">
        <f t="shared" ca="1" si="333"/>
        <v>720.8069538303231</v>
      </c>
      <c r="K713" s="307">
        <f t="shared" ca="1" si="334"/>
        <v>-8.6163050660623064</v>
      </c>
      <c r="L713" s="304">
        <f t="shared" ca="1" si="319"/>
        <v>720.858450323738</v>
      </c>
      <c r="M713" s="306">
        <f t="shared" ca="1" si="335"/>
        <v>-1.4871119543506579</v>
      </c>
      <c r="N713" s="304">
        <f t="shared" ca="1" si="336"/>
        <v>-85.205238647744238</v>
      </c>
      <c r="P713" s="310">
        <f t="shared" ca="1" si="337"/>
        <v>23</v>
      </c>
      <c r="Q713" s="304">
        <f t="shared" ca="1" si="338"/>
        <v>0</v>
      </c>
      <c r="R713" s="306">
        <f t="shared" ca="1" si="339"/>
        <v>0</v>
      </c>
      <c r="S713" s="307">
        <f t="shared" ca="1" si="340"/>
        <v>3.1779999999999995</v>
      </c>
      <c r="T713" s="304">
        <f t="shared" ca="1" si="320"/>
        <v>31.176179999999995</v>
      </c>
      <c r="U713" s="311">
        <f t="shared" ca="1" si="321"/>
        <v>0</v>
      </c>
      <c r="V713" s="306">
        <f t="shared" ca="1" si="322"/>
        <v>1.2260559522909462</v>
      </c>
      <c r="W713" s="304">
        <f t="shared" ca="1" si="323"/>
        <v>27.31462820590453</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1.1807863642859235</v>
      </c>
      <c r="AH713" s="304">
        <f t="shared" ca="1" si="347"/>
        <v>-8.5948829549732952</v>
      </c>
    </row>
    <row r="714" spans="1:34" x14ac:dyDescent="0.2">
      <c r="A714" s="347">
        <f t="shared" ca="1" si="325"/>
        <v>1E-4</v>
      </c>
      <c r="B714" s="304">
        <f t="shared" ca="1" si="326"/>
        <v>33.433200000001285</v>
      </c>
      <c r="D714" s="306">
        <f t="shared" ca="1" si="327"/>
        <v>-0.71842054983833326</v>
      </c>
      <c r="E714" s="307">
        <f t="shared" ca="1" si="328"/>
        <v>-1.2451665118571444</v>
      </c>
      <c r="F714" s="304">
        <f t="shared" ca="1" si="329"/>
        <v>1.4375561654003302</v>
      </c>
      <c r="G714" s="306">
        <f t="shared" ca="1" si="330"/>
        <v>8.7338291997867028</v>
      </c>
      <c r="H714" s="307">
        <f t="shared" ca="1" si="331"/>
        <v>-104.12354935760935</v>
      </c>
      <c r="I714" s="304">
        <f t="shared" ca="1" si="332"/>
        <v>104.48920185032307</v>
      </c>
      <c r="J714" s="306">
        <f t="shared" ca="1" si="333"/>
        <v>720.8069538303231</v>
      </c>
      <c r="K714" s="307">
        <f t="shared" ca="1" si="334"/>
        <v>-8.6267174147722354</v>
      </c>
      <c r="L714" s="304">
        <f t="shared" ca="1" si="319"/>
        <v>720.85857485605584</v>
      </c>
      <c r="M714" s="306">
        <f t="shared" ca="1" si="335"/>
        <v>-1.4871127391071939</v>
      </c>
      <c r="N714" s="304">
        <f t="shared" ca="1" si="336"/>
        <v>-85.205283610981695</v>
      </c>
      <c r="P714" s="310">
        <f t="shared" ca="1" si="337"/>
        <v>23</v>
      </c>
      <c r="Q714" s="304">
        <f t="shared" ca="1" si="338"/>
        <v>0</v>
      </c>
      <c r="R714" s="306">
        <f t="shared" ca="1" si="339"/>
        <v>0</v>
      </c>
      <c r="S714" s="307">
        <f t="shared" ca="1" si="340"/>
        <v>3.1779999999999995</v>
      </c>
      <c r="T714" s="304">
        <f t="shared" ca="1" si="320"/>
        <v>31.176179999999995</v>
      </c>
      <c r="U714" s="311">
        <f t="shared" ca="1" si="321"/>
        <v>0</v>
      </c>
      <c r="V714" s="306">
        <f t="shared" ca="1" si="322"/>
        <v>1.2260572289040597</v>
      </c>
      <c r="W714" s="304">
        <f t="shared" ca="1" si="323"/>
        <v>27.314718379716062</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1.1807586330211155</v>
      </c>
      <c r="AH714" s="304">
        <f t="shared" ca="1" si="347"/>
        <v>-8.5949113297371103</v>
      </c>
    </row>
    <row r="715" spans="1:34" x14ac:dyDescent="0.2">
      <c r="A715" s="347">
        <f t="shared" ca="1" si="325"/>
        <v>1E-4</v>
      </c>
      <c r="B715" s="304">
        <f t="shared" ca="1" si="326"/>
        <v>33.433300000001289</v>
      </c>
      <c r="D715" s="306">
        <f t="shared" ca="1" si="327"/>
        <v>-0.71841620022939889</v>
      </c>
      <c r="E715" s="307">
        <f t="shared" ca="1" si="328"/>
        <v>-1.2451376729786752</v>
      </c>
      <c r="F715" s="304">
        <f t="shared" ca="1" si="329"/>
        <v>1.4375290123760278</v>
      </c>
      <c r="G715" s="306">
        <f t="shared" ca="1" si="330"/>
        <v>8.7337573581666792</v>
      </c>
      <c r="H715" s="307">
        <f t="shared" ca="1" si="331"/>
        <v>-104.12367387137665</v>
      </c>
      <c r="I715" s="304">
        <f t="shared" ca="1" si="332"/>
        <v>104.48931992344545</v>
      </c>
      <c r="J715" s="306">
        <f t="shared" ca="1" si="333"/>
        <v>720.8069538303231</v>
      </c>
      <c r="K715" s="307">
        <f t="shared" ca="1" si="334"/>
        <v>-8.6371297759336851</v>
      </c>
      <c r="L715" s="304">
        <f t="shared" ca="1" si="319"/>
        <v>720.85869953890119</v>
      </c>
      <c r="M715" s="306">
        <f t="shared" ca="1" si="335"/>
        <v>-1.4871135238555011</v>
      </c>
      <c r="N715" s="304">
        <f t="shared" ca="1" si="336"/>
        <v>-85.205328573747678</v>
      </c>
      <c r="P715" s="310">
        <f t="shared" ca="1" si="337"/>
        <v>23</v>
      </c>
      <c r="Q715" s="304">
        <f t="shared" ca="1" si="338"/>
        <v>0</v>
      </c>
      <c r="R715" s="306">
        <f t="shared" ca="1" si="339"/>
        <v>0</v>
      </c>
      <c r="S715" s="307">
        <f t="shared" ca="1" si="340"/>
        <v>3.1779999999999995</v>
      </c>
      <c r="T715" s="304">
        <f t="shared" ca="1" si="320"/>
        <v>31.176179999999995</v>
      </c>
      <c r="U715" s="311">
        <f t="shared" ca="1" si="321"/>
        <v>0</v>
      </c>
      <c r="V715" s="306">
        <f t="shared" ca="1" si="322"/>
        <v>1.226058505520029</v>
      </c>
      <c r="W715" s="304">
        <f t="shared" ca="1" si="323"/>
        <v>27.31480855233967</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1.1807309021173182</v>
      </c>
      <c r="AH715" s="304">
        <f t="shared" ca="1" si="347"/>
        <v>-8.5949397041271443</v>
      </c>
    </row>
    <row r="716" spans="1:34" x14ac:dyDescent="0.2">
      <c r="A716" s="347">
        <f t="shared" ca="1" si="325"/>
        <v>1E-4</v>
      </c>
      <c r="B716" s="304">
        <f t="shared" ca="1" si="326"/>
        <v>33.433400000001292</v>
      </c>
      <c r="D716" s="306">
        <f t="shared" ca="1" si="327"/>
        <v>-0.71841185061487878</v>
      </c>
      <c r="E716" s="307">
        <f t="shared" ca="1" si="328"/>
        <v>-1.2451088344801544</v>
      </c>
      <c r="F716" s="304">
        <f t="shared" ca="1" si="329"/>
        <v>1.4375018597568572</v>
      </c>
      <c r="G716" s="306">
        <f t="shared" ca="1" si="330"/>
        <v>8.7336855169816179</v>
      </c>
      <c r="H716" s="307">
        <f t="shared" ca="1" si="331"/>
        <v>-104.12379838226011</v>
      </c>
      <c r="I716" s="304">
        <f t="shared" ca="1" si="332"/>
        <v>104.48943799379479</v>
      </c>
      <c r="J716" s="306">
        <f t="shared" ca="1" si="333"/>
        <v>720.8069538303231</v>
      </c>
      <c r="K716" s="307">
        <f t="shared" ca="1" si="334"/>
        <v>-8.6475421495463678</v>
      </c>
      <c r="L716" s="304">
        <f t="shared" ca="1" si="319"/>
        <v>720.85882437227451</v>
      </c>
      <c r="M716" s="306">
        <f t="shared" ca="1" si="335"/>
        <v>-1.4871143085955798</v>
      </c>
      <c r="N716" s="304">
        <f t="shared" ca="1" si="336"/>
        <v>-85.205373536042202</v>
      </c>
      <c r="P716" s="310">
        <f t="shared" ca="1" si="337"/>
        <v>23</v>
      </c>
      <c r="Q716" s="304">
        <f t="shared" ca="1" si="338"/>
        <v>0</v>
      </c>
      <c r="R716" s="306">
        <f t="shared" ca="1" si="339"/>
        <v>0</v>
      </c>
      <c r="S716" s="307">
        <f t="shared" ca="1" si="340"/>
        <v>3.1779999999999995</v>
      </c>
      <c r="T716" s="304">
        <f t="shared" ca="1" si="320"/>
        <v>31.176179999999995</v>
      </c>
      <c r="U716" s="311">
        <f t="shared" ca="1" si="321"/>
        <v>0</v>
      </c>
      <c r="V716" s="306">
        <f t="shared" ca="1" si="322"/>
        <v>1.2260597821388552</v>
      </c>
      <c r="W716" s="304">
        <f t="shared" ca="1" si="323"/>
        <v>27.314898723775443</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1.1807031715745477</v>
      </c>
      <c r="AH716" s="304">
        <f t="shared" ca="1" si="347"/>
        <v>-8.5949680781433848</v>
      </c>
    </row>
    <row r="717" spans="1:34" x14ac:dyDescent="0.2">
      <c r="A717" s="347">
        <f t="shared" ca="1" si="325"/>
        <v>1E-4</v>
      </c>
      <c r="B717" s="304">
        <f t="shared" ca="1" si="326"/>
        <v>33.433500000001295</v>
      </c>
      <c r="D717" s="306">
        <f t="shared" ca="1" si="327"/>
        <v>-0.71840750099477435</v>
      </c>
      <c r="E717" s="307">
        <f t="shared" ca="1" si="328"/>
        <v>-1.2450799963615609</v>
      </c>
      <c r="F717" s="304">
        <f t="shared" ca="1" si="329"/>
        <v>1.4374747075428009</v>
      </c>
      <c r="G717" s="306">
        <f t="shared" ca="1" si="330"/>
        <v>8.7336136762315189</v>
      </c>
      <c r="H717" s="307">
        <f t="shared" ca="1" si="331"/>
        <v>-104.12392289025973</v>
      </c>
      <c r="I717" s="304">
        <f t="shared" ca="1" si="332"/>
        <v>104.4895560613711</v>
      </c>
      <c r="J717" s="306">
        <f t="shared" ca="1" si="333"/>
        <v>720.8069538303231</v>
      </c>
      <c r="K717" s="307">
        <f t="shared" ca="1" si="334"/>
        <v>-8.6579545356099938</v>
      </c>
      <c r="L717" s="304">
        <f t="shared" ca="1" si="319"/>
        <v>720.85894935617625</v>
      </c>
      <c r="M717" s="306">
        <f t="shared" ca="1" si="335"/>
        <v>-1.48711509332743</v>
      </c>
      <c r="N717" s="304">
        <f t="shared" ca="1" si="336"/>
        <v>-85.205418497865267</v>
      </c>
      <c r="P717" s="310">
        <f t="shared" ca="1" si="337"/>
        <v>23</v>
      </c>
      <c r="Q717" s="304">
        <f t="shared" ca="1" si="338"/>
        <v>0</v>
      </c>
      <c r="R717" s="306">
        <f t="shared" ca="1" si="339"/>
        <v>0</v>
      </c>
      <c r="S717" s="307">
        <f t="shared" ca="1" si="340"/>
        <v>3.1779999999999995</v>
      </c>
      <c r="T717" s="304">
        <f t="shared" ca="1" si="320"/>
        <v>31.176179999999995</v>
      </c>
      <c r="U717" s="311">
        <f t="shared" ca="1" si="321"/>
        <v>0</v>
      </c>
      <c r="V717" s="306">
        <f t="shared" ca="1" si="322"/>
        <v>1.2260610587605378</v>
      </c>
      <c r="W717" s="304">
        <f t="shared" ca="1" si="323"/>
        <v>27.314988894023319</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1.1806754413927809</v>
      </c>
      <c r="AH717" s="304">
        <f t="shared" ca="1" si="347"/>
        <v>-8.594996451785855</v>
      </c>
    </row>
    <row r="718" spans="1:34" x14ac:dyDescent="0.2">
      <c r="A718" s="347">
        <f t="shared" ca="1" si="325"/>
        <v>1E-4</v>
      </c>
      <c r="B718" s="304">
        <f t="shared" ca="1" si="326"/>
        <v>33.433600000001299</v>
      </c>
      <c r="D718" s="306">
        <f t="shared" ca="1" si="327"/>
        <v>-0.71840315136908617</v>
      </c>
      <c r="E718" s="307">
        <f t="shared" ca="1" si="328"/>
        <v>-1.2450511586229087</v>
      </c>
      <c r="F718" s="304">
        <f t="shared" ca="1" si="329"/>
        <v>1.4374475557338715</v>
      </c>
      <c r="G718" s="306">
        <f t="shared" ca="1" si="330"/>
        <v>8.7335418359163821</v>
      </c>
      <c r="H718" s="307">
        <f t="shared" ca="1" si="331"/>
        <v>-104.1240473953756</v>
      </c>
      <c r="I718" s="304">
        <f t="shared" ca="1" si="332"/>
        <v>104.48967412617442</v>
      </c>
      <c r="J718" s="306">
        <f t="shared" ca="1" si="333"/>
        <v>720.8069538303231</v>
      </c>
      <c r="K718" s="307">
        <f t="shared" ca="1" si="334"/>
        <v>-8.6683669341242755</v>
      </c>
      <c r="L718" s="304">
        <f t="shared" ca="1" si="319"/>
        <v>720.85907449060676</v>
      </c>
      <c r="M718" s="306">
        <f t="shared" ca="1" si="335"/>
        <v>-1.4871158780510518</v>
      </c>
      <c r="N718" s="304">
        <f t="shared" ca="1" si="336"/>
        <v>-85.205463459216887</v>
      </c>
      <c r="P718" s="310">
        <f t="shared" ca="1" si="337"/>
        <v>23</v>
      </c>
      <c r="Q718" s="304">
        <f t="shared" ca="1" si="338"/>
        <v>0</v>
      </c>
      <c r="R718" s="306">
        <f t="shared" ca="1" si="339"/>
        <v>0</v>
      </c>
      <c r="S718" s="307">
        <f t="shared" ca="1" si="340"/>
        <v>3.1779999999999995</v>
      </c>
      <c r="T718" s="304">
        <f t="shared" ca="1" si="320"/>
        <v>31.176179999999995</v>
      </c>
      <c r="U718" s="311">
        <f t="shared" ca="1" si="321"/>
        <v>0</v>
      </c>
      <c r="V718" s="306">
        <f t="shared" ca="1" si="322"/>
        <v>1.2260623353850766</v>
      </c>
      <c r="W718" s="304">
        <f t="shared" ca="1" si="323"/>
        <v>27.315079063083338</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1.1806477115720337</v>
      </c>
      <c r="AH718" s="304">
        <f t="shared" ca="1" si="347"/>
        <v>-8.5950248250545389</v>
      </c>
    </row>
    <row r="719" spans="1:34" x14ac:dyDescent="0.2">
      <c r="A719" s="347">
        <f t="shared" ca="1" si="325"/>
        <v>1E-4</v>
      </c>
      <c r="B719" s="304">
        <f t="shared" ca="1" si="326"/>
        <v>33.433700000001302</v>
      </c>
      <c r="D719" s="306">
        <f t="shared" ca="1" si="327"/>
        <v>-0.71839880173781456</v>
      </c>
      <c r="E719" s="307">
        <f t="shared" ca="1" si="328"/>
        <v>-1.2450223212641891</v>
      </c>
      <c r="F719" s="304">
        <f t="shared" ca="1" si="329"/>
        <v>1.4374204043300616</v>
      </c>
      <c r="G719" s="306">
        <f t="shared" ca="1" si="330"/>
        <v>8.7334699960362077</v>
      </c>
      <c r="H719" s="307">
        <f t="shared" ca="1" si="331"/>
        <v>-104.12417189760772</v>
      </c>
      <c r="I719" s="304">
        <f t="shared" ca="1" si="332"/>
        <v>104.4897921882048</v>
      </c>
      <c r="J719" s="306">
        <f t="shared" ca="1" si="333"/>
        <v>720.8069538303231</v>
      </c>
      <c r="K719" s="307">
        <f t="shared" ca="1" si="334"/>
        <v>-8.678779345088925</v>
      </c>
      <c r="L719" s="304">
        <f t="shared" ca="1" si="319"/>
        <v>720.85919977556659</v>
      </c>
      <c r="M719" s="306">
        <f t="shared" ca="1" si="335"/>
        <v>-1.4871166627664456</v>
      </c>
      <c r="N719" s="304">
        <f t="shared" ca="1" si="336"/>
        <v>-85.205508420097061</v>
      </c>
      <c r="P719" s="310">
        <f t="shared" ca="1" si="337"/>
        <v>23</v>
      </c>
      <c r="Q719" s="304">
        <f t="shared" ca="1" si="338"/>
        <v>0</v>
      </c>
      <c r="R719" s="306">
        <f t="shared" ca="1" si="339"/>
        <v>0</v>
      </c>
      <c r="S719" s="307">
        <f t="shared" ca="1" si="340"/>
        <v>3.1779999999999995</v>
      </c>
      <c r="T719" s="304">
        <f t="shared" ca="1" si="320"/>
        <v>31.176179999999995</v>
      </c>
      <c r="U719" s="311">
        <f t="shared" ca="1" si="321"/>
        <v>0</v>
      </c>
      <c r="V719" s="306">
        <f t="shared" ca="1" si="322"/>
        <v>1.2260636120124717</v>
      </c>
      <c r="W719" s="304">
        <f t="shared" ca="1" si="323"/>
        <v>27.315169230955512</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1.1806199821122938</v>
      </c>
      <c r="AH719" s="304">
        <f t="shared" ca="1" si="347"/>
        <v>-8.5950531979494471</v>
      </c>
    </row>
    <row r="720" spans="1:34" x14ac:dyDescent="0.2">
      <c r="A720" s="347">
        <f t="shared" ca="1" si="325"/>
        <v>1E-4</v>
      </c>
      <c r="B720" s="304">
        <f t="shared" ca="1" si="326"/>
        <v>33.433800000001305</v>
      </c>
      <c r="D720" s="306">
        <f t="shared" ca="1" si="327"/>
        <v>-0.71839445210095965</v>
      </c>
      <c r="E720" s="307">
        <f t="shared" ca="1" si="328"/>
        <v>-1.2449934842853967</v>
      </c>
      <c r="F720" s="304">
        <f t="shared" ca="1" si="329"/>
        <v>1.4373932533313667</v>
      </c>
      <c r="G720" s="306">
        <f t="shared" ca="1" si="330"/>
        <v>8.7333981565909973</v>
      </c>
      <c r="H720" s="307">
        <f t="shared" ca="1" si="331"/>
        <v>-104.12429639695615</v>
      </c>
      <c r="I720" s="304">
        <f t="shared" ca="1" si="332"/>
        <v>104.48991024746229</v>
      </c>
      <c r="J720" s="306">
        <f t="shared" ca="1" si="333"/>
        <v>720.8069538303231</v>
      </c>
      <c r="K720" s="307">
        <f t="shared" ca="1" si="334"/>
        <v>-8.6891917685036528</v>
      </c>
      <c r="L720" s="304">
        <f t="shared" ca="1" si="319"/>
        <v>720.85932521105633</v>
      </c>
      <c r="M720" s="306">
        <f t="shared" ca="1" si="335"/>
        <v>-1.4871174474736111</v>
      </c>
      <c r="N720" s="304">
        <f t="shared" ca="1" si="336"/>
        <v>-85.205553380505805</v>
      </c>
      <c r="P720" s="310">
        <f t="shared" ca="1" si="337"/>
        <v>23</v>
      </c>
      <c r="Q720" s="304">
        <f t="shared" ca="1" si="338"/>
        <v>0</v>
      </c>
      <c r="R720" s="306">
        <f t="shared" ca="1" si="339"/>
        <v>0</v>
      </c>
      <c r="S720" s="307">
        <f t="shared" ca="1" si="340"/>
        <v>3.1779999999999995</v>
      </c>
      <c r="T720" s="304">
        <f t="shared" ca="1" si="320"/>
        <v>31.176179999999995</v>
      </c>
      <c r="U720" s="311">
        <f t="shared" ca="1" si="321"/>
        <v>0</v>
      </c>
      <c r="V720" s="306">
        <f t="shared" ca="1" si="322"/>
        <v>1.2260648886427232</v>
      </c>
      <c r="W720" s="304">
        <f t="shared" ca="1" si="323"/>
        <v>27.315259397639849</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1.1805922530135611</v>
      </c>
      <c r="AH720" s="304">
        <f t="shared" ca="1" si="347"/>
        <v>-8.5950815704705832</v>
      </c>
    </row>
    <row r="721" spans="1:34" x14ac:dyDescent="0.2">
      <c r="A721" s="347">
        <f t="shared" ca="1" si="325"/>
        <v>1E-4</v>
      </c>
      <c r="B721" s="304">
        <f t="shared" ca="1" si="326"/>
        <v>33.433900000001309</v>
      </c>
      <c r="D721" s="306">
        <f t="shared" ca="1" si="327"/>
        <v>-0.71839010245852519</v>
      </c>
      <c r="E721" s="307">
        <f t="shared" ca="1" si="328"/>
        <v>-1.2449646476865244</v>
      </c>
      <c r="F721" s="304">
        <f t="shared" ca="1" si="329"/>
        <v>1.4373661027377826</v>
      </c>
      <c r="G721" s="306">
        <f t="shared" ca="1" si="330"/>
        <v>8.733326317580751</v>
      </c>
      <c r="H721" s="307">
        <f t="shared" ca="1" si="331"/>
        <v>-104.12442089342092</v>
      </c>
      <c r="I721" s="304">
        <f t="shared" ca="1" si="332"/>
        <v>104.49002830394687</v>
      </c>
      <c r="J721" s="306">
        <f t="shared" ca="1" si="333"/>
        <v>720.8069538303231</v>
      </c>
      <c r="K721" s="307">
        <f t="shared" ca="1" si="334"/>
        <v>-8.6996042043681712</v>
      </c>
      <c r="L721" s="304">
        <f t="shared" ca="1" si="319"/>
        <v>720.85945079707608</v>
      </c>
      <c r="M721" s="306">
        <f t="shared" ca="1" si="335"/>
        <v>-1.4871182321725485</v>
      </c>
      <c r="N721" s="304">
        <f t="shared" ca="1" si="336"/>
        <v>-85.205598340443103</v>
      </c>
      <c r="P721" s="310">
        <f t="shared" ca="1" si="337"/>
        <v>23</v>
      </c>
      <c r="Q721" s="304">
        <f t="shared" ca="1" si="338"/>
        <v>0</v>
      </c>
      <c r="R721" s="306">
        <f t="shared" ca="1" si="339"/>
        <v>0</v>
      </c>
      <c r="S721" s="307">
        <f t="shared" ca="1" si="340"/>
        <v>3.1779999999999995</v>
      </c>
      <c r="T721" s="304">
        <f t="shared" ca="1" si="320"/>
        <v>31.176179999999995</v>
      </c>
      <c r="U721" s="311">
        <f t="shared" ca="1" si="321"/>
        <v>0</v>
      </c>
      <c r="V721" s="306">
        <f t="shared" ca="1" si="322"/>
        <v>1.2260661652758311</v>
      </c>
      <c r="W721" s="304">
        <f t="shared" ca="1" si="323"/>
        <v>27.315349563136355</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1.1805645242758303</v>
      </c>
      <c r="AH721" s="304">
        <f t="shared" ca="1" si="347"/>
        <v>-8.5951099426179525</v>
      </c>
    </row>
    <row r="722" spans="1:34" x14ac:dyDescent="0.2">
      <c r="A722" s="347">
        <f t="shared" ca="1" si="325"/>
        <v>1E-4</v>
      </c>
      <c r="B722" s="304">
        <f t="shared" ca="1" si="326"/>
        <v>33.434000000001312</v>
      </c>
      <c r="D722" s="306">
        <f t="shared" ca="1" si="327"/>
        <v>-0.71838575281051109</v>
      </c>
      <c r="E722" s="307">
        <f t="shared" ca="1" si="328"/>
        <v>-1.2449358114675775</v>
      </c>
      <c r="F722" s="304">
        <f t="shared" ca="1" si="329"/>
        <v>1.4373389525493145</v>
      </c>
      <c r="G722" s="306">
        <f t="shared" ca="1" si="330"/>
        <v>8.7332544790054705</v>
      </c>
      <c r="H722" s="307">
        <f t="shared" ca="1" si="331"/>
        <v>-104.12454538700206</v>
      </c>
      <c r="I722" s="304">
        <f t="shared" ca="1" si="332"/>
        <v>104.49014635765863</v>
      </c>
      <c r="J722" s="306">
        <f t="shared" ca="1" si="333"/>
        <v>720.8069538303231</v>
      </c>
      <c r="K722" s="307">
        <f t="shared" ca="1" si="334"/>
        <v>-8.7100166526821923</v>
      </c>
      <c r="L722" s="304">
        <f t="shared" ca="1" si="319"/>
        <v>720.85957653362664</v>
      </c>
      <c r="M722" s="306">
        <f t="shared" ca="1" si="335"/>
        <v>-1.4871190168632582</v>
      </c>
      <c r="N722" s="304">
        <f t="shared" ca="1" si="336"/>
        <v>-85.205643299908999</v>
      </c>
      <c r="P722" s="310">
        <f t="shared" ca="1" si="337"/>
        <v>23</v>
      </c>
      <c r="Q722" s="304">
        <f t="shared" ca="1" si="338"/>
        <v>0</v>
      </c>
      <c r="R722" s="306">
        <f t="shared" ca="1" si="339"/>
        <v>0</v>
      </c>
      <c r="S722" s="307">
        <f t="shared" ca="1" si="340"/>
        <v>3.1779999999999995</v>
      </c>
      <c r="T722" s="304">
        <f t="shared" ca="1" si="320"/>
        <v>31.176179999999995</v>
      </c>
      <c r="U722" s="311">
        <f t="shared" ca="1" si="321"/>
        <v>0</v>
      </c>
      <c r="V722" s="306">
        <f t="shared" ca="1" si="322"/>
        <v>1.2260674419117952</v>
      </c>
      <c r="W722" s="304">
        <f t="shared" ca="1" si="323"/>
        <v>27.315439727445042</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1.1805367958990978</v>
      </c>
      <c r="AH722" s="304">
        <f t="shared" ca="1" si="347"/>
        <v>-8.595138314391555</v>
      </c>
    </row>
    <row r="723" spans="1:34" x14ac:dyDescent="0.2">
      <c r="A723" s="347">
        <f t="shared" ca="1" si="325"/>
        <v>1E-4</v>
      </c>
      <c r="B723" s="304">
        <f t="shared" ca="1" si="326"/>
        <v>33.434100000001315</v>
      </c>
      <c r="D723" s="306">
        <f t="shared" ca="1" si="327"/>
        <v>-0.71838140315691512</v>
      </c>
      <c r="E723" s="307">
        <f t="shared" ca="1" si="328"/>
        <v>-1.2449069756285489</v>
      </c>
      <c r="F723" s="304">
        <f t="shared" ca="1" si="329"/>
        <v>1.4373118027659548</v>
      </c>
      <c r="G723" s="306">
        <f t="shared" ca="1" si="330"/>
        <v>8.7331826408651541</v>
      </c>
      <c r="H723" s="307">
        <f t="shared" ca="1" si="331"/>
        <v>-104.12466987769962</v>
      </c>
      <c r="I723" s="304">
        <f t="shared" ca="1" si="332"/>
        <v>104.49026440859758</v>
      </c>
      <c r="J723" s="306">
        <f t="shared" ca="1" si="333"/>
        <v>720.8069538303231</v>
      </c>
      <c r="K723" s="307">
        <f t="shared" ca="1" si="334"/>
        <v>-8.7204291134454266</v>
      </c>
      <c r="L723" s="304">
        <f t="shared" ca="1" si="319"/>
        <v>720.85970242070835</v>
      </c>
      <c r="M723" s="306">
        <f t="shared" ca="1" si="335"/>
        <v>-1.4871198015457401</v>
      </c>
      <c r="N723" s="304">
        <f t="shared" ca="1" si="336"/>
        <v>-85.205688258903464</v>
      </c>
      <c r="P723" s="310">
        <f t="shared" ca="1" si="337"/>
        <v>23</v>
      </c>
      <c r="Q723" s="304">
        <f t="shared" ca="1" si="338"/>
        <v>0</v>
      </c>
      <c r="R723" s="306">
        <f t="shared" ca="1" si="339"/>
        <v>0</v>
      </c>
      <c r="S723" s="307">
        <f t="shared" ca="1" si="340"/>
        <v>3.1779999999999995</v>
      </c>
      <c r="T723" s="304">
        <f t="shared" ca="1" si="320"/>
        <v>31.176179999999995</v>
      </c>
      <c r="U723" s="311">
        <f t="shared" ca="1" si="321"/>
        <v>0</v>
      </c>
      <c r="V723" s="306">
        <f t="shared" ca="1" si="322"/>
        <v>1.2260687185506152</v>
      </c>
      <c r="W723" s="304">
        <f t="shared" ca="1" si="323"/>
        <v>27.315529890565909</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1.1805090678833654</v>
      </c>
      <c r="AH723" s="304">
        <f t="shared" ca="1" si="347"/>
        <v>-8.5951666857913924</v>
      </c>
    </row>
    <row r="724" spans="1:34" x14ac:dyDescent="0.2">
      <c r="A724" s="347">
        <f t="shared" ca="1" si="325"/>
        <v>1E-4</v>
      </c>
      <c r="B724" s="304">
        <f t="shared" ca="1" si="326"/>
        <v>33.434200000001319</v>
      </c>
      <c r="D724" s="306">
        <f t="shared" ca="1" si="327"/>
        <v>-0.71837705349774117</v>
      </c>
      <c r="E724" s="307">
        <f t="shared" ca="1" si="328"/>
        <v>-1.2448781401694387</v>
      </c>
      <c r="F724" s="304">
        <f t="shared" ca="1" si="329"/>
        <v>1.4372846533877055</v>
      </c>
      <c r="G724" s="306">
        <f t="shared" ca="1" si="330"/>
        <v>8.7331108031598035</v>
      </c>
      <c r="H724" s="307">
        <f t="shared" ca="1" si="331"/>
        <v>-104.12479436551364</v>
      </c>
      <c r="I724" s="304">
        <f t="shared" ca="1" si="332"/>
        <v>104.49038245676378</v>
      </c>
      <c r="J724" s="306">
        <f t="shared" ca="1" si="333"/>
        <v>720.8069538303231</v>
      </c>
      <c r="K724" s="307">
        <f t="shared" ca="1" si="334"/>
        <v>-8.7308415866575881</v>
      </c>
      <c r="L724" s="304">
        <f t="shared" ca="1" si="319"/>
        <v>720.85982845832154</v>
      </c>
      <c r="M724" s="306">
        <f t="shared" ca="1" si="335"/>
        <v>-1.4871205862199941</v>
      </c>
      <c r="N724" s="304">
        <f t="shared" ca="1" si="336"/>
        <v>-85.205733217426513</v>
      </c>
      <c r="P724" s="310">
        <f t="shared" ca="1" si="337"/>
        <v>23</v>
      </c>
      <c r="Q724" s="304">
        <f t="shared" ca="1" si="338"/>
        <v>0</v>
      </c>
      <c r="R724" s="306">
        <f t="shared" ca="1" si="339"/>
        <v>0</v>
      </c>
      <c r="S724" s="307">
        <f t="shared" ca="1" si="340"/>
        <v>3.1779999999999995</v>
      </c>
      <c r="T724" s="304">
        <f t="shared" ca="1" si="320"/>
        <v>31.176179999999995</v>
      </c>
      <c r="U724" s="311">
        <f t="shared" ca="1" si="321"/>
        <v>0</v>
      </c>
      <c r="V724" s="306">
        <f t="shared" ca="1" si="322"/>
        <v>1.2260699951922915</v>
      </c>
      <c r="W724" s="304">
        <f t="shared" ca="1" si="323"/>
        <v>27.315620052498986</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1.1804813402286296</v>
      </c>
      <c r="AH724" s="304">
        <f t="shared" ca="1" si="347"/>
        <v>-8.5951950568174684</v>
      </c>
    </row>
    <row r="725" spans="1:34" x14ac:dyDescent="0.2">
      <c r="A725" s="347">
        <f t="shared" ca="1" si="325"/>
        <v>1E-4</v>
      </c>
      <c r="B725" s="304">
        <f t="shared" ca="1" si="326"/>
        <v>33.434300000001322</v>
      </c>
      <c r="D725" s="306">
        <f t="shared" ca="1" si="327"/>
        <v>-0.71837270383299123</v>
      </c>
      <c r="E725" s="307">
        <f t="shared" ca="1" si="328"/>
        <v>-1.2448493050902396</v>
      </c>
      <c r="F725" s="304">
        <f t="shared" ca="1" si="329"/>
        <v>1.4372575044145621</v>
      </c>
      <c r="G725" s="306">
        <f t="shared" ca="1" si="330"/>
        <v>8.7330389658894205</v>
      </c>
      <c r="H725" s="307">
        <f t="shared" ca="1" si="331"/>
        <v>-104.12491885044415</v>
      </c>
      <c r="I725" s="304">
        <f t="shared" ca="1" si="332"/>
        <v>104.49050050215723</v>
      </c>
      <c r="J725" s="306">
        <f t="shared" ca="1" si="333"/>
        <v>720.8069538303231</v>
      </c>
      <c r="K725" s="307">
        <f t="shared" ca="1" si="334"/>
        <v>-8.7412540723183856</v>
      </c>
      <c r="L725" s="304">
        <f t="shared" ca="1" si="319"/>
        <v>720.85995464646692</v>
      </c>
      <c r="M725" s="306">
        <f t="shared" ca="1" si="335"/>
        <v>-1.4871213708860209</v>
      </c>
      <c r="N725" s="304">
        <f t="shared" ca="1" si="336"/>
        <v>-85.205778175478173</v>
      </c>
      <c r="P725" s="310">
        <f t="shared" ca="1" si="337"/>
        <v>23</v>
      </c>
      <c r="Q725" s="304">
        <f t="shared" ca="1" si="338"/>
        <v>0</v>
      </c>
      <c r="R725" s="306">
        <f t="shared" ca="1" si="339"/>
        <v>0</v>
      </c>
      <c r="S725" s="307">
        <f t="shared" ca="1" si="340"/>
        <v>3.1779999999999995</v>
      </c>
      <c r="T725" s="304">
        <f t="shared" ca="1" si="320"/>
        <v>31.176179999999995</v>
      </c>
      <c r="U725" s="311">
        <f t="shared" ca="1" si="321"/>
        <v>0</v>
      </c>
      <c r="V725" s="306">
        <f t="shared" ca="1" si="322"/>
        <v>1.2260712718368245</v>
      </c>
      <c r="W725" s="304">
        <f t="shared" ca="1" si="323"/>
        <v>27.315710213244266</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1.1804536129348833</v>
      </c>
      <c r="AH725" s="304">
        <f t="shared" ca="1" si="347"/>
        <v>-8.5952234274697883</v>
      </c>
    </row>
    <row r="726" spans="1:34" x14ac:dyDescent="0.2">
      <c r="A726" s="347">
        <f t="shared" ca="1" si="325"/>
        <v>1E-4</v>
      </c>
      <c r="B726" s="304">
        <f t="shared" ca="1" si="326"/>
        <v>33.434400000001325</v>
      </c>
      <c r="D726" s="306">
        <f t="shared" ca="1" si="327"/>
        <v>-0.7183683541626612</v>
      </c>
      <c r="E726" s="307">
        <f t="shared" ca="1" si="328"/>
        <v>-1.2448204703909482</v>
      </c>
      <c r="F726" s="304">
        <f t="shared" ca="1" si="329"/>
        <v>1.4372303558465191</v>
      </c>
      <c r="G726" s="306">
        <f t="shared" ca="1" si="330"/>
        <v>8.7329671290540034</v>
      </c>
      <c r="H726" s="307">
        <f t="shared" ca="1" si="331"/>
        <v>-104.12504333249119</v>
      </c>
      <c r="I726" s="304">
        <f t="shared" ca="1" si="332"/>
        <v>104.490618544778</v>
      </c>
      <c r="J726" s="306">
        <f t="shared" ca="1" si="333"/>
        <v>720.8069538303231</v>
      </c>
      <c r="K726" s="307">
        <f t="shared" ca="1" si="334"/>
        <v>-8.7516665704275329</v>
      </c>
      <c r="L726" s="304">
        <f t="shared" ca="1" si="319"/>
        <v>720.8600809851448</v>
      </c>
      <c r="M726" s="306">
        <f t="shared" ca="1" si="335"/>
        <v>-1.4871221555438201</v>
      </c>
      <c r="N726" s="304">
        <f t="shared" ca="1" si="336"/>
        <v>-85.205823133058431</v>
      </c>
      <c r="P726" s="310">
        <f t="shared" ca="1" si="337"/>
        <v>23</v>
      </c>
      <c r="Q726" s="304">
        <f t="shared" ca="1" si="338"/>
        <v>0</v>
      </c>
      <c r="R726" s="306">
        <f t="shared" ca="1" si="339"/>
        <v>0</v>
      </c>
      <c r="S726" s="307">
        <f t="shared" ca="1" si="340"/>
        <v>3.1779999999999995</v>
      </c>
      <c r="T726" s="304">
        <f t="shared" ca="1" si="320"/>
        <v>31.176179999999995</v>
      </c>
      <c r="U726" s="311">
        <f t="shared" ca="1" si="321"/>
        <v>0</v>
      </c>
      <c r="V726" s="306">
        <f t="shared" ca="1" si="322"/>
        <v>1.2260725484842132</v>
      </c>
      <c r="W726" s="304">
        <f t="shared" ca="1" si="323"/>
        <v>27.315800372801768</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1.1804258860021282</v>
      </c>
      <c r="AH726" s="304">
        <f t="shared" ca="1" si="347"/>
        <v>-8.5952517977483538</v>
      </c>
    </row>
    <row r="727" spans="1:34" x14ac:dyDescent="0.2">
      <c r="A727" s="347">
        <f t="shared" ca="1" si="325"/>
        <v>1E-4</v>
      </c>
      <c r="B727" s="304">
        <f t="shared" ca="1" si="326"/>
        <v>33.434500000001329</v>
      </c>
      <c r="D727" s="306">
        <f t="shared" ca="1" si="327"/>
        <v>-0.71836400448675708</v>
      </c>
      <c r="E727" s="307">
        <f t="shared" ca="1" si="328"/>
        <v>-1.2447916360715645</v>
      </c>
      <c r="F727" s="304">
        <f t="shared" ca="1" si="329"/>
        <v>1.4372032076835801</v>
      </c>
      <c r="G727" s="306">
        <f t="shared" ca="1" si="330"/>
        <v>8.7328952926535539</v>
      </c>
      <c r="H727" s="307">
        <f t="shared" ca="1" si="331"/>
        <v>-104.12516781165479</v>
      </c>
      <c r="I727" s="304">
        <f t="shared" ca="1" si="332"/>
        <v>104.49073658462612</v>
      </c>
      <c r="J727" s="306">
        <f t="shared" ca="1" si="333"/>
        <v>720.8069538303231</v>
      </c>
      <c r="K727" s="307">
        <f t="shared" ca="1" si="334"/>
        <v>-8.7620790809847406</v>
      </c>
      <c r="L727" s="304">
        <f t="shared" ca="1" si="319"/>
        <v>720.86020747435555</v>
      </c>
      <c r="M727" s="306">
        <f t="shared" ca="1" si="335"/>
        <v>-1.4871229401933921</v>
      </c>
      <c r="N727" s="304">
        <f t="shared" ca="1" si="336"/>
        <v>-85.2058680901673</v>
      </c>
      <c r="P727" s="310">
        <f t="shared" ca="1" si="337"/>
        <v>23</v>
      </c>
      <c r="Q727" s="304">
        <f t="shared" ca="1" si="338"/>
        <v>0</v>
      </c>
      <c r="R727" s="306">
        <f t="shared" ca="1" si="339"/>
        <v>0</v>
      </c>
      <c r="S727" s="307">
        <f t="shared" ca="1" si="340"/>
        <v>3.1779999999999995</v>
      </c>
      <c r="T727" s="304">
        <f t="shared" ca="1" si="320"/>
        <v>31.176179999999995</v>
      </c>
      <c r="U727" s="311">
        <f t="shared" ca="1" si="321"/>
        <v>0</v>
      </c>
      <c r="V727" s="306">
        <f t="shared" ca="1" si="322"/>
        <v>1.2260738251344583</v>
      </c>
      <c r="W727" s="304">
        <f t="shared" ca="1" si="323"/>
        <v>27.315890531171505</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1.1803981594303607</v>
      </c>
      <c r="AH727" s="304">
        <f t="shared" ca="1" si="347"/>
        <v>-8.5952801676531685</v>
      </c>
    </row>
    <row r="728" spans="1:34" x14ac:dyDescent="0.2">
      <c r="A728" s="347">
        <f t="shared" ca="1" si="325"/>
        <v>1E-4</v>
      </c>
      <c r="B728" s="304">
        <f t="shared" ca="1" si="326"/>
        <v>33.434600000001332</v>
      </c>
      <c r="D728" s="306">
        <f t="shared" ca="1" si="327"/>
        <v>-0.71835965480527675</v>
      </c>
      <c r="E728" s="307">
        <f t="shared" ca="1" si="328"/>
        <v>-1.2447628021320813</v>
      </c>
      <c r="F728" s="304">
        <f t="shared" ca="1" si="329"/>
        <v>1.4371760599257377</v>
      </c>
      <c r="G728" s="306">
        <f t="shared" ca="1" si="330"/>
        <v>8.7328234566880738</v>
      </c>
      <c r="H728" s="307">
        <f t="shared" ca="1" si="331"/>
        <v>-104.12529228793501</v>
      </c>
      <c r="I728" s="304">
        <f t="shared" ca="1" si="332"/>
        <v>104.4908546217016</v>
      </c>
      <c r="J728" s="306">
        <f t="shared" ca="1" si="333"/>
        <v>720.8069538303231</v>
      </c>
      <c r="K728" s="307">
        <f t="shared" ca="1" si="334"/>
        <v>-8.7724916039897209</v>
      </c>
      <c r="L728" s="304">
        <f t="shared" ca="1" si="319"/>
        <v>720.86033411409983</v>
      </c>
      <c r="M728" s="306">
        <f t="shared" ca="1" si="335"/>
        <v>-1.4871237248347369</v>
      </c>
      <c r="N728" s="304">
        <f t="shared" ca="1" si="336"/>
        <v>-85.205913046804795</v>
      </c>
      <c r="P728" s="310">
        <f t="shared" ca="1" si="337"/>
        <v>23</v>
      </c>
      <c r="Q728" s="304">
        <f t="shared" ca="1" si="338"/>
        <v>0</v>
      </c>
      <c r="R728" s="306">
        <f t="shared" ca="1" si="339"/>
        <v>0</v>
      </c>
      <c r="S728" s="307">
        <f t="shared" ca="1" si="340"/>
        <v>3.1779999999999995</v>
      </c>
      <c r="T728" s="304">
        <f t="shared" ca="1" si="320"/>
        <v>31.176179999999995</v>
      </c>
      <c r="U728" s="311">
        <f t="shared" ca="1" si="321"/>
        <v>0</v>
      </c>
      <c r="V728" s="306">
        <f t="shared" ca="1" si="322"/>
        <v>1.2260751017875593</v>
      </c>
      <c r="W728" s="304">
        <f t="shared" ca="1" si="323"/>
        <v>27.315980688353463</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1.1803704332195721</v>
      </c>
      <c r="AH728" s="304">
        <f t="shared" ca="1" si="347"/>
        <v>-8.5953085371842377</v>
      </c>
    </row>
    <row r="729" spans="1:34" x14ac:dyDescent="0.2">
      <c r="A729" s="347">
        <f t="shared" ca="1" si="325"/>
        <v>1E-4</v>
      </c>
      <c r="B729" s="304">
        <f t="shared" ca="1" si="326"/>
        <v>33.434700000001335</v>
      </c>
      <c r="D729" s="306">
        <f t="shared" ca="1" si="327"/>
        <v>-0.71835530511822165</v>
      </c>
      <c r="E729" s="307">
        <f t="shared" ca="1" si="328"/>
        <v>-1.2447339685725041</v>
      </c>
      <c r="F729" s="304">
        <f t="shared" ca="1" si="329"/>
        <v>1.4371489125729973</v>
      </c>
      <c r="G729" s="306">
        <f t="shared" ca="1" si="330"/>
        <v>8.7327516211575613</v>
      </c>
      <c r="H729" s="307">
        <f t="shared" ca="1" si="331"/>
        <v>-104.12541676133186</v>
      </c>
      <c r="I729" s="304">
        <f t="shared" ca="1" si="332"/>
        <v>104.4909726560045</v>
      </c>
      <c r="J729" s="306">
        <f t="shared" ca="1" si="333"/>
        <v>720.8069538303231</v>
      </c>
      <c r="K729" s="307">
        <f t="shared" ca="1" si="334"/>
        <v>-8.7829041394421843</v>
      </c>
      <c r="L729" s="304">
        <f t="shared" ca="1" si="319"/>
        <v>720.86046090437787</v>
      </c>
      <c r="M729" s="306">
        <f t="shared" ca="1" si="335"/>
        <v>-1.4871245094678545</v>
      </c>
      <c r="N729" s="304">
        <f t="shared" ca="1" si="336"/>
        <v>-85.205958002970888</v>
      </c>
      <c r="P729" s="310">
        <f t="shared" ca="1" si="337"/>
        <v>23</v>
      </c>
      <c r="Q729" s="304">
        <f t="shared" ca="1" si="338"/>
        <v>0</v>
      </c>
      <c r="R729" s="306">
        <f t="shared" ca="1" si="339"/>
        <v>0</v>
      </c>
      <c r="S729" s="307">
        <f t="shared" ca="1" si="340"/>
        <v>3.1779999999999995</v>
      </c>
      <c r="T729" s="304">
        <f t="shared" ca="1" si="320"/>
        <v>31.176179999999995</v>
      </c>
      <c r="U729" s="311">
        <f t="shared" ca="1" si="321"/>
        <v>0</v>
      </c>
      <c r="V729" s="306">
        <f t="shared" ca="1" si="322"/>
        <v>1.2260763784435162</v>
      </c>
      <c r="W729" s="304">
        <f t="shared" ca="1" si="323"/>
        <v>27.31607084434766</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1.180342707369773</v>
      </c>
      <c r="AH729" s="304">
        <f t="shared" ca="1" si="347"/>
        <v>-8.5953369063415561</v>
      </c>
    </row>
    <row r="730" spans="1:34" x14ac:dyDescent="0.2">
      <c r="A730" s="347">
        <f t="shared" ca="1" si="325"/>
        <v>1E-4</v>
      </c>
      <c r="B730" s="304">
        <f t="shared" ca="1" si="326"/>
        <v>33.434800000001339</v>
      </c>
      <c r="D730" s="306">
        <f t="shared" ca="1" si="327"/>
        <v>-0.7183509554255938</v>
      </c>
      <c r="E730" s="307">
        <f t="shared" ca="1" si="328"/>
        <v>-1.2447051353928256</v>
      </c>
      <c r="F730" s="304">
        <f t="shared" ca="1" si="329"/>
        <v>1.4371217656253543</v>
      </c>
      <c r="G730" s="306">
        <f t="shared" ca="1" si="330"/>
        <v>8.7326797860620182</v>
      </c>
      <c r="H730" s="307">
        <f t="shared" ca="1" si="331"/>
        <v>-104.1255412318454</v>
      </c>
      <c r="I730" s="304">
        <f t="shared" ca="1" si="332"/>
        <v>104.49109068753485</v>
      </c>
      <c r="J730" s="306">
        <f t="shared" ca="1" si="333"/>
        <v>720.8069538303231</v>
      </c>
      <c r="K730" s="307">
        <f t="shared" ca="1" si="334"/>
        <v>-8.7933166873418429</v>
      </c>
      <c r="L730" s="304">
        <f t="shared" ca="1" si="319"/>
        <v>720.86058784519037</v>
      </c>
      <c r="M730" s="306">
        <f t="shared" ca="1" si="335"/>
        <v>-1.4871252940927453</v>
      </c>
      <c r="N730" s="304">
        <f t="shared" ca="1" si="336"/>
        <v>-85.206002958665636</v>
      </c>
      <c r="P730" s="310">
        <f t="shared" ca="1" si="337"/>
        <v>23</v>
      </c>
      <c r="Q730" s="304">
        <f t="shared" ca="1" si="338"/>
        <v>0</v>
      </c>
      <c r="R730" s="306">
        <f t="shared" ca="1" si="339"/>
        <v>0</v>
      </c>
      <c r="S730" s="307">
        <f t="shared" ca="1" si="340"/>
        <v>3.1779999999999995</v>
      </c>
      <c r="T730" s="304">
        <f t="shared" ca="1" si="320"/>
        <v>31.176179999999995</v>
      </c>
      <c r="U730" s="311">
        <f t="shared" ca="1" si="321"/>
        <v>0</v>
      </c>
      <c r="V730" s="306">
        <f t="shared" ca="1" si="322"/>
        <v>1.2260776551023291</v>
      </c>
      <c r="W730" s="304">
        <f t="shared" ca="1" si="323"/>
        <v>27.316160999154121</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1.1803149818809509</v>
      </c>
      <c r="AH730" s="304">
        <f t="shared" ca="1" si="347"/>
        <v>-8.5953652751251308</v>
      </c>
    </row>
    <row r="731" spans="1:34" x14ac:dyDescent="0.2">
      <c r="A731" s="347">
        <f t="shared" ca="1" si="325"/>
        <v>1E-4</v>
      </c>
      <c r="B731" s="304">
        <f t="shared" ca="1" si="326"/>
        <v>33.434900000001342</v>
      </c>
      <c r="D731" s="306">
        <f t="shared" ca="1" si="327"/>
        <v>-0.71834660572739151</v>
      </c>
      <c r="E731" s="307">
        <f t="shared" ca="1" si="328"/>
        <v>-1.2446763025930405</v>
      </c>
      <c r="F731" s="304">
        <f t="shared" ca="1" si="329"/>
        <v>1.4370946190828031</v>
      </c>
      <c r="G731" s="306">
        <f t="shared" ca="1" si="330"/>
        <v>8.7326079514014463</v>
      </c>
      <c r="H731" s="307">
        <f t="shared" ca="1" si="331"/>
        <v>-104.12566569947566</v>
      </c>
      <c r="I731" s="304">
        <f t="shared" ca="1" si="332"/>
        <v>104.49120871629269</v>
      </c>
      <c r="J731" s="306">
        <f t="shared" ca="1" si="333"/>
        <v>720.8069538303231</v>
      </c>
      <c r="K731" s="307">
        <f t="shared" ca="1" si="334"/>
        <v>-8.803729247688409</v>
      </c>
      <c r="L731" s="304">
        <f t="shared" ca="1" si="319"/>
        <v>720.86071493653765</v>
      </c>
      <c r="M731" s="306">
        <f t="shared" ca="1" si="335"/>
        <v>-1.4871260787094092</v>
      </c>
      <c r="N731" s="304">
        <f t="shared" ca="1" si="336"/>
        <v>-85.206047913889009</v>
      </c>
      <c r="P731" s="310">
        <f t="shared" ca="1" si="337"/>
        <v>23</v>
      </c>
      <c r="Q731" s="304">
        <f t="shared" ca="1" si="338"/>
        <v>0</v>
      </c>
      <c r="R731" s="306">
        <f t="shared" ca="1" si="339"/>
        <v>0</v>
      </c>
      <c r="S731" s="307">
        <f t="shared" ca="1" si="340"/>
        <v>3.1779999999999995</v>
      </c>
      <c r="T731" s="304">
        <f t="shared" ca="1" si="320"/>
        <v>31.176179999999995</v>
      </c>
      <c r="U731" s="311">
        <f t="shared" ca="1" si="321"/>
        <v>0</v>
      </c>
      <c r="V731" s="306">
        <f t="shared" ca="1" si="322"/>
        <v>1.2260789317639982</v>
      </c>
      <c r="W731" s="304">
        <f t="shared" ca="1" si="323"/>
        <v>27.316251152772846</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1.1802872567531058</v>
      </c>
      <c r="AH731" s="304">
        <f t="shared" ca="1" si="347"/>
        <v>-8.5953936435349672</v>
      </c>
    </row>
    <row r="732" spans="1:34" x14ac:dyDescent="0.2">
      <c r="A732" s="347">
        <f t="shared" ca="1" si="325"/>
        <v>1E-4</v>
      </c>
      <c r="B732" s="304">
        <f t="shared" ca="1" si="326"/>
        <v>33.435000000001345</v>
      </c>
      <c r="D732" s="306">
        <f t="shared" ca="1" si="327"/>
        <v>-0.71834225602361834</v>
      </c>
      <c r="E732" s="307">
        <f t="shared" ca="1" si="328"/>
        <v>-1.2446474701731454</v>
      </c>
      <c r="F732" s="304">
        <f t="shared" ca="1" si="329"/>
        <v>1.4370674729453423</v>
      </c>
      <c r="G732" s="306">
        <f t="shared" ca="1" si="330"/>
        <v>8.7325361171758438</v>
      </c>
      <c r="H732" s="307">
        <f t="shared" ca="1" si="331"/>
        <v>-104.12579016422268</v>
      </c>
      <c r="I732" s="304">
        <f t="shared" ca="1" si="332"/>
        <v>104.49132674227806</v>
      </c>
      <c r="J732" s="306">
        <f t="shared" ca="1" si="333"/>
        <v>720.8069538303231</v>
      </c>
      <c r="K732" s="307">
        <f t="shared" ca="1" si="334"/>
        <v>-8.8141418204815931</v>
      </c>
      <c r="L732" s="304">
        <f t="shared" ca="1" si="319"/>
        <v>720.86084217842006</v>
      </c>
      <c r="M732" s="306">
        <f t="shared" ca="1" si="335"/>
        <v>-1.4871268633178463</v>
      </c>
      <c r="N732" s="304">
        <f t="shared" ca="1" si="336"/>
        <v>-85.206092868641036</v>
      </c>
      <c r="P732" s="310">
        <f t="shared" ca="1" si="337"/>
        <v>23</v>
      </c>
      <c r="Q732" s="304">
        <f t="shared" ca="1" si="338"/>
        <v>0</v>
      </c>
      <c r="R732" s="306">
        <f t="shared" ca="1" si="339"/>
        <v>0</v>
      </c>
      <c r="S732" s="307">
        <f t="shared" ca="1" si="340"/>
        <v>3.1779999999999995</v>
      </c>
      <c r="T732" s="304">
        <f t="shared" ca="1" si="320"/>
        <v>31.176179999999995</v>
      </c>
      <c r="U732" s="311">
        <f t="shared" ca="1" si="321"/>
        <v>0</v>
      </c>
      <c r="V732" s="306">
        <f t="shared" ca="1" si="322"/>
        <v>1.2260802084285236</v>
      </c>
      <c r="W732" s="304">
        <f t="shared" ca="1" si="323"/>
        <v>27.316341305203867</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1.1802595319862341</v>
      </c>
      <c r="AH732" s="304">
        <f t="shared" ca="1" si="347"/>
        <v>-8.5954220115710669</v>
      </c>
    </row>
    <row r="733" spans="1:34" x14ac:dyDescent="0.2">
      <c r="A733" s="347">
        <f t="shared" ca="1" si="325"/>
        <v>1E-4</v>
      </c>
      <c r="B733" s="304">
        <f t="shared" ca="1" si="326"/>
        <v>33.435100000001349</v>
      </c>
      <c r="D733" s="306">
        <f t="shared" ca="1" si="327"/>
        <v>-0.71833790631427485</v>
      </c>
      <c r="E733" s="307">
        <f t="shared" ca="1" si="328"/>
        <v>-1.2446186381331348</v>
      </c>
      <c r="F733" s="304">
        <f t="shared" ca="1" si="329"/>
        <v>1.4370403272129684</v>
      </c>
      <c r="G733" s="306">
        <f t="shared" ca="1" si="330"/>
        <v>8.7324642833852124</v>
      </c>
      <c r="H733" s="307">
        <f t="shared" ca="1" si="331"/>
        <v>-104.1259146260865</v>
      </c>
      <c r="I733" s="304">
        <f t="shared" ca="1" si="332"/>
        <v>104.49144476549098</v>
      </c>
      <c r="J733" s="306">
        <f t="shared" ca="1" si="333"/>
        <v>720.8069538303231</v>
      </c>
      <c r="K733" s="307">
        <f t="shared" ca="1" si="334"/>
        <v>-8.8245544057211092</v>
      </c>
      <c r="L733" s="304">
        <f t="shared" ca="1" si="319"/>
        <v>720.86096957083828</v>
      </c>
      <c r="M733" s="306">
        <f t="shared" ca="1" si="335"/>
        <v>-1.4871276479180568</v>
      </c>
      <c r="N733" s="304">
        <f t="shared" ca="1" si="336"/>
        <v>-85.206137822921704</v>
      </c>
      <c r="P733" s="310">
        <f t="shared" ca="1" si="337"/>
        <v>23</v>
      </c>
      <c r="Q733" s="304">
        <f t="shared" ca="1" si="338"/>
        <v>0</v>
      </c>
      <c r="R733" s="306">
        <f t="shared" ca="1" si="339"/>
        <v>0</v>
      </c>
      <c r="S733" s="307">
        <f t="shared" ca="1" si="340"/>
        <v>3.1779999999999995</v>
      </c>
      <c r="T733" s="304">
        <f t="shared" ca="1" si="320"/>
        <v>31.176179999999995</v>
      </c>
      <c r="U733" s="311">
        <f t="shared" ca="1" si="321"/>
        <v>0</v>
      </c>
      <c r="V733" s="306">
        <f t="shared" ca="1" si="322"/>
        <v>1.2260814850959043</v>
      </c>
      <c r="W733" s="304">
        <f t="shared" ca="1" si="323"/>
        <v>27.316431456447145</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1.1802318075803271</v>
      </c>
      <c r="AH733" s="304">
        <f t="shared" ca="1" si="347"/>
        <v>-8.5954503792334389</v>
      </c>
    </row>
    <row r="734" spans="1:34" x14ac:dyDescent="0.2">
      <c r="A734" s="347">
        <f t="shared" ca="1" si="325"/>
        <v>1E-4</v>
      </c>
      <c r="B734" s="304">
        <f t="shared" ca="1" si="326"/>
        <v>33.435200000001352</v>
      </c>
      <c r="D734" s="306">
        <f t="shared" ca="1" si="327"/>
        <v>-0.7183335565993596</v>
      </c>
      <c r="E734" s="307">
        <f t="shared" ca="1" si="328"/>
        <v>-1.2445898064730159</v>
      </c>
      <c r="F734" s="304">
        <f t="shared" ca="1" si="329"/>
        <v>1.4370131818856862</v>
      </c>
      <c r="G734" s="306">
        <f t="shared" ca="1" si="330"/>
        <v>8.7323924500295522</v>
      </c>
      <c r="H734" s="307">
        <f t="shared" ca="1" si="331"/>
        <v>-104.12603908506715</v>
      </c>
      <c r="I734" s="304">
        <f t="shared" ca="1" si="332"/>
        <v>104.49156278593149</v>
      </c>
      <c r="J734" s="306">
        <f t="shared" ca="1" si="333"/>
        <v>720.8069538303231</v>
      </c>
      <c r="K734" s="307">
        <f t="shared" ca="1" si="334"/>
        <v>-8.8349670034066676</v>
      </c>
      <c r="L734" s="304">
        <f t="shared" ca="1" si="319"/>
        <v>720.86109711379265</v>
      </c>
      <c r="M734" s="306">
        <f t="shared" ca="1" si="335"/>
        <v>-1.4871284325100409</v>
      </c>
      <c r="N734" s="304">
        <f t="shared" ca="1" si="336"/>
        <v>-85.206182776731026</v>
      </c>
      <c r="P734" s="310">
        <f t="shared" ca="1" si="337"/>
        <v>23</v>
      </c>
      <c r="Q734" s="304">
        <f t="shared" ca="1" si="338"/>
        <v>0</v>
      </c>
      <c r="R734" s="306">
        <f t="shared" ca="1" si="339"/>
        <v>0</v>
      </c>
      <c r="S734" s="307">
        <f t="shared" ca="1" si="340"/>
        <v>3.1779999999999995</v>
      </c>
      <c r="T734" s="304">
        <f t="shared" ca="1" si="320"/>
        <v>31.176179999999995</v>
      </c>
      <c r="U734" s="311">
        <f t="shared" ca="1" si="321"/>
        <v>0</v>
      </c>
      <c r="V734" s="306">
        <f t="shared" ca="1" si="322"/>
        <v>1.2260827617661414</v>
      </c>
      <c r="W734" s="304">
        <f t="shared" ca="1" si="323"/>
        <v>27.316521606502722</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1.1802040835353971</v>
      </c>
      <c r="AH734" s="304">
        <f t="shared" ca="1" si="347"/>
        <v>-8.5954787465220726</v>
      </c>
    </row>
    <row r="735" spans="1:34" x14ac:dyDescent="0.2">
      <c r="A735" s="347">
        <f t="shared" ca="1" si="325"/>
        <v>1E-4</v>
      </c>
      <c r="B735" s="304">
        <f t="shared" ca="1" si="326"/>
        <v>33.435300000001355</v>
      </c>
      <c r="D735" s="306">
        <f t="shared" ca="1" si="327"/>
        <v>-0.71832920687887536</v>
      </c>
      <c r="E735" s="307">
        <f t="shared" ca="1" si="328"/>
        <v>-1.244560975192778</v>
      </c>
      <c r="F735" s="304">
        <f t="shared" ca="1" si="329"/>
        <v>1.4369860369634886</v>
      </c>
      <c r="G735" s="306">
        <f t="shared" ca="1" si="330"/>
        <v>8.732320617108865</v>
      </c>
      <c r="H735" s="307">
        <f t="shared" ca="1" si="331"/>
        <v>-104.12616354116467</v>
      </c>
      <c r="I735" s="304">
        <f t="shared" ca="1" si="332"/>
        <v>104.49168080359965</v>
      </c>
      <c r="J735" s="306">
        <f t="shared" ca="1" si="333"/>
        <v>720.8069538303231</v>
      </c>
      <c r="K735" s="307">
        <f t="shared" ca="1" si="334"/>
        <v>-8.845379613537979</v>
      </c>
      <c r="L735" s="304">
        <f t="shared" ca="1" si="319"/>
        <v>720.86122480728363</v>
      </c>
      <c r="M735" s="306">
        <f t="shared" ca="1" si="335"/>
        <v>-1.4871292170937986</v>
      </c>
      <c r="N735" s="304">
        <f t="shared" ca="1" si="336"/>
        <v>-85.206227730069017</v>
      </c>
      <c r="P735" s="310">
        <f t="shared" ca="1" si="337"/>
        <v>23</v>
      </c>
      <c r="Q735" s="304">
        <f t="shared" ca="1" si="338"/>
        <v>0</v>
      </c>
      <c r="R735" s="306">
        <f t="shared" ca="1" si="339"/>
        <v>0</v>
      </c>
      <c r="S735" s="307">
        <f t="shared" ca="1" si="340"/>
        <v>3.1779999999999995</v>
      </c>
      <c r="T735" s="304">
        <f t="shared" ca="1" si="320"/>
        <v>31.176179999999995</v>
      </c>
      <c r="U735" s="311">
        <f t="shared" ca="1" si="321"/>
        <v>0</v>
      </c>
      <c r="V735" s="306">
        <f t="shared" ca="1" si="322"/>
        <v>1.226084038439234</v>
      </c>
      <c r="W735" s="304">
        <f t="shared" ca="1" si="323"/>
        <v>27.316611755370605</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1.1801763598514299</v>
      </c>
      <c r="AH735" s="304">
        <f t="shared" ca="1" si="347"/>
        <v>-8.5955071134369803</v>
      </c>
    </row>
    <row r="736" spans="1:34" x14ac:dyDescent="0.2">
      <c r="A736" s="347">
        <f t="shared" ca="1" si="325"/>
        <v>1E-4</v>
      </c>
      <c r="B736" s="304">
        <f t="shared" ca="1" si="326"/>
        <v>33.435400000001358</v>
      </c>
      <c r="D736" s="306">
        <f t="shared" ca="1" si="327"/>
        <v>-0.71832485715282213</v>
      </c>
      <c r="E736" s="307">
        <f t="shared" ca="1" si="328"/>
        <v>-1.2445321442924175</v>
      </c>
      <c r="F736" s="304">
        <f t="shared" ca="1" si="329"/>
        <v>1.4369588924463723</v>
      </c>
      <c r="G736" s="306">
        <f t="shared" ca="1" si="330"/>
        <v>8.7322487846231489</v>
      </c>
      <c r="H736" s="307">
        <f t="shared" ca="1" si="331"/>
        <v>-104.1262879943791</v>
      </c>
      <c r="I736" s="304">
        <f t="shared" ca="1" si="332"/>
        <v>104.49179881849545</v>
      </c>
      <c r="J736" s="306">
        <f t="shared" ca="1" si="333"/>
        <v>720.8069538303231</v>
      </c>
      <c r="K736" s="307">
        <f t="shared" ca="1" si="334"/>
        <v>-8.8557922361147554</v>
      </c>
      <c r="L736" s="304">
        <f t="shared" ca="1" si="319"/>
        <v>720.86135265131168</v>
      </c>
      <c r="M736" s="306">
        <f t="shared" ca="1" si="335"/>
        <v>-1.4871300016693301</v>
      </c>
      <c r="N736" s="304">
        <f t="shared" ca="1" si="336"/>
        <v>-85.206272682935676</v>
      </c>
      <c r="P736" s="310">
        <f t="shared" ca="1" si="337"/>
        <v>23</v>
      </c>
      <c r="Q736" s="304">
        <f t="shared" ca="1" si="338"/>
        <v>0</v>
      </c>
      <c r="R736" s="306">
        <f t="shared" ca="1" si="339"/>
        <v>0</v>
      </c>
      <c r="S736" s="307">
        <f t="shared" ca="1" si="340"/>
        <v>3.1779999999999995</v>
      </c>
      <c r="T736" s="304">
        <f t="shared" ca="1" si="320"/>
        <v>31.176179999999995</v>
      </c>
      <c r="U736" s="311">
        <f t="shared" ca="1" si="321"/>
        <v>0</v>
      </c>
      <c r="V736" s="306">
        <f t="shared" ca="1" si="322"/>
        <v>1.2260853151151825</v>
      </c>
      <c r="W736" s="304">
        <f t="shared" ca="1" si="323"/>
        <v>27.316701903050792</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1.1801486365284219</v>
      </c>
      <c r="AH736" s="304">
        <f t="shared" ca="1" si="347"/>
        <v>-8.5955354799781656</v>
      </c>
    </row>
    <row r="737" spans="1:34" x14ac:dyDescent="0.2">
      <c r="A737" s="347">
        <f t="shared" ca="1" si="325"/>
        <v>1E-4</v>
      </c>
      <c r="B737" s="304">
        <f t="shared" ca="1" si="326"/>
        <v>33.435500000001362</v>
      </c>
      <c r="D737" s="306">
        <f t="shared" ca="1" si="327"/>
        <v>-0.71832050742120124</v>
      </c>
      <c r="E737" s="307">
        <f t="shared" ca="1" si="328"/>
        <v>-1.2445033137719381</v>
      </c>
      <c r="F737" s="304">
        <f t="shared" ca="1" si="329"/>
        <v>1.4369317483343416</v>
      </c>
      <c r="G737" s="306">
        <f t="shared" ca="1" si="330"/>
        <v>8.7321769525724076</v>
      </c>
      <c r="H737" s="307">
        <f t="shared" ca="1" si="331"/>
        <v>-104.12641244471048</v>
      </c>
      <c r="I737" s="304">
        <f t="shared" ca="1" si="332"/>
        <v>104.49191683061898</v>
      </c>
      <c r="J737" s="306">
        <f t="shared" ca="1" si="333"/>
        <v>720.8069538303231</v>
      </c>
      <c r="K737" s="307">
        <f t="shared" ca="1" si="334"/>
        <v>-8.8662048711367092</v>
      </c>
      <c r="L737" s="304">
        <f t="shared" ca="1" si="319"/>
        <v>720.86148064587735</v>
      </c>
      <c r="M737" s="306">
        <f t="shared" ca="1" si="335"/>
        <v>-1.4871307862366352</v>
      </c>
      <c r="N737" s="304">
        <f t="shared" ca="1" si="336"/>
        <v>-85.206317635331004</v>
      </c>
      <c r="P737" s="310">
        <f t="shared" ca="1" si="337"/>
        <v>23</v>
      </c>
      <c r="Q737" s="304">
        <f t="shared" ca="1" si="338"/>
        <v>0</v>
      </c>
      <c r="R737" s="306">
        <f t="shared" ca="1" si="339"/>
        <v>0</v>
      </c>
      <c r="S737" s="307">
        <f t="shared" ca="1" si="340"/>
        <v>3.1779999999999995</v>
      </c>
      <c r="T737" s="304">
        <f t="shared" ca="1" si="320"/>
        <v>31.176179999999995</v>
      </c>
      <c r="U737" s="311">
        <f t="shared" ca="1" si="321"/>
        <v>0</v>
      </c>
      <c r="V737" s="306">
        <f t="shared" ca="1" si="322"/>
        <v>1.2260865917939872</v>
      </c>
      <c r="W737" s="304">
        <f t="shared" ca="1" si="323"/>
        <v>27.316792049543317</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1.1801209135663804</v>
      </c>
      <c r="AH737" s="304">
        <f t="shared" ca="1" si="347"/>
        <v>-8.595563846145625</v>
      </c>
    </row>
    <row r="738" spans="1:34" x14ac:dyDescent="0.2">
      <c r="A738" s="347">
        <f t="shared" ca="1" si="325"/>
        <v>1E-4</v>
      </c>
      <c r="B738" s="304">
        <f t="shared" ca="1" si="326"/>
        <v>33.435600000001365</v>
      </c>
      <c r="D738" s="306">
        <f t="shared" ca="1" si="327"/>
        <v>-0.71831615768401524</v>
      </c>
      <c r="E738" s="307">
        <f t="shared" ca="1" si="328"/>
        <v>-1.2444744836313273</v>
      </c>
      <c r="F738" s="304">
        <f t="shared" ca="1" si="329"/>
        <v>1.4369046046273863</v>
      </c>
      <c r="G738" s="306">
        <f t="shared" ca="1" si="330"/>
        <v>8.7321051209566392</v>
      </c>
      <c r="H738" s="307">
        <f t="shared" ca="1" si="331"/>
        <v>-104.12653689215884</v>
      </c>
      <c r="I738" s="304">
        <f t="shared" ca="1" si="332"/>
        <v>104.49203483997023</v>
      </c>
      <c r="J738" s="306">
        <f t="shared" ca="1" si="333"/>
        <v>720.8069538303231</v>
      </c>
      <c r="K738" s="307">
        <f t="shared" ca="1" si="334"/>
        <v>-8.8766175186035525</v>
      </c>
      <c r="L738" s="304">
        <f t="shared" ca="1" si="319"/>
        <v>720.86160879098088</v>
      </c>
      <c r="M738" s="306">
        <f t="shared" ca="1" si="335"/>
        <v>-1.4871315707957145</v>
      </c>
      <c r="N738" s="304">
        <f t="shared" ca="1" si="336"/>
        <v>-85.206362587255029</v>
      </c>
      <c r="P738" s="310">
        <f t="shared" ca="1" si="337"/>
        <v>23</v>
      </c>
      <c r="Q738" s="304">
        <f t="shared" ca="1" si="338"/>
        <v>0</v>
      </c>
      <c r="R738" s="306">
        <f t="shared" ca="1" si="339"/>
        <v>0</v>
      </c>
      <c r="S738" s="307">
        <f t="shared" ca="1" si="340"/>
        <v>3.1779999999999995</v>
      </c>
      <c r="T738" s="304">
        <f t="shared" ca="1" si="320"/>
        <v>31.176179999999995</v>
      </c>
      <c r="U738" s="311">
        <f t="shared" ca="1" si="321"/>
        <v>0</v>
      </c>
      <c r="V738" s="306">
        <f t="shared" ca="1" si="322"/>
        <v>1.2260878684756473</v>
      </c>
      <c r="W738" s="304">
        <f t="shared" ca="1" si="323"/>
        <v>27.316882194848159</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1.180093190965291</v>
      </c>
      <c r="AH738" s="304">
        <f t="shared" ca="1" si="347"/>
        <v>-8.5955922119393708</v>
      </c>
    </row>
    <row r="739" spans="1:34" x14ac:dyDescent="0.2">
      <c r="A739" s="347">
        <f t="shared" ca="1" si="325"/>
        <v>1E-4</v>
      </c>
      <c r="B739" s="304">
        <f t="shared" ca="1" si="326"/>
        <v>33.435700000001368</v>
      </c>
      <c r="D739" s="306">
        <f t="shared" ca="1" si="327"/>
        <v>-0.71831180794126126</v>
      </c>
      <c r="E739" s="307">
        <f t="shared" ca="1" si="328"/>
        <v>-1.2444456538705904</v>
      </c>
      <c r="F739" s="304">
        <f t="shared" ca="1" si="329"/>
        <v>1.4368774613255106</v>
      </c>
      <c r="G739" s="306">
        <f t="shared" ca="1" si="330"/>
        <v>8.7320332897758455</v>
      </c>
      <c r="H739" s="307">
        <f t="shared" ca="1" si="331"/>
        <v>-104.12666133672423</v>
      </c>
      <c r="I739" s="304">
        <f t="shared" ca="1" si="332"/>
        <v>104.49215284654926</v>
      </c>
      <c r="J739" s="306">
        <f t="shared" ca="1" si="333"/>
        <v>720.8069538303231</v>
      </c>
      <c r="K739" s="307">
        <f t="shared" ca="1" si="334"/>
        <v>-8.8870301785149959</v>
      </c>
      <c r="L739" s="304">
        <f t="shared" ca="1" si="319"/>
        <v>720.86173708662284</v>
      </c>
      <c r="M739" s="306">
        <f t="shared" ca="1" si="335"/>
        <v>-1.4871323553465678</v>
      </c>
      <c r="N739" s="304">
        <f t="shared" ca="1" si="336"/>
        <v>-85.206407538707737</v>
      </c>
      <c r="P739" s="310">
        <f t="shared" ca="1" si="337"/>
        <v>23</v>
      </c>
      <c r="Q739" s="304">
        <f t="shared" ca="1" si="338"/>
        <v>0</v>
      </c>
      <c r="R739" s="306">
        <f t="shared" ca="1" si="339"/>
        <v>0</v>
      </c>
      <c r="S739" s="307">
        <f t="shared" ca="1" si="340"/>
        <v>3.1779999999999995</v>
      </c>
      <c r="T739" s="304">
        <f t="shared" ca="1" si="320"/>
        <v>31.176179999999995</v>
      </c>
      <c r="U739" s="311">
        <f t="shared" ca="1" si="321"/>
        <v>0</v>
      </c>
      <c r="V739" s="306">
        <f t="shared" ca="1" si="322"/>
        <v>1.2260891451601634</v>
      </c>
      <c r="W739" s="304">
        <f t="shared" ca="1" si="323"/>
        <v>27.316972338965343</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1.1800654687251591</v>
      </c>
      <c r="AH739" s="304">
        <f t="shared" ca="1" si="347"/>
        <v>-8.5956205773593961</v>
      </c>
    </row>
    <row r="740" spans="1:34" x14ac:dyDescent="0.2">
      <c r="A740" s="347">
        <f t="shared" ca="1" si="325"/>
        <v>1E-4</v>
      </c>
      <c r="B740" s="304">
        <f t="shared" ca="1" si="326"/>
        <v>33.435800000001372</v>
      </c>
      <c r="D740" s="306">
        <f t="shared" ca="1" si="327"/>
        <v>-0.71830745819294184</v>
      </c>
      <c r="E740" s="307">
        <f t="shared" ca="1" si="328"/>
        <v>-1.2444168244897202</v>
      </c>
      <c r="F740" s="304">
        <f t="shared" ca="1" si="329"/>
        <v>1.4368503184287096</v>
      </c>
      <c r="G740" s="306">
        <f t="shared" ca="1" si="330"/>
        <v>8.7319614590300265</v>
      </c>
      <c r="H740" s="307">
        <f t="shared" ca="1" si="331"/>
        <v>-104.12678577840667</v>
      </c>
      <c r="I740" s="304">
        <f t="shared" ca="1" si="332"/>
        <v>104.49227085035611</v>
      </c>
      <c r="J740" s="306">
        <f t="shared" ca="1" si="333"/>
        <v>720.8069538303231</v>
      </c>
      <c r="K740" s="307">
        <f t="shared" ca="1" si="334"/>
        <v>-8.8974428508707533</v>
      </c>
      <c r="L740" s="304">
        <f t="shared" ca="1" si="319"/>
        <v>720.86186553280379</v>
      </c>
      <c r="M740" s="306">
        <f t="shared" ca="1" si="335"/>
        <v>-1.4871331398891954</v>
      </c>
      <c r="N740" s="304">
        <f t="shared" ca="1" si="336"/>
        <v>-85.206452489689156</v>
      </c>
      <c r="P740" s="310">
        <f t="shared" ca="1" si="337"/>
        <v>23</v>
      </c>
      <c r="Q740" s="304">
        <f t="shared" ca="1" si="338"/>
        <v>0</v>
      </c>
      <c r="R740" s="306">
        <f t="shared" ca="1" si="339"/>
        <v>0</v>
      </c>
      <c r="S740" s="307">
        <f t="shared" ca="1" si="340"/>
        <v>3.1779999999999995</v>
      </c>
      <c r="T740" s="304">
        <f t="shared" ca="1" si="320"/>
        <v>31.176179999999995</v>
      </c>
      <c r="U740" s="311">
        <f t="shared" ca="1" si="321"/>
        <v>0</v>
      </c>
      <c r="V740" s="306">
        <f t="shared" ca="1" si="322"/>
        <v>1.2260904218475353</v>
      </c>
      <c r="W740" s="304">
        <f t="shared" ca="1" si="323"/>
        <v>27.31706248189488</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1.1800377468459811</v>
      </c>
      <c r="AH740" s="304">
        <f t="shared" ca="1" si="347"/>
        <v>-8.5956489424057096</v>
      </c>
    </row>
    <row r="741" spans="1:34" x14ac:dyDescent="0.2">
      <c r="A741" s="347">
        <f t="shared" ca="1" si="325"/>
        <v>1E-4</v>
      </c>
      <c r="B741" s="304">
        <f t="shared" ca="1" si="326"/>
        <v>33.435900000001375</v>
      </c>
      <c r="D741" s="306">
        <f t="shared" ca="1" si="327"/>
        <v>-0.71830310843905854</v>
      </c>
      <c r="E741" s="307">
        <f t="shared" ca="1" si="328"/>
        <v>-1.2443879954887116</v>
      </c>
      <c r="F741" s="304">
        <f t="shared" ca="1" si="329"/>
        <v>1.4368231759369792</v>
      </c>
      <c r="G741" s="306">
        <f t="shared" ca="1" si="330"/>
        <v>8.7318896287191823</v>
      </c>
      <c r="H741" s="307">
        <f t="shared" ca="1" si="331"/>
        <v>-104.12691021720622</v>
      </c>
      <c r="I741" s="304">
        <f t="shared" ca="1" si="332"/>
        <v>104.49238885139079</v>
      </c>
      <c r="J741" s="306">
        <f t="shared" ca="1" si="333"/>
        <v>720.8069538303231</v>
      </c>
      <c r="K741" s="307">
        <f t="shared" ca="1" si="334"/>
        <v>-8.9078555356705333</v>
      </c>
      <c r="L741" s="304">
        <f t="shared" ca="1" si="319"/>
        <v>720.86199412952396</v>
      </c>
      <c r="M741" s="306">
        <f t="shared" ca="1" si="335"/>
        <v>-1.4871339244235973</v>
      </c>
      <c r="N741" s="304">
        <f t="shared" ca="1" si="336"/>
        <v>-85.206497440199257</v>
      </c>
      <c r="P741" s="310">
        <f t="shared" ca="1" si="337"/>
        <v>23</v>
      </c>
      <c r="Q741" s="304">
        <f t="shared" ca="1" si="338"/>
        <v>0</v>
      </c>
      <c r="R741" s="306">
        <f t="shared" ca="1" si="339"/>
        <v>0</v>
      </c>
      <c r="S741" s="307">
        <f t="shared" ca="1" si="340"/>
        <v>3.1779999999999995</v>
      </c>
      <c r="T741" s="304">
        <f t="shared" ca="1" si="320"/>
        <v>31.176179999999995</v>
      </c>
      <c r="U741" s="311">
        <f t="shared" ca="1" si="321"/>
        <v>0</v>
      </c>
      <c r="V741" s="306">
        <f t="shared" ca="1" si="322"/>
        <v>1.226091698537763</v>
      </c>
      <c r="W741" s="304">
        <f t="shared" ca="1" si="323"/>
        <v>27.317152623636776</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1.1800100253277481</v>
      </c>
      <c r="AH741" s="304">
        <f t="shared" ca="1" si="347"/>
        <v>-8.595677307078315</v>
      </c>
    </row>
    <row r="742" spans="1:34" x14ac:dyDescent="0.2">
      <c r="A742" s="347">
        <f t="shared" ca="1" si="325"/>
        <v>1E-4</v>
      </c>
      <c r="B742" s="304">
        <f t="shared" ca="1" si="326"/>
        <v>33.436000000001378</v>
      </c>
      <c r="D742" s="306">
        <f t="shared" ca="1" si="327"/>
        <v>-0.71829875867961135</v>
      </c>
      <c r="E742" s="307">
        <f t="shared" ca="1" si="328"/>
        <v>-1.2443591668675662</v>
      </c>
      <c r="F742" s="304">
        <f t="shared" ca="1" si="329"/>
        <v>1.4367960338503214</v>
      </c>
      <c r="G742" s="306">
        <f t="shared" ca="1" si="330"/>
        <v>8.7318177988433145</v>
      </c>
      <c r="H742" s="307">
        <f t="shared" ca="1" si="331"/>
        <v>-104.12703465312291</v>
      </c>
      <c r="I742" s="304">
        <f t="shared" ca="1" si="332"/>
        <v>104.49250684965337</v>
      </c>
      <c r="J742" s="306">
        <f t="shared" ca="1" si="333"/>
        <v>720.8069538303231</v>
      </c>
      <c r="K742" s="307">
        <f t="shared" ca="1" si="334"/>
        <v>-8.9182682329140501</v>
      </c>
      <c r="L742" s="304">
        <f t="shared" ca="1" si="319"/>
        <v>720.86212287678404</v>
      </c>
      <c r="M742" s="306">
        <f t="shared" ca="1" si="335"/>
        <v>-1.4871347089497735</v>
      </c>
      <c r="N742" s="304">
        <f t="shared" ca="1" si="336"/>
        <v>-85.20654239023807</v>
      </c>
      <c r="P742" s="310">
        <f t="shared" ca="1" si="337"/>
        <v>23</v>
      </c>
      <c r="Q742" s="304">
        <f t="shared" ca="1" si="338"/>
        <v>0</v>
      </c>
      <c r="R742" s="306">
        <f t="shared" ca="1" si="339"/>
        <v>0</v>
      </c>
      <c r="S742" s="307">
        <f t="shared" ca="1" si="340"/>
        <v>3.1779999999999995</v>
      </c>
      <c r="T742" s="304">
        <f t="shared" ca="1" si="320"/>
        <v>31.176179999999995</v>
      </c>
      <c r="U742" s="311">
        <f t="shared" ca="1" si="321"/>
        <v>0</v>
      </c>
      <c r="V742" s="306">
        <f t="shared" ca="1" si="322"/>
        <v>1.2260929752308463</v>
      </c>
      <c r="W742" s="304">
        <f t="shared" ca="1" si="323"/>
        <v>27.31724276419104</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1.1799823041704638</v>
      </c>
      <c r="AH742" s="304">
        <f t="shared" ca="1" si="347"/>
        <v>-8.5957056713772122</v>
      </c>
    </row>
    <row r="743" spans="1:34" x14ac:dyDescent="0.2">
      <c r="A743" s="347">
        <f t="shared" ca="1" si="325"/>
        <v>1E-4</v>
      </c>
      <c r="B743" s="304">
        <f t="shared" ca="1" si="326"/>
        <v>33.436100000001382</v>
      </c>
      <c r="D743" s="306">
        <f t="shared" ca="1" si="327"/>
        <v>-0.71829440891460206</v>
      </c>
      <c r="E743" s="307">
        <f t="shared" ca="1" si="328"/>
        <v>-1.2443303386262805</v>
      </c>
      <c r="F743" s="304">
        <f t="shared" ca="1" si="329"/>
        <v>1.436768892168734</v>
      </c>
      <c r="G743" s="306">
        <f t="shared" ca="1" si="330"/>
        <v>8.7317459694024233</v>
      </c>
      <c r="H743" s="307">
        <f t="shared" ca="1" si="331"/>
        <v>-104.12715908615677</v>
      </c>
      <c r="I743" s="304">
        <f t="shared" ca="1" si="332"/>
        <v>104.49262484514387</v>
      </c>
      <c r="J743" s="306">
        <f t="shared" ca="1" si="333"/>
        <v>720.8069538303231</v>
      </c>
      <c r="K743" s="307">
        <f t="shared" ca="1" si="334"/>
        <v>-8.9286809426010141</v>
      </c>
      <c r="L743" s="304">
        <f t="shared" ca="1" si="319"/>
        <v>720.86225177458437</v>
      </c>
      <c r="M743" s="306">
        <f t="shared" ca="1" si="335"/>
        <v>-1.4871354934677243</v>
      </c>
      <c r="N743" s="304">
        <f t="shared" ca="1" si="336"/>
        <v>-85.206587339805608</v>
      </c>
      <c r="P743" s="310">
        <f t="shared" ca="1" si="337"/>
        <v>23</v>
      </c>
      <c r="Q743" s="304">
        <f t="shared" ca="1" si="338"/>
        <v>0</v>
      </c>
      <c r="R743" s="306">
        <f t="shared" ca="1" si="339"/>
        <v>0</v>
      </c>
      <c r="S743" s="307">
        <f t="shared" ca="1" si="340"/>
        <v>3.1779999999999995</v>
      </c>
      <c r="T743" s="304">
        <f t="shared" ca="1" si="320"/>
        <v>31.176179999999995</v>
      </c>
      <c r="U743" s="311">
        <f t="shared" ca="1" si="321"/>
        <v>0</v>
      </c>
      <c r="V743" s="306">
        <f t="shared" ca="1" si="322"/>
        <v>1.226094251926785</v>
      </c>
      <c r="W743" s="304">
        <f t="shared" ca="1" si="323"/>
        <v>27.317332903557688</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1.1799545833741245</v>
      </c>
      <c r="AH743" s="304">
        <f t="shared" ca="1" si="347"/>
        <v>-8.5957340353024048</v>
      </c>
    </row>
    <row r="744" spans="1:34" x14ac:dyDescent="0.2">
      <c r="A744" s="347">
        <f t="shared" ca="1" si="325"/>
        <v>1E-4</v>
      </c>
      <c r="B744" s="304">
        <f t="shared" ca="1" si="326"/>
        <v>33.436200000001385</v>
      </c>
      <c r="D744" s="306">
        <f t="shared" ca="1" si="327"/>
        <v>-0.71829005914403099</v>
      </c>
      <c r="E744" s="307">
        <f t="shared" ca="1" si="328"/>
        <v>-1.2443015107648456</v>
      </c>
      <c r="F744" s="304">
        <f t="shared" ca="1" si="329"/>
        <v>1.4367417508922098</v>
      </c>
      <c r="G744" s="306">
        <f t="shared" ca="1" si="330"/>
        <v>8.7316741403965086</v>
      </c>
      <c r="H744" s="307">
        <f t="shared" ca="1" si="331"/>
        <v>-104.12728351630784</v>
      </c>
      <c r="I744" s="304">
        <f t="shared" ca="1" si="332"/>
        <v>104.49274283786229</v>
      </c>
      <c r="J744" s="306">
        <f t="shared" ca="1" si="333"/>
        <v>720.8069538303231</v>
      </c>
      <c r="K744" s="307">
        <f t="shared" ca="1" si="334"/>
        <v>-8.9390936647311374</v>
      </c>
      <c r="L744" s="304">
        <f t="shared" ca="1" si="319"/>
        <v>720.86238082292539</v>
      </c>
      <c r="M744" s="306">
        <f t="shared" ca="1" si="335"/>
        <v>-1.4871362779774497</v>
      </c>
      <c r="N744" s="304">
        <f t="shared" ca="1" si="336"/>
        <v>-85.206632288901858</v>
      </c>
      <c r="P744" s="310">
        <f t="shared" ca="1" si="337"/>
        <v>23</v>
      </c>
      <c r="Q744" s="304">
        <f t="shared" ca="1" si="338"/>
        <v>0</v>
      </c>
      <c r="R744" s="306">
        <f t="shared" ca="1" si="339"/>
        <v>0</v>
      </c>
      <c r="S744" s="307">
        <f t="shared" ca="1" si="340"/>
        <v>3.1779999999999995</v>
      </c>
      <c r="T744" s="304">
        <f t="shared" ca="1" si="320"/>
        <v>31.176179999999995</v>
      </c>
      <c r="U744" s="311">
        <f t="shared" ca="1" si="321"/>
        <v>0</v>
      </c>
      <c r="V744" s="306">
        <f t="shared" ca="1" si="322"/>
        <v>1.2260955286255797</v>
      </c>
      <c r="W744" s="304">
        <f t="shared" ca="1" si="323"/>
        <v>27.317423041736706</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1.1799268629387232</v>
      </c>
      <c r="AH744" s="304">
        <f t="shared" ca="1" si="347"/>
        <v>-8.5957623988538998</v>
      </c>
    </row>
    <row r="745" spans="1:34" x14ac:dyDescent="0.2">
      <c r="A745" s="347">
        <f t="shared" ca="1" si="325"/>
        <v>1E-4</v>
      </c>
      <c r="B745" s="304">
        <f t="shared" ca="1" si="326"/>
        <v>33.436300000001388</v>
      </c>
      <c r="D745" s="306">
        <f t="shared" ca="1" si="327"/>
        <v>-0.71828570936789893</v>
      </c>
      <c r="E745" s="307">
        <f t="shared" ca="1" si="328"/>
        <v>-1.2442726832832705</v>
      </c>
      <c r="F745" s="304">
        <f t="shared" ca="1" si="329"/>
        <v>1.4367146100207568</v>
      </c>
      <c r="G745" s="306">
        <f t="shared" ca="1" si="330"/>
        <v>8.7316023118255721</v>
      </c>
      <c r="H745" s="307">
        <f t="shared" ca="1" si="331"/>
        <v>-104.12740794357617</v>
      </c>
      <c r="I745" s="304">
        <f t="shared" ca="1" si="332"/>
        <v>104.49286082780874</v>
      </c>
      <c r="J745" s="306">
        <f t="shared" ca="1" si="333"/>
        <v>720.8069538303231</v>
      </c>
      <c r="K745" s="307">
        <f t="shared" ca="1" si="334"/>
        <v>-8.9495063993041324</v>
      </c>
      <c r="L745" s="304">
        <f t="shared" ca="1" si="319"/>
        <v>720.86251002180768</v>
      </c>
      <c r="M745" s="306">
        <f t="shared" ca="1" si="335"/>
        <v>-1.4871370624789502</v>
      </c>
      <c r="N745" s="304">
        <f t="shared" ca="1" si="336"/>
        <v>-85.206677237526861</v>
      </c>
      <c r="P745" s="310">
        <f t="shared" ca="1" si="337"/>
        <v>23</v>
      </c>
      <c r="Q745" s="304">
        <f t="shared" ca="1" si="338"/>
        <v>0</v>
      </c>
      <c r="R745" s="306">
        <f t="shared" ca="1" si="339"/>
        <v>0</v>
      </c>
      <c r="S745" s="307">
        <f t="shared" ca="1" si="340"/>
        <v>3.1779999999999995</v>
      </c>
      <c r="T745" s="304">
        <f t="shared" ca="1" si="320"/>
        <v>31.176179999999995</v>
      </c>
      <c r="U745" s="311">
        <f t="shared" ca="1" si="321"/>
        <v>0</v>
      </c>
      <c r="V745" s="306">
        <f t="shared" ca="1" si="322"/>
        <v>1.2260968053272299</v>
      </c>
      <c r="W745" s="304">
        <f t="shared" ca="1" si="323"/>
        <v>27.317513178728134</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1.1798991428642687</v>
      </c>
      <c r="AH745" s="304">
        <f t="shared" ca="1" si="347"/>
        <v>-8.5957907620316902</v>
      </c>
    </row>
    <row r="746" spans="1:34" x14ac:dyDescent="0.2">
      <c r="A746" s="347">
        <f t="shared" ca="1" si="325"/>
        <v>1E-4</v>
      </c>
      <c r="B746" s="304">
        <f t="shared" ca="1" si="326"/>
        <v>33.436400000001392</v>
      </c>
      <c r="D746" s="306">
        <f t="shared" ca="1" si="327"/>
        <v>-0.71828135958620498</v>
      </c>
      <c r="E746" s="307">
        <f t="shared" ca="1" si="328"/>
        <v>-1.244243856181539</v>
      </c>
      <c r="F746" s="304">
        <f t="shared" ca="1" si="329"/>
        <v>1.4366874695543612</v>
      </c>
      <c r="G746" s="306">
        <f t="shared" ca="1" si="330"/>
        <v>8.7315304836896139</v>
      </c>
      <c r="H746" s="307">
        <f t="shared" ca="1" si="331"/>
        <v>-104.12753236796179</v>
      </c>
      <c r="I746" s="304">
        <f t="shared" ca="1" si="332"/>
        <v>104.49297881498322</v>
      </c>
      <c r="J746" s="306">
        <f t="shared" ca="1" si="333"/>
        <v>720.8069538303231</v>
      </c>
      <c r="K746" s="307">
        <f t="shared" ca="1" si="334"/>
        <v>-8.9599191463197094</v>
      </c>
      <c r="L746" s="304">
        <f t="shared" ca="1" si="319"/>
        <v>720.86263937123147</v>
      </c>
      <c r="M746" s="306">
        <f t="shared" ca="1" si="335"/>
        <v>-1.4871378469722252</v>
      </c>
      <c r="N746" s="304">
        <f t="shared" ca="1" si="336"/>
        <v>-85.206722185680576</v>
      </c>
      <c r="P746" s="310">
        <f t="shared" ca="1" si="337"/>
        <v>23</v>
      </c>
      <c r="Q746" s="304">
        <f t="shared" ca="1" si="338"/>
        <v>0</v>
      </c>
      <c r="R746" s="306">
        <f t="shared" ca="1" si="339"/>
        <v>0</v>
      </c>
      <c r="S746" s="307">
        <f t="shared" ca="1" si="340"/>
        <v>3.1779999999999995</v>
      </c>
      <c r="T746" s="304">
        <f t="shared" ca="1" si="320"/>
        <v>31.176179999999995</v>
      </c>
      <c r="U746" s="311">
        <f t="shared" ca="1" si="321"/>
        <v>0</v>
      </c>
      <c r="V746" s="306">
        <f t="shared" ca="1" si="322"/>
        <v>1.2260980820317353</v>
      </c>
      <c r="W746" s="304">
        <f t="shared" ca="1" si="323"/>
        <v>27.317603314531972</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1.1798714231507432</v>
      </c>
      <c r="AH746" s="304">
        <f t="shared" ca="1" si="347"/>
        <v>-8.5958191248357902</v>
      </c>
    </row>
    <row r="747" spans="1:34" x14ac:dyDescent="0.2">
      <c r="A747" s="347">
        <f t="shared" ca="1" si="325"/>
        <v>1E-4</v>
      </c>
      <c r="B747" s="304">
        <f t="shared" ca="1" si="326"/>
        <v>33.436500000001395</v>
      </c>
      <c r="D747" s="306">
        <f t="shared" ca="1" si="327"/>
        <v>-0.71827700979895459</v>
      </c>
      <c r="E747" s="307">
        <f t="shared" ca="1" si="328"/>
        <v>-1.2442150294596548</v>
      </c>
      <c r="F747" s="304">
        <f t="shared" ca="1" si="329"/>
        <v>1.4366603294930285</v>
      </c>
      <c r="G747" s="306">
        <f t="shared" ca="1" si="330"/>
        <v>8.731458655988634</v>
      </c>
      <c r="H747" s="307">
        <f t="shared" ca="1" si="331"/>
        <v>-104.12765678946474</v>
      </c>
      <c r="I747" s="304">
        <f t="shared" ca="1" si="332"/>
        <v>104.49309679938575</v>
      </c>
      <c r="J747" s="306">
        <f t="shared" ca="1" si="333"/>
        <v>720.8069538303231</v>
      </c>
      <c r="K747" s="307">
        <f t="shared" ca="1" si="334"/>
        <v>-8.9703319057775808</v>
      </c>
      <c r="L747" s="304">
        <f t="shared" ca="1" si="319"/>
        <v>720.86276887119743</v>
      </c>
      <c r="M747" s="306">
        <f t="shared" ca="1" si="335"/>
        <v>-1.4871386314572754</v>
      </c>
      <c r="N747" s="304">
        <f t="shared" ca="1" si="336"/>
        <v>-85.206767133363044</v>
      </c>
      <c r="P747" s="310">
        <f t="shared" ca="1" si="337"/>
        <v>23</v>
      </c>
      <c r="Q747" s="304">
        <f t="shared" ca="1" si="338"/>
        <v>0</v>
      </c>
      <c r="R747" s="306">
        <f t="shared" ca="1" si="339"/>
        <v>0</v>
      </c>
      <c r="S747" s="307">
        <f t="shared" ca="1" si="340"/>
        <v>3.1779999999999995</v>
      </c>
      <c r="T747" s="304">
        <f t="shared" ca="1" si="320"/>
        <v>31.176179999999995</v>
      </c>
      <c r="U747" s="311">
        <f t="shared" ca="1" si="321"/>
        <v>0</v>
      </c>
      <c r="V747" s="306">
        <f t="shared" ca="1" si="322"/>
        <v>1.2260993587390965</v>
      </c>
      <c r="W747" s="304">
        <f t="shared" ca="1" si="323"/>
        <v>27.317693449148212</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1.1798437037981522</v>
      </c>
      <c r="AH747" s="304">
        <f t="shared" ca="1" si="347"/>
        <v>-8.5958474872661981</v>
      </c>
    </row>
    <row r="748" spans="1:34" x14ac:dyDescent="0.2">
      <c r="A748" s="347">
        <f t="shared" ca="1" si="325"/>
        <v>1E-4</v>
      </c>
      <c r="B748" s="304">
        <f t="shared" ca="1" si="326"/>
        <v>33.436600000001398</v>
      </c>
      <c r="D748" s="306">
        <f t="shared" ca="1" si="327"/>
        <v>-0.7182726600061432</v>
      </c>
      <c r="E748" s="307">
        <f t="shared" ca="1" si="328"/>
        <v>-1.2441862031176161</v>
      </c>
      <c r="F748" s="304">
        <f t="shared" ca="1" si="329"/>
        <v>1.4366331898367553</v>
      </c>
      <c r="G748" s="306">
        <f t="shared" ca="1" si="330"/>
        <v>8.7313868287226342</v>
      </c>
      <c r="H748" s="307">
        <f t="shared" ca="1" si="331"/>
        <v>-104.12778120808505</v>
      </c>
      <c r="I748" s="304">
        <f t="shared" ca="1" si="332"/>
        <v>104.49321478101638</v>
      </c>
      <c r="J748" s="306">
        <f t="shared" ca="1" si="333"/>
        <v>720.8069538303231</v>
      </c>
      <c r="K748" s="307">
        <f t="shared" ca="1" si="334"/>
        <v>-8.9807446776774587</v>
      </c>
      <c r="L748" s="304">
        <f t="shared" ca="1" si="319"/>
        <v>720.8628985217058</v>
      </c>
      <c r="M748" s="306">
        <f t="shared" ca="1" si="335"/>
        <v>-1.4871394159341007</v>
      </c>
      <c r="N748" s="304">
        <f t="shared" ca="1" si="336"/>
        <v>-85.206812080574252</v>
      </c>
      <c r="P748" s="310">
        <f t="shared" ca="1" si="337"/>
        <v>23</v>
      </c>
      <c r="Q748" s="304">
        <f t="shared" ca="1" si="338"/>
        <v>0</v>
      </c>
      <c r="R748" s="306">
        <f t="shared" ca="1" si="339"/>
        <v>0</v>
      </c>
      <c r="S748" s="307">
        <f t="shared" ca="1" si="340"/>
        <v>3.1779999999999995</v>
      </c>
      <c r="T748" s="304">
        <f t="shared" ca="1" si="320"/>
        <v>31.176179999999995</v>
      </c>
      <c r="U748" s="311">
        <f t="shared" ca="1" si="321"/>
        <v>0</v>
      </c>
      <c r="V748" s="306">
        <f t="shared" ca="1" si="322"/>
        <v>1.2261006354493131</v>
      </c>
      <c r="W748" s="304">
        <f t="shared" ca="1" si="323"/>
        <v>27.31778358257688</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1.1798159848064973</v>
      </c>
      <c r="AH748" s="304">
        <f t="shared" ca="1" si="347"/>
        <v>-8.5958758493229119</v>
      </c>
    </row>
    <row r="749" spans="1:34" x14ac:dyDescent="0.2">
      <c r="A749" s="347">
        <f t="shared" ca="1" si="325"/>
        <v>1E-4</v>
      </c>
      <c r="B749" s="304">
        <f t="shared" ca="1" si="326"/>
        <v>33.436700000001402</v>
      </c>
      <c r="D749" s="306">
        <f t="shared" ca="1" si="327"/>
        <v>-0.71826831020777526</v>
      </c>
      <c r="E749" s="307">
        <f t="shared" ca="1" si="328"/>
        <v>-1.2441573771554175</v>
      </c>
      <c r="F749" s="304">
        <f t="shared" ca="1" si="329"/>
        <v>1.4366060505855391</v>
      </c>
      <c r="G749" s="306">
        <f t="shared" ca="1" si="330"/>
        <v>8.7313150018916126</v>
      </c>
      <c r="H749" s="307">
        <f t="shared" ca="1" si="331"/>
        <v>-104.12790562382277</v>
      </c>
      <c r="I749" s="304">
        <f t="shared" ca="1" si="332"/>
        <v>104.49333275987516</v>
      </c>
      <c r="J749" s="306">
        <f t="shared" ca="1" si="333"/>
        <v>720.8069538303231</v>
      </c>
      <c r="K749" s="307">
        <f t="shared" ca="1" si="334"/>
        <v>-8.9911574620190535</v>
      </c>
      <c r="L749" s="304">
        <f t="shared" ca="1" si="319"/>
        <v>720.86302832275726</v>
      </c>
      <c r="M749" s="306">
        <f t="shared" ca="1" si="335"/>
        <v>-1.4871402004027012</v>
      </c>
      <c r="N749" s="304">
        <f t="shared" ca="1" si="336"/>
        <v>-85.206857027314229</v>
      </c>
      <c r="P749" s="310">
        <f t="shared" ca="1" si="337"/>
        <v>23</v>
      </c>
      <c r="Q749" s="304">
        <f t="shared" ca="1" si="338"/>
        <v>0</v>
      </c>
      <c r="R749" s="306">
        <f t="shared" ca="1" si="339"/>
        <v>0</v>
      </c>
      <c r="S749" s="307">
        <f t="shared" ca="1" si="340"/>
        <v>3.1779999999999995</v>
      </c>
      <c r="T749" s="304">
        <f t="shared" ca="1" si="320"/>
        <v>31.176179999999995</v>
      </c>
      <c r="U749" s="311">
        <f t="shared" ca="1" si="321"/>
        <v>0</v>
      </c>
      <c r="V749" s="306">
        <f t="shared" ca="1" si="322"/>
        <v>1.2261019121623855</v>
      </c>
      <c r="W749" s="304">
        <f t="shared" ca="1" si="323"/>
        <v>27.317873714817999</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1.1797882661757662</v>
      </c>
      <c r="AH749" s="304">
        <f t="shared" ca="1" si="347"/>
        <v>-8.5959042110059425</v>
      </c>
    </row>
    <row r="750" spans="1:34" x14ac:dyDescent="0.2">
      <c r="A750" s="347">
        <f t="shared" ca="1" si="325"/>
        <v>1E-4</v>
      </c>
      <c r="B750" s="304">
        <f t="shared" ca="1" si="326"/>
        <v>33.436800000001405</v>
      </c>
      <c r="D750" s="306">
        <f t="shared" ca="1" si="327"/>
        <v>-0.71826396040385077</v>
      </c>
      <c r="E750" s="307">
        <f t="shared" ca="1" si="328"/>
        <v>-1.244128551573052</v>
      </c>
      <c r="F750" s="304">
        <f t="shared" ca="1" si="329"/>
        <v>1.4365789117393744</v>
      </c>
      <c r="G750" s="306">
        <f t="shared" ca="1" si="330"/>
        <v>8.7312431754955728</v>
      </c>
      <c r="H750" s="307">
        <f t="shared" ca="1" si="331"/>
        <v>-104.12803003667793</v>
      </c>
      <c r="I750" s="304">
        <f t="shared" ca="1" si="332"/>
        <v>104.4934507359621</v>
      </c>
      <c r="J750" s="306">
        <f t="shared" ca="1" si="333"/>
        <v>720.8069538303231</v>
      </c>
      <c r="K750" s="307">
        <f t="shared" ca="1" si="334"/>
        <v>-9.0015702588020794</v>
      </c>
      <c r="L750" s="304">
        <f t="shared" ca="1" si="319"/>
        <v>720.86315827435214</v>
      </c>
      <c r="M750" s="306">
        <f t="shared" ca="1" si="335"/>
        <v>-1.4871409848630772</v>
      </c>
      <c r="N750" s="304">
        <f t="shared" ca="1" si="336"/>
        <v>-85.206901973582973</v>
      </c>
      <c r="P750" s="310">
        <f t="shared" ca="1" si="337"/>
        <v>23</v>
      </c>
      <c r="Q750" s="304">
        <f t="shared" ca="1" si="338"/>
        <v>0</v>
      </c>
      <c r="R750" s="306">
        <f t="shared" ca="1" si="339"/>
        <v>0</v>
      </c>
      <c r="S750" s="307">
        <f t="shared" ca="1" si="340"/>
        <v>3.1779999999999995</v>
      </c>
      <c r="T750" s="304">
        <f t="shared" ca="1" si="320"/>
        <v>31.176179999999995</v>
      </c>
      <c r="U750" s="311">
        <f t="shared" ca="1" si="321"/>
        <v>0</v>
      </c>
      <c r="V750" s="306">
        <f t="shared" ca="1" si="322"/>
        <v>1.2261031888783132</v>
      </c>
      <c r="W750" s="304">
        <f t="shared" ca="1" si="323"/>
        <v>27.317963845871542</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1.179760547905957</v>
      </c>
      <c r="AH750" s="304">
        <f t="shared" ca="1" si="347"/>
        <v>-8.5959325723152933</v>
      </c>
    </row>
    <row r="751" spans="1:34" x14ac:dyDescent="0.2">
      <c r="A751" s="347">
        <f t="shared" ca="1" si="325"/>
        <v>1E-4</v>
      </c>
      <c r="B751" s="304">
        <f t="shared" ca="1" si="326"/>
        <v>33.436900000001408</v>
      </c>
      <c r="D751" s="306">
        <f t="shared" ca="1" si="327"/>
        <v>-0.71825961059436905</v>
      </c>
      <c r="E751" s="307">
        <f t="shared" ca="1" si="328"/>
        <v>-1.2440997263705249</v>
      </c>
      <c r="F751" s="304">
        <f t="shared" ca="1" si="329"/>
        <v>1.4365517732982649</v>
      </c>
      <c r="G751" s="306">
        <f t="shared" ca="1" si="330"/>
        <v>8.7311713495345131</v>
      </c>
      <c r="H751" s="307">
        <f t="shared" ca="1" si="331"/>
        <v>-104.12815444665057</v>
      </c>
      <c r="I751" s="304">
        <f t="shared" ca="1" si="332"/>
        <v>104.49356870927726</v>
      </c>
      <c r="J751" s="306">
        <f t="shared" ca="1" si="333"/>
        <v>720.8069538303231</v>
      </c>
      <c r="K751" s="307">
        <f t="shared" ca="1" si="334"/>
        <v>-9.0119830680262449</v>
      </c>
      <c r="L751" s="304">
        <f t="shared" ca="1" si="319"/>
        <v>720.86328837649091</v>
      </c>
      <c r="M751" s="306">
        <f t="shared" ca="1" si="335"/>
        <v>-1.4871417693152287</v>
      </c>
      <c r="N751" s="304">
        <f t="shared" ca="1" si="336"/>
        <v>-85.206946919380471</v>
      </c>
      <c r="P751" s="310">
        <f t="shared" ca="1" si="337"/>
        <v>23</v>
      </c>
      <c r="Q751" s="304">
        <f t="shared" ca="1" si="338"/>
        <v>0</v>
      </c>
      <c r="R751" s="306">
        <f t="shared" ca="1" si="339"/>
        <v>0</v>
      </c>
      <c r="S751" s="307">
        <f t="shared" ca="1" si="340"/>
        <v>3.1779999999999995</v>
      </c>
      <c r="T751" s="304">
        <f t="shared" ca="1" si="320"/>
        <v>31.176179999999995</v>
      </c>
      <c r="U751" s="311">
        <f t="shared" ca="1" si="321"/>
        <v>0</v>
      </c>
      <c r="V751" s="306">
        <f t="shared" ca="1" si="322"/>
        <v>1.2261044655970963</v>
      </c>
      <c r="W751" s="304">
        <f t="shared" ca="1" si="323"/>
        <v>27.318053975737556</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1.1797328299970751</v>
      </c>
      <c r="AH751" s="304">
        <f t="shared" ca="1" si="347"/>
        <v>-8.595960933250959</v>
      </c>
    </row>
    <row r="752" spans="1:34" x14ac:dyDescent="0.2">
      <c r="A752" s="347">
        <f t="shared" ca="1" si="325"/>
        <v>1E-4</v>
      </c>
      <c r="B752" s="304">
        <f t="shared" ca="1" si="326"/>
        <v>33.437000000001412</v>
      </c>
      <c r="D752" s="306">
        <f t="shared" ca="1" si="327"/>
        <v>-0.71825526077933255</v>
      </c>
      <c r="E752" s="307">
        <f t="shared" ca="1" si="328"/>
        <v>-1.2440709015478255</v>
      </c>
      <c r="F752" s="304">
        <f t="shared" ca="1" si="329"/>
        <v>1.4365246352622032</v>
      </c>
      <c r="G752" s="306">
        <f t="shared" ca="1" si="330"/>
        <v>8.7310995240084353</v>
      </c>
      <c r="H752" s="307">
        <f t="shared" ca="1" si="331"/>
        <v>-104.12827885374072</v>
      </c>
      <c r="I752" s="304">
        <f t="shared" ca="1" si="332"/>
        <v>104.49368667982066</v>
      </c>
      <c r="J752" s="306">
        <f t="shared" ca="1" si="333"/>
        <v>720.8069538303231</v>
      </c>
      <c r="K752" s="307">
        <f t="shared" ca="1" si="334"/>
        <v>-9.0223958896912642</v>
      </c>
      <c r="L752" s="304">
        <f t="shared" ca="1" si="319"/>
        <v>720.86341862917402</v>
      </c>
      <c r="M752" s="306">
        <f t="shared" ca="1" si="335"/>
        <v>-1.4871425537591556</v>
      </c>
      <c r="N752" s="304">
        <f t="shared" ca="1" si="336"/>
        <v>-85.206991864706751</v>
      </c>
      <c r="P752" s="310">
        <f t="shared" ca="1" si="337"/>
        <v>23</v>
      </c>
      <c r="Q752" s="304">
        <f t="shared" ca="1" si="338"/>
        <v>0</v>
      </c>
      <c r="R752" s="306">
        <f t="shared" ca="1" si="339"/>
        <v>0</v>
      </c>
      <c r="S752" s="307">
        <f t="shared" ca="1" si="340"/>
        <v>3.1779999999999995</v>
      </c>
      <c r="T752" s="304">
        <f t="shared" ca="1" si="320"/>
        <v>31.176179999999995</v>
      </c>
      <c r="U752" s="311">
        <f t="shared" ca="1" si="321"/>
        <v>0</v>
      </c>
      <c r="V752" s="306">
        <f t="shared" ca="1" si="322"/>
        <v>1.2261057423187347</v>
      </c>
      <c r="W752" s="304">
        <f t="shared" ca="1" si="323"/>
        <v>27.318144104416024</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1.1797051124491098</v>
      </c>
      <c r="AH752" s="304">
        <f t="shared" ca="1" si="347"/>
        <v>-8.5959892938129521</v>
      </c>
    </row>
    <row r="753" spans="1:34" x14ac:dyDescent="0.2">
      <c r="A753" s="347">
        <f t="shared" ca="1" si="325"/>
        <v>1E-4</v>
      </c>
      <c r="B753" s="304">
        <f t="shared" ca="1" si="326"/>
        <v>33.437100000001415</v>
      </c>
      <c r="D753" s="306">
        <f t="shared" ca="1" si="327"/>
        <v>-0.71825091095874261</v>
      </c>
      <c r="E753" s="307">
        <f t="shared" ca="1" si="328"/>
        <v>-1.2440420771049556</v>
      </c>
      <c r="F753" s="304">
        <f t="shared" ca="1" si="329"/>
        <v>1.4364974976311917</v>
      </c>
      <c r="G753" s="306">
        <f t="shared" ca="1" si="330"/>
        <v>8.7310276989173392</v>
      </c>
      <c r="H753" s="307">
        <f t="shared" ca="1" si="331"/>
        <v>-104.12840325794843</v>
      </c>
      <c r="I753" s="304">
        <f t="shared" ca="1" si="332"/>
        <v>104.49380464759233</v>
      </c>
      <c r="J753" s="306">
        <f t="shared" ca="1" si="333"/>
        <v>720.8069538303231</v>
      </c>
      <c r="K753" s="307">
        <f t="shared" ca="1" si="334"/>
        <v>-9.0328087237968493</v>
      </c>
      <c r="L753" s="304">
        <f t="shared" ca="1" si="319"/>
        <v>720.86354903240203</v>
      </c>
      <c r="M753" s="306">
        <f t="shared" ca="1" si="335"/>
        <v>-1.4871433381948584</v>
      </c>
      <c r="N753" s="304">
        <f t="shared" ca="1" si="336"/>
        <v>-85.207036809561828</v>
      </c>
      <c r="P753" s="310">
        <f t="shared" ca="1" si="337"/>
        <v>23</v>
      </c>
      <c r="Q753" s="304">
        <f t="shared" ca="1" si="338"/>
        <v>0</v>
      </c>
      <c r="R753" s="306">
        <f t="shared" ca="1" si="339"/>
        <v>0</v>
      </c>
      <c r="S753" s="307">
        <f t="shared" ca="1" si="340"/>
        <v>3.1779999999999995</v>
      </c>
      <c r="T753" s="304">
        <f t="shared" ca="1" si="320"/>
        <v>31.176179999999995</v>
      </c>
      <c r="U753" s="311">
        <f t="shared" ca="1" si="321"/>
        <v>0</v>
      </c>
      <c r="V753" s="306">
        <f t="shared" ca="1" si="322"/>
        <v>1.2261070190432288</v>
      </c>
      <c r="W753" s="304">
        <f t="shared" ca="1" si="323"/>
        <v>27.318234231906963</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1.1796773952620647</v>
      </c>
      <c r="AH753" s="304">
        <f t="shared" ca="1" si="347"/>
        <v>-8.5960176540012672</v>
      </c>
    </row>
    <row r="754" spans="1:34" x14ac:dyDescent="0.2">
      <c r="A754" s="347">
        <f t="shared" ca="1" si="325"/>
        <v>1E-4</v>
      </c>
      <c r="B754" s="304">
        <f t="shared" ca="1" si="326"/>
        <v>33.437200000001418</v>
      </c>
      <c r="D754" s="306">
        <f t="shared" ca="1" si="327"/>
        <v>-0.71824656113259755</v>
      </c>
      <c r="E754" s="307">
        <f t="shared" ca="1" si="328"/>
        <v>-1.2440132530419117</v>
      </c>
      <c r="F754" s="304">
        <f t="shared" ca="1" si="329"/>
        <v>1.4364703604052265</v>
      </c>
      <c r="G754" s="306">
        <f t="shared" ca="1" si="330"/>
        <v>8.7309558742612268</v>
      </c>
      <c r="H754" s="307">
        <f t="shared" ca="1" si="331"/>
        <v>-104.12852765927374</v>
      </c>
      <c r="I754" s="304">
        <f t="shared" ca="1" si="332"/>
        <v>104.49392261259233</v>
      </c>
      <c r="J754" s="306">
        <f t="shared" ca="1" si="333"/>
        <v>720.8069538303231</v>
      </c>
      <c r="K754" s="307">
        <f t="shared" ca="1" si="334"/>
        <v>-9.0432215703427108</v>
      </c>
      <c r="L754" s="304">
        <f t="shared" ca="1" si="319"/>
        <v>720.86367958617518</v>
      </c>
      <c r="M754" s="306">
        <f t="shared" ca="1" si="335"/>
        <v>-1.487144122622337</v>
      </c>
      <c r="N754" s="304">
        <f t="shared" ca="1" si="336"/>
        <v>-85.207081753945687</v>
      </c>
      <c r="P754" s="310">
        <f t="shared" ca="1" si="337"/>
        <v>23</v>
      </c>
      <c r="Q754" s="304">
        <f t="shared" ca="1" si="338"/>
        <v>0</v>
      </c>
      <c r="R754" s="306">
        <f t="shared" ca="1" si="339"/>
        <v>0</v>
      </c>
      <c r="S754" s="307">
        <f t="shared" ca="1" si="340"/>
        <v>3.1779999999999995</v>
      </c>
      <c r="T754" s="304">
        <f t="shared" ca="1" si="320"/>
        <v>31.176179999999995</v>
      </c>
      <c r="U754" s="311">
        <f t="shared" ca="1" si="321"/>
        <v>0</v>
      </c>
      <c r="V754" s="306">
        <f t="shared" ca="1" si="322"/>
        <v>1.2261082957705782</v>
      </c>
      <c r="W754" s="304">
        <f t="shared" ca="1" si="323"/>
        <v>27.318324358210404</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1.1796496784359345</v>
      </c>
      <c r="AH754" s="304">
        <f t="shared" ca="1" si="347"/>
        <v>-8.5960460138159114</v>
      </c>
    </row>
    <row r="755" spans="1:34" x14ac:dyDescent="0.2">
      <c r="A755" s="347">
        <f t="shared" ca="1" si="325"/>
        <v>1E-4</v>
      </c>
      <c r="B755" s="304">
        <f t="shared" ca="1" si="326"/>
        <v>33.437300000001422</v>
      </c>
      <c r="D755" s="306">
        <f t="shared" ca="1" si="327"/>
        <v>-0.71824221130090138</v>
      </c>
      <c r="E755" s="307">
        <f t="shared" ca="1" si="328"/>
        <v>-1.243984429358683</v>
      </c>
      <c r="F755" s="304">
        <f t="shared" ca="1" si="329"/>
        <v>1.4364432235843005</v>
      </c>
      <c r="G755" s="306">
        <f t="shared" ca="1" si="330"/>
        <v>8.7308840500400962</v>
      </c>
      <c r="H755" s="307">
        <f t="shared" ca="1" si="331"/>
        <v>-104.12865205771668</v>
      </c>
      <c r="I755" s="304">
        <f t="shared" ca="1" si="332"/>
        <v>104.49404057482067</v>
      </c>
      <c r="J755" s="306">
        <f t="shared" ca="1" si="333"/>
        <v>720.8069538303231</v>
      </c>
      <c r="K755" s="307">
        <f t="shared" ca="1" si="334"/>
        <v>-9.0536344293285609</v>
      </c>
      <c r="L755" s="304">
        <f t="shared" ca="1" si="319"/>
        <v>720.86381029049403</v>
      </c>
      <c r="M755" s="306">
        <f t="shared" ca="1" si="335"/>
        <v>-1.4871449070415914</v>
      </c>
      <c r="N755" s="304">
        <f t="shared" ca="1" si="336"/>
        <v>-85.207126697858328</v>
      </c>
      <c r="P755" s="310">
        <f t="shared" ca="1" si="337"/>
        <v>23</v>
      </c>
      <c r="Q755" s="304">
        <f t="shared" ca="1" si="338"/>
        <v>0</v>
      </c>
      <c r="R755" s="306">
        <f t="shared" ca="1" si="339"/>
        <v>0</v>
      </c>
      <c r="S755" s="307">
        <f t="shared" ca="1" si="340"/>
        <v>3.1779999999999995</v>
      </c>
      <c r="T755" s="304">
        <f t="shared" ca="1" si="320"/>
        <v>31.176179999999995</v>
      </c>
      <c r="U755" s="311">
        <f t="shared" ca="1" si="321"/>
        <v>0</v>
      </c>
      <c r="V755" s="306">
        <f t="shared" ca="1" si="322"/>
        <v>1.2261095725007827</v>
      </c>
      <c r="W755" s="304">
        <f t="shared" ca="1" si="323"/>
        <v>27.318414483326315</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1.1796219619707085</v>
      </c>
      <c r="AH755" s="304">
        <f t="shared" ca="1" si="347"/>
        <v>-8.5960743732568936</v>
      </c>
    </row>
    <row r="756" spans="1:34" x14ac:dyDescent="0.2">
      <c r="A756" s="347">
        <f t="shared" ca="1" si="325"/>
        <v>1E-4</v>
      </c>
      <c r="B756" s="304">
        <f t="shared" ca="1" si="326"/>
        <v>33.437400000001425</v>
      </c>
      <c r="D756" s="306">
        <f t="shared" ca="1" si="327"/>
        <v>-0.71823786146365332</v>
      </c>
      <c r="E756" s="307">
        <f t="shared" ca="1" si="328"/>
        <v>-1.2439556060552821</v>
      </c>
      <c r="F756" s="304">
        <f t="shared" ca="1" si="329"/>
        <v>1.4364160871684244</v>
      </c>
      <c r="G756" s="306">
        <f t="shared" ca="1" si="330"/>
        <v>8.7308122262539491</v>
      </c>
      <c r="H756" s="307">
        <f t="shared" ca="1" si="331"/>
        <v>-104.12877645327728</v>
      </c>
      <c r="I756" s="304">
        <f t="shared" ca="1" si="332"/>
        <v>104.4941585342774</v>
      </c>
      <c r="J756" s="306">
        <f t="shared" ca="1" si="333"/>
        <v>720.8069538303231</v>
      </c>
      <c r="K756" s="307">
        <f t="shared" ca="1" si="334"/>
        <v>-9.06404730075411</v>
      </c>
      <c r="L756" s="304">
        <f t="shared" ca="1" si="319"/>
        <v>720.86394114535915</v>
      </c>
      <c r="M756" s="306">
        <f t="shared" ca="1" si="335"/>
        <v>-1.487145691452622</v>
      </c>
      <c r="N756" s="304">
        <f t="shared" ca="1" si="336"/>
        <v>-85.20717164129978</v>
      </c>
      <c r="P756" s="310">
        <f t="shared" ca="1" si="337"/>
        <v>23</v>
      </c>
      <c r="Q756" s="304">
        <f t="shared" ca="1" si="338"/>
        <v>0</v>
      </c>
      <c r="R756" s="306">
        <f t="shared" ca="1" si="339"/>
        <v>0</v>
      </c>
      <c r="S756" s="307">
        <f t="shared" ca="1" si="340"/>
        <v>3.1779999999999995</v>
      </c>
      <c r="T756" s="304">
        <f t="shared" ca="1" si="320"/>
        <v>31.176179999999995</v>
      </c>
      <c r="U756" s="311">
        <f t="shared" ca="1" si="321"/>
        <v>0</v>
      </c>
      <c r="V756" s="306">
        <f t="shared" ca="1" si="322"/>
        <v>1.2261108492338426</v>
      </c>
      <c r="W756" s="304">
        <f t="shared" ca="1" si="323"/>
        <v>27.318504607254731</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1.179594245866399</v>
      </c>
      <c r="AH756" s="304">
        <f t="shared" ca="1" si="347"/>
        <v>-8.5961027323242032</v>
      </c>
    </row>
    <row r="757" spans="1:34" x14ac:dyDescent="0.2">
      <c r="A757" s="347">
        <f t="shared" ca="1" si="325"/>
        <v>1E-4</v>
      </c>
      <c r="B757" s="304">
        <f t="shared" ca="1" si="326"/>
        <v>33.437500000001428</v>
      </c>
      <c r="D757" s="306">
        <f t="shared" ca="1" si="327"/>
        <v>-0.7182335116208538</v>
      </c>
      <c r="E757" s="307">
        <f t="shared" ca="1" si="328"/>
        <v>-1.2439267831316929</v>
      </c>
      <c r="F757" s="304">
        <f t="shared" ca="1" si="329"/>
        <v>1.4363889511575842</v>
      </c>
      <c r="G757" s="306">
        <f t="shared" ca="1" si="330"/>
        <v>8.7307404029027875</v>
      </c>
      <c r="H757" s="307">
        <f t="shared" ca="1" si="331"/>
        <v>-104.1289008459556</v>
      </c>
      <c r="I757" s="304">
        <f t="shared" ca="1" si="332"/>
        <v>104.49427649096256</v>
      </c>
      <c r="J757" s="306">
        <f t="shared" ca="1" si="333"/>
        <v>720.8069538303231</v>
      </c>
      <c r="K757" s="307">
        <f t="shared" ca="1" si="334"/>
        <v>-9.0744601846190722</v>
      </c>
      <c r="L757" s="304">
        <f t="shared" ca="1" si="319"/>
        <v>720.86407215077088</v>
      </c>
      <c r="M757" s="306">
        <f t="shared" ca="1" si="335"/>
        <v>-1.4871464758554285</v>
      </c>
      <c r="N757" s="304">
        <f t="shared" ca="1" si="336"/>
        <v>-85.207216584270029</v>
      </c>
      <c r="P757" s="310">
        <f t="shared" ca="1" si="337"/>
        <v>23</v>
      </c>
      <c r="Q757" s="304">
        <f t="shared" ca="1" si="338"/>
        <v>0</v>
      </c>
      <c r="R757" s="306">
        <f t="shared" ca="1" si="339"/>
        <v>0</v>
      </c>
      <c r="S757" s="307">
        <f t="shared" ca="1" si="340"/>
        <v>3.1779999999999995</v>
      </c>
      <c r="T757" s="304">
        <f t="shared" ca="1" si="320"/>
        <v>31.176179999999995</v>
      </c>
      <c r="U757" s="311">
        <f t="shared" ca="1" si="321"/>
        <v>0</v>
      </c>
      <c r="V757" s="306">
        <f t="shared" ca="1" si="322"/>
        <v>1.2261121259697576</v>
      </c>
      <c r="W757" s="304">
        <f t="shared" ca="1" si="323"/>
        <v>27.318594729995652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1.1795665301229938</v>
      </c>
      <c r="AH757" s="304">
        <f t="shared" ca="1" si="347"/>
        <v>-8.5961310910178526</v>
      </c>
    </row>
    <row r="758" spans="1:34" x14ac:dyDescent="0.2">
      <c r="A758" s="347">
        <f t="shared" ca="1" si="325"/>
        <v>1E-4</v>
      </c>
      <c r="B758" s="304">
        <f t="shared" ca="1" si="326"/>
        <v>33.437600000001432</v>
      </c>
      <c r="D758" s="306">
        <f t="shared" ca="1" si="327"/>
        <v>-0.71822916177250617</v>
      </c>
      <c r="E758" s="307">
        <f t="shared" ca="1" si="328"/>
        <v>-1.2438979605879208</v>
      </c>
      <c r="F758" s="304">
        <f t="shared" ca="1" si="329"/>
        <v>1.436361815551787</v>
      </c>
      <c r="G758" s="306">
        <f t="shared" ca="1" si="330"/>
        <v>8.7306685799866095</v>
      </c>
      <c r="H758" s="307">
        <f t="shared" ca="1" si="331"/>
        <v>-104.12902523575166</v>
      </c>
      <c r="I758" s="304">
        <f t="shared" ca="1" si="332"/>
        <v>104.49439444487619</v>
      </c>
      <c r="J758" s="306">
        <f t="shared" ca="1" si="333"/>
        <v>720.8069538303231</v>
      </c>
      <c r="K758" s="307">
        <f t="shared" ca="1" si="334"/>
        <v>-9.0848730809231579</v>
      </c>
      <c r="L758" s="304">
        <f t="shared" ca="1" si="319"/>
        <v>720.86420330672968</v>
      </c>
      <c r="M758" s="306">
        <f t="shared" ca="1" si="335"/>
        <v>-1.4871472602500115</v>
      </c>
      <c r="N758" s="304">
        <f t="shared" ca="1" si="336"/>
        <v>-85.207261526769116</v>
      </c>
      <c r="P758" s="310">
        <f t="shared" ca="1" si="337"/>
        <v>23</v>
      </c>
      <c r="Q758" s="304">
        <f t="shared" ca="1" si="338"/>
        <v>0</v>
      </c>
      <c r="R758" s="306">
        <f t="shared" ca="1" si="339"/>
        <v>0</v>
      </c>
      <c r="S758" s="307">
        <f t="shared" ca="1" si="340"/>
        <v>3.1779999999999995</v>
      </c>
      <c r="T758" s="304">
        <f t="shared" ca="1" si="320"/>
        <v>31.176179999999995</v>
      </c>
      <c r="U758" s="311">
        <f t="shared" ca="1" si="321"/>
        <v>0</v>
      </c>
      <c r="V758" s="306">
        <f t="shared" ca="1" si="322"/>
        <v>1.2261134027085279</v>
      </c>
      <c r="W758" s="304">
        <f t="shared" ca="1" si="323"/>
        <v>27.318684851549104</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1.1795388147404946</v>
      </c>
      <c r="AH758" s="304">
        <f t="shared" ca="1" si="347"/>
        <v>-8.5961594493378399</v>
      </c>
    </row>
    <row r="759" spans="1:34" x14ac:dyDescent="0.2">
      <c r="A759" s="347">
        <f t="shared" ca="1" si="325"/>
        <v>1E-4</v>
      </c>
      <c r="B759" s="304">
        <f t="shared" ca="1" si="326"/>
        <v>33.437700000001435</v>
      </c>
      <c r="D759" s="306">
        <f t="shared" ca="1" si="327"/>
        <v>-0.71822481191860732</v>
      </c>
      <c r="E759" s="307">
        <f t="shared" ca="1" si="328"/>
        <v>-1.2438691384239533</v>
      </c>
      <c r="F759" s="304">
        <f t="shared" ca="1" si="329"/>
        <v>1.43633468035102</v>
      </c>
      <c r="G759" s="306">
        <f t="shared" ca="1" si="330"/>
        <v>8.7305967575054169</v>
      </c>
      <c r="H759" s="307">
        <f t="shared" ca="1" si="331"/>
        <v>-104.12914962266549</v>
      </c>
      <c r="I759" s="304">
        <f t="shared" ca="1" si="332"/>
        <v>104.49451239601829</v>
      </c>
      <c r="J759" s="306">
        <f t="shared" ca="1" si="333"/>
        <v>720.8069538303231</v>
      </c>
      <c r="K759" s="307">
        <f t="shared" ca="1" si="334"/>
        <v>-9.0952859896660794</v>
      </c>
      <c r="L759" s="304">
        <f t="shared" ca="1" si="319"/>
        <v>720.86433461323588</v>
      </c>
      <c r="M759" s="306">
        <f t="shared" ca="1" si="335"/>
        <v>-1.487148044636371</v>
      </c>
      <c r="N759" s="304">
        <f t="shared" ca="1" si="336"/>
        <v>-85.207306468797015</v>
      </c>
      <c r="P759" s="310">
        <f t="shared" ca="1" si="337"/>
        <v>23</v>
      </c>
      <c r="Q759" s="304">
        <f t="shared" ca="1" si="338"/>
        <v>0</v>
      </c>
      <c r="R759" s="306">
        <f t="shared" ca="1" si="339"/>
        <v>0</v>
      </c>
      <c r="S759" s="307">
        <f t="shared" ca="1" si="340"/>
        <v>3.1779999999999995</v>
      </c>
      <c r="T759" s="304">
        <f t="shared" ca="1" si="320"/>
        <v>31.176179999999995</v>
      </c>
      <c r="U759" s="311">
        <f t="shared" ca="1" si="321"/>
        <v>0</v>
      </c>
      <c r="V759" s="306">
        <f t="shared" ca="1" si="322"/>
        <v>1.2261146794501532</v>
      </c>
      <c r="W759" s="304">
        <f t="shared" ca="1" si="323"/>
        <v>27.318774971915058</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1.1795110997188942</v>
      </c>
      <c r="AH759" s="304">
        <f t="shared" ca="1" si="347"/>
        <v>-8.596187807284176</v>
      </c>
    </row>
    <row r="760" spans="1:34" x14ac:dyDescent="0.2">
      <c r="A760" s="347">
        <f t="shared" ca="1" si="325"/>
        <v>1E-4</v>
      </c>
      <c r="B760" s="304">
        <f t="shared" ca="1" si="326"/>
        <v>33.437800000001438</v>
      </c>
      <c r="D760" s="306">
        <f t="shared" ca="1" si="327"/>
        <v>-0.71822046205915946</v>
      </c>
      <c r="E760" s="307">
        <f t="shared" ca="1" si="328"/>
        <v>-1.2438403166398011</v>
      </c>
      <c r="F760" s="304">
        <f t="shared" ca="1" si="329"/>
        <v>1.4363075455552941</v>
      </c>
      <c r="G760" s="306">
        <f t="shared" ca="1" si="330"/>
        <v>8.7305249354592114</v>
      </c>
      <c r="H760" s="307">
        <f t="shared" ca="1" si="331"/>
        <v>-104.12927400669716</v>
      </c>
      <c r="I760" s="304">
        <f t="shared" ca="1" si="332"/>
        <v>104.49463034438895</v>
      </c>
      <c r="J760" s="306">
        <f t="shared" ca="1" si="333"/>
        <v>720.8069538303231</v>
      </c>
      <c r="K760" s="307">
        <f t="shared" ca="1" si="334"/>
        <v>-9.105698910847547</v>
      </c>
      <c r="L760" s="304">
        <f t="shared" ca="1" si="319"/>
        <v>720.86446607029018</v>
      </c>
      <c r="M760" s="306">
        <f t="shared" ca="1" si="335"/>
        <v>-1.4871488290145067</v>
      </c>
      <c r="N760" s="304">
        <f t="shared" ca="1" si="336"/>
        <v>-85.207351410353738</v>
      </c>
      <c r="P760" s="310">
        <f t="shared" ca="1" si="337"/>
        <v>23</v>
      </c>
      <c r="Q760" s="304">
        <f t="shared" ca="1" si="338"/>
        <v>0</v>
      </c>
      <c r="R760" s="306">
        <f t="shared" ca="1" si="339"/>
        <v>0</v>
      </c>
      <c r="S760" s="307">
        <f t="shared" ca="1" si="340"/>
        <v>3.1779999999999995</v>
      </c>
      <c r="T760" s="304">
        <f t="shared" ca="1" si="320"/>
        <v>31.176179999999995</v>
      </c>
      <c r="U760" s="311">
        <f t="shared" ca="1" si="321"/>
        <v>0</v>
      </c>
      <c r="V760" s="306">
        <f t="shared" ca="1" si="322"/>
        <v>1.2261159561946342</v>
      </c>
      <c r="W760" s="304">
        <f t="shared" ca="1" si="323"/>
        <v>27.318865091093585</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1.1794833850581998</v>
      </c>
      <c r="AH760" s="304">
        <f t="shared" ca="1" si="347"/>
        <v>-8.5962161648568483</v>
      </c>
    </row>
    <row r="761" spans="1:34" x14ac:dyDescent="0.2">
      <c r="A761" s="347">
        <f t="shared" ca="1" si="325"/>
        <v>1E-4</v>
      </c>
      <c r="B761" s="304">
        <f t="shared" ca="1" si="326"/>
        <v>33.437900000001441</v>
      </c>
      <c r="D761" s="306">
        <f t="shared" ca="1" si="327"/>
        <v>-0.71821611219416659</v>
      </c>
      <c r="E761" s="307">
        <f t="shared" ca="1" si="328"/>
        <v>-1.2438114952354429</v>
      </c>
      <c r="F761" s="304">
        <f t="shared" ca="1" si="329"/>
        <v>1.4362804111645928</v>
      </c>
      <c r="G761" s="306">
        <f t="shared" ca="1" si="330"/>
        <v>8.7304531138479913</v>
      </c>
      <c r="H761" s="307">
        <f t="shared" ca="1" si="331"/>
        <v>-104.12939838784668</v>
      </c>
      <c r="I761" s="304">
        <f t="shared" ca="1" si="332"/>
        <v>104.49474828998817</v>
      </c>
      <c r="J761" s="306">
        <f t="shared" ca="1" si="333"/>
        <v>720.8069538303231</v>
      </c>
      <c r="K761" s="307">
        <f t="shared" ca="1" si="334"/>
        <v>-9.1161118444672748</v>
      </c>
      <c r="L761" s="304">
        <f t="shared" ca="1" si="319"/>
        <v>720.8645976778929</v>
      </c>
      <c r="M761" s="306">
        <f t="shared" ca="1" si="335"/>
        <v>-1.4871496133844193</v>
      </c>
      <c r="N761" s="304">
        <f t="shared" ca="1" si="336"/>
        <v>-85.207396351439314</v>
      </c>
      <c r="P761" s="310">
        <f t="shared" ca="1" si="337"/>
        <v>23</v>
      </c>
      <c r="Q761" s="304">
        <f t="shared" ca="1" si="338"/>
        <v>0</v>
      </c>
      <c r="R761" s="306">
        <f t="shared" ca="1" si="339"/>
        <v>0</v>
      </c>
      <c r="S761" s="307">
        <f t="shared" ca="1" si="340"/>
        <v>3.1779999999999995</v>
      </c>
      <c r="T761" s="304">
        <f t="shared" ca="1" si="320"/>
        <v>31.176179999999995</v>
      </c>
      <c r="U761" s="311">
        <f t="shared" ca="1" si="321"/>
        <v>0</v>
      </c>
      <c r="V761" s="306">
        <f t="shared" ca="1" si="322"/>
        <v>1.2261172329419703</v>
      </c>
      <c r="W761" s="304">
        <f t="shared" ca="1" si="323"/>
        <v>27.318955209084649</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1.1794556707583901</v>
      </c>
      <c r="AH761" s="304">
        <f t="shared" ca="1" si="347"/>
        <v>-8.5962445220558816</v>
      </c>
    </row>
    <row r="762" spans="1:34" x14ac:dyDescent="0.2">
      <c r="A762" s="347">
        <f t="shared" ca="1" si="325"/>
        <v>1E-4</v>
      </c>
      <c r="B762" s="304">
        <f t="shared" ca="1" si="326"/>
        <v>33.438000000001445</v>
      </c>
      <c r="D762" s="306">
        <f t="shared" ca="1" si="327"/>
        <v>-0.71821176232362527</v>
      </c>
      <c r="E762" s="307">
        <f t="shared" ca="1" si="328"/>
        <v>-1.2437826742108893</v>
      </c>
      <c r="F762" s="304">
        <f t="shared" ca="1" si="329"/>
        <v>1.4362532771789238</v>
      </c>
      <c r="G762" s="306">
        <f t="shared" ca="1" si="330"/>
        <v>8.7303812926717583</v>
      </c>
      <c r="H762" s="307">
        <f t="shared" ca="1" si="331"/>
        <v>-104.12952276611409</v>
      </c>
      <c r="I762" s="304">
        <f t="shared" ca="1" si="332"/>
        <v>104.49486623281598</v>
      </c>
      <c r="J762" s="306">
        <f t="shared" ca="1" si="333"/>
        <v>720.8069538303231</v>
      </c>
      <c r="K762" s="307">
        <f t="shared" ca="1" si="334"/>
        <v>-9.1265247905249733</v>
      </c>
      <c r="L762" s="304">
        <f t="shared" ca="1" si="319"/>
        <v>720.86472943604451</v>
      </c>
      <c r="M762" s="306">
        <f t="shared" ca="1" si="335"/>
        <v>-1.4871503977461087</v>
      </c>
      <c r="N762" s="304">
        <f t="shared" ca="1" si="336"/>
        <v>-85.207441292053716</v>
      </c>
      <c r="P762" s="310">
        <f t="shared" ca="1" si="337"/>
        <v>23</v>
      </c>
      <c r="Q762" s="304">
        <f t="shared" ca="1" si="338"/>
        <v>0</v>
      </c>
      <c r="R762" s="306">
        <f t="shared" ca="1" si="339"/>
        <v>0</v>
      </c>
      <c r="S762" s="307">
        <f t="shared" ca="1" si="340"/>
        <v>3.1779999999999995</v>
      </c>
      <c r="T762" s="304">
        <f t="shared" ca="1" si="320"/>
        <v>31.176179999999995</v>
      </c>
      <c r="U762" s="311">
        <f t="shared" ca="1" si="321"/>
        <v>0</v>
      </c>
      <c r="V762" s="306">
        <f t="shared" ca="1" si="322"/>
        <v>1.226118509692161</v>
      </c>
      <c r="W762" s="304">
        <f t="shared" ca="1" si="323"/>
        <v>27.319045325888254</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1.1794279568194774</v>
      </c>
      <c r="AH762" s="304">
        <f t="shared" ca="1" si="347"/>
        <v>-8.5962728788812637</v>
      </c>
    </row>
    <row r="763" spans="1:34" x14ac:dyDescent="0.2">
      <c r="A763" s="347">
        <f t="shared" ca="1" si="325"/>
        <v>1E-4</v>
      </c>
      <c r="B763" s="304">
        <f t="shared" ca="1" si="326"/>
        <v>33.438100000001448</v>
      </c>
      <c r="D763" s="306">
        <f t="shared" ca="1" si="327"/>
        <v>-0.71820741244753716</v>
      </c>
      <c r="E763" s="307">
        <f t="shared" ca="1" si="328"/>
        <v>-1.2437538535661385</v>
      </c>
      <c r="F763" s="304">
        <f t="shared" ca="1" si="329"/>
        <v>1.4362261435982866</v>
      </c>
      <c r="G763" s="306">
        <f t="shared" ca="1" si="330"/>
        <v>8.7303094719305143</v>
      </c>
      <c r="H763" s="307">
        <f t="shared" ca="1" si="331"/>
        <v>-104.12964714149945</v>
      </c>
      <c r="I763" s="304">
        <f t="shared" ca="1" si="332"/>
        <v>104.49498417287245</v>
      </c>
      <c r="J763" s="306">
        <f t="shared" ca="1" si="333"/>
        <v>720.8069538303231</v>
      </c>
      <c r="K763" s="307">
        <f t="shared" ca="1" si="334"/>
        <v>-9.1369377490203547</v>
      </c>
      <c r="L763" s="304">
        <f t="shared" ca="1" si="319"/>
        <v>720.86486134474546</v>
      </c>
      <c r="M763" s="306">
        <f t="shared" ca="1" si="335"/>
        <v>-1.4871511820995749</v>
      </c>
      <c r="N763" s="304">
        <f t="shared" ca="1" si="336"/>
        <v>-85.207486232196985</v>
      </c>
      <c r="P763" s="310">
        <f t="shared" ca="1" si="337"/>
        <v>23</v>
      </c>
      <c r="Q763" s="304">
        <f t="shared" ca="1" si="338"/>
        <v>0</v>
      </c>
      <c r="R763" s="306">
        <f t="shared" ca="1" si="339"/>
        <v>0</v>
      </c>
      <c r="S763" s="307">
        <f t="shared" ca="1" si="340"/>
        <v>3.1779999999999995</v>
      </c>
      <c r="T763" s="304">
        <f t="shared" ca="1" si="320"/>
        <v>31.176179999999995</v>
      </c>
      <c r="U763" s="311">
        <f t="shared" ca="1" si="321"/>
        <v>0</v>
      </c>
      <c r="V763" s="306">
        <f t="shared" ca="1" si="322"/>
        <v>1.2261197864452069</v>
      </c>
      <c r="W763" s="304">
        <f t="shared" ca="1" si="323"/>
        <v>27.319135441504439</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1.1794002432414619</v>
      </c>
      <c r="AH763" s="304">
        <f t="shared" ca="1" si="347"/>
        <v>-8.5963012353329944</v>
      </c>
    </row>
    <row r="764" spans="1:34" x14ac:dyDescent="0.2">
      <c r="A764" s="347">
        <f t="shared" ca="1" si="325"/>
        <v>1E-4</v>
      </c>
      <c r="B764" s="304">
        <f t="shared" ca="1" si="326"/>
        <v>33.438200000001451</v>
      </c>
      <c r="D764" s="306">
        <f t="shared" ca="1" si="327"/>
        <v>-0.71820306256590494</v>
      </c>
      <c r="E764" s="307">
        <f t="shared" ca="1" si="328"/>
        <v>-1.2437250333011782</v>
      </c>
      <c r="F764" s="304">
        <f t="shared" ca="1" si="329"/>
        <v>1.4361990104226718</v>
      </c>
      <c r="G764" s="306">
        <f t="shared" ca="1" si="330"/>
        <v>8.7302376516242575</v>
      </c>
      <c r="H764" s="307">
        <f t="shared" ca="1" si="331"/>
        <v>-104.12977151400278</v>
      </c>
      <c r="I764" s="304">
        <f t="shared" ca="1" si="332"/>
        <v>104.4951021101576</v>
      </c>
      <c r="J764" s="306">
        <f t="shared" ca="1" si="333"/>
        <v>720.8069538303231</v>
      </c>
      <c r="K764" s="307">
        <f t="shared" ca="1" si="334"/>
        <v>-9.1473507199531294</v>
      </c>
      <c r="L764" s="304">
        <f t="shared" ca="1" si="319"/>
        <v>720.8649934039961</v>
      </c>
      <c r="M764" s="306">
        <f t="shared" ca="1" si="335"/>
        <v>-1.4871519664448181</v>
      </c>
      <c r="N764" s="304">
        <f t="shared" ca="1" si="336"/>
        <v>-85.207531171869093</v>
      </c>
      <c r="P764" s="310">
        <f t="shared" ca="1" si="337"/>
        <v>23</v>
      </c>
      <c r="Q764" s="304">
        <f t="shared" ca="1" si="338"/>
        <v>0</v>
      </c>
      <c r="R764" s="306">
        <f t="shared" ca="1" si="339"/>
        <v>0</v>
      </c>
      <c r="S764" s="307">
        <f t="shared" ca="1" si="340"/>
        <v>3.1779999999999995</v>
      </c>
      <c r="T764" s="304">
        <f t="shared" ca="1" si="320"/>
        <v>31.176179999999995</v>
      </c>
      <c r="U764" s="311">
        <f t="shared" ca="1" si="321"/>
        <v>0</v>
      </c>
      <c r="V764" s="306">
        <f t="shared" ca="1" si="322"/>
        <v>1.2261210632011081</v>
      </c>
      <c r="W764" s="304">
        <f t="shared" ca="1" si="323"/>
        <v>27.319225555933205</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1.1793725300243274</v>
      </c>
      <c r="AH764" s="304">
        <f t="shared" ca="1" si="347"/>
        <v>-8.5963295914110898</v>
      </c>
    </row>
    <row r="765" spans="1:34" x14ac:dyDescent="0.2">
      <c r="A765" s="347">
        <f t="shared" ca="1" si="325"/>
        <v>1E-4</v>
      </c>
      <c r="B765" s="304">
        <f t="shared" ca="1" si="326"/>
        <v>33.438300000001455</v>
      </c>
      <c r="D765" s="306">
        <f t="shared" ca="1" si="327"/>
        <v>-0.71819871267872848</v>
      </c>
      <c r="E765" s="307">
        <f t="shared" ca="1" si="328"/>
        <v>-1.2436962134160083</v>
      </c>
      <c r="F765" s="304">
        <f t="shared" ca="1" si="329"/>
        <v>1.4361718776520798</v>
      </c>
      <c r="G765" s="306">
        <f t="shared" ca="1" si="330"/>
        <v>8.7301658317529895</v>
      </c>
      <c r="H765" s="307">
        <f t="shared" ca="1" si="331"/>
        <v>-104.12989588362413</v>
      </c>
      <c r="I765" s="304">
        <f t="shared" ca="1" si="332"/>
        <v>104.49522004467146</v>
      </c>
      <c r="J765" s="306">
        <f t="shared" ca="1" si="333"/>
        <v>720.8069538303231</v>
      </c>
      <c r="K765" s="307">
        <f t="shared" ca="1" si="334"/>
        <v>-9.1577637033230115</v>
      </c>
      <c r="L765" s="304">
        <f t="shared" ca="1" si="319"/>
        <v>720.86512561379709</v>
      </c>
      <c r="M765" s="306">
        <f t="shared" ca="1" si="335"/>
        <v>-1.4871527507818383</v>
      </c>
      <c r="N765" s="304">
        <f t="shared" ca="1" si="336"/>
        <v>-85.207576111070068</v>
      </c>
      <c r="P765" s="310">
        <f t="shared" ca="1" si="337"/>
        <v>23</v>
      </c>
      <c r="Q765" s="304">
        <f t="shared" ca="1" si="338"/>
        <v>0</v>
      </c>
      <c r="R765" s="306">
        <f t="shared" ca="1" si="339"/>
        <v>0</v>
      </c>
      <c r="S765" s="307">
        <f t="shared" ca="1" si="340"/>
        <v>3.1779999999999995</v>
      </c>
      <c r="T765" s="304">
        <f t="shared" ca="1" si="320"/>
        <v>31.176179999999995</v>
      </c>
      <c r="U765" s="311">
        <f t="shared" ca="1" si="321"/>
        <v>0</v>
      </c>
      <c r="V765" s="306">
        <f t="shared" ca="1" si="322"/>
        <v>1.2261223399598644</v>
      </c>
      <c r="W765" s="304">
        <f t="shared" ca="1" si="323"/>
        <v>27.319315669174554</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1.1793448171680776</v>
      </c>
      <c r="AH765" s="304">
        <f t="shared" ca="1" si="347"/>
        <v>-8.596357947115548</v>
      </c>
    </row>
    <row r="766" spans="1:34" x14ac:dyDescent="0.2">
      <c r="A766" s="347">
        <f t="shared" ca="1" si="325"/>
        <v>1E-4</v>
      </c>
      <c r="B766" s="304">
        <f t="shared" ca="1" si="326"/>
        <v>33.438400000001458</v>
      </c>
      <c r="D766" s="306">
        <f t="shared" ca="1" si="327"/>
        <v>-0.71819436278600912</v>
      </c>
      <c r="E766" s="307">
        <f t="shared" ca="1" si="328"/>
        <v>-1.2436673939106289</v>
      </c>
      <c r="F766" s="304">
        <f t="shared" ca="1" si="329"/>
        <v>1.4361447452865108</v>
      </c>
      <c r="G766" s="306">
        <f t="shared" ca="1" si="330"/>
        <v>8.7300940123167106</v>
      </c>
      <c r="H766" s="307">
        <f t="shared" ca="1" si="331"/>
        <v>-104.13002025036351</v>
      </c>
      <c r="I766" s="304">
        <f t="shared" ca="1" si="332"/>
        <v>104.49533797641408</v>
      </c>
      <c r="J766" s="306">
        <f t="shared" ca="1" si="333"/>
        <v>720.8069538303231</v>
      </c>
      <c r="K766" s="307">
        <f t="shared" ca="1" si="334"/>
        <v>-9.1681766991297113</v>
      </c>
      <c r="L766" s="304">
        <f t="shared" ca="1" si="319"/>
        <v>720.86525797414879</v>
      </c>
      <c r="M766" s="306">
        <f t="shared" ca="1" si="335"/>
        <v>-1.4871535351106357</v>
      </c>
      <c r="N766" s="304">
        <f t="shared" ca="1" si="336"/>
        <v>-85.207621049799911</v>
      </c>
      <c r="P766" s="310">
        <f t="shared" ca="1" si="337"/>
        <v>23</v>
      </c>
      <c r="Q766" s="304">
        <f t="shared" ca="1" si="338"/>
        <v>0</v>
      </c>
      <c r="R766" s="306">
        <f t="shared" ca="1" si="339"/>
        <v>0</v>
      </c>
      <c r="S766" s="307">
        <f t="shared" ca="1" si="340"/>
        <v>3.1779999999999995</v>
      </c>
      <c r="T766" s="304">
        <f t="shared" ca="1" si="320"/>
        <v>31.176179999999995</v>
      </c>
      <c r="U766" s="311">
        <f t="shared" ca="1" si="321"/>
        <v>0</v>
      </c>
      <c r="V766" s="306">
        <f t="shared" ca="1" si="322"/>
        <v>1.226123616721476</v>
      </c>
      <c r="W766" s="304">
        <f t="shared" ca="1" si="323"/>
        <v>27.319405781228518</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1.1793171046727107</v>
      </c>
      <c r="AH766" s="304">
        <f t="shared" ca="1" si="347"/>
        <v>-8.5963863024463674</v>
      </c>
    </row>
    <row r="767" spans="1:34" x14ac:dyDescent="0.2">
      <c r="A767" s="347">
        <f t="shared" ca="1" si="325"/>
        <v>1E-4</v>
      </c>
      <c r="B767" s="304">
        <f t="shared" ca="1" si="326"/>
        <v>33.438500000001461</v>
      </c>
      <c r="D767" s="306">
        <f t="shared" ca="1" si="327"/>
        <v>-0.71819001288774753</v>
      </c>
      <c r="E767" s="307">
        <f t="shared" ca="1" si="328"/>
        <v>-1.2436385747850274</v>
      </c>
      <c r="F767" s="304">
        <f t="shared" ca="1" si="329"/>
        <v>1.436117613325955</v>
      </c>
      <c r="G767" s="306">
        <f t="shared" ca="1" si="330"/>
        <v>8.7300221933154223</v>
      </c>
      <c r="H767" s="307">
        <f t="shared" ca="1" si="331"/>
        <v>-104.130144614221</v>
      </c>
      <c r="I767" s="304">
        <f t="shared" ca="1" si="332"/>
        <v>104.49545590538547</v>
      </c>
      <c r="J767" s="306">
        <f t="shared" ca="1" si="333"/>
        <v>720.8069538303231</v>
      </c>
      <c r="K767" s="307">
        <f t="shared" ca="1" si="334"/>
        <v>-9.1785897073729412</v>
      </c>
      <c r="L767" s="304">
        <f t="shared" ca="1" si="319"/>
        <v>720.86539048505153</v>
      </c>
      <c r="M767" s="306">
        <f t="shared" ca="1" si="335"/>
        <v>-1.4871543194312105</v>
      </c>
      <c r="N767" s="304">
        <f t="shared" ca="1" si="336"/>
        <v>-85.207665988058636</v>
      </c>
      <c r="P767" s="310">
        <f t="shared" ca="1" si="337"/>
        <v>23</v>
      </c>
      <c r="Q767" s="304">
        <f t="shared" ca="1" si="338"/>
        <v>0</v>
      </c>
      <c r="R767" s="306">
        <f t="shared" ca="1" si="339"/>
        <v>0</v>
      </c>
      <c r="S767" s="307">
        <f t="shared" ca="1" si="340"/>
        <v>3.1779999999999995</v>
      </c>
      <c r="T767" s="304">
        <f t="shared" ca="1" si="320"/>
        <v>31.176179999999995</v>
      </c>
      <c r="U767" s="311">
        <f t="shared" ca="1" si="321"/>
        <v>0</v>
      </c>
      <c r="V767" s="306">
        <f t="shared" ca="1" si="322"/>
        <v>1.2261248934859417</v>
      </c>
      <c r="W767" s="304">
        <f t="shared" ca="1" si="323"/>
        <v>27.319495892095055</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1.1792893925382177</v>
      </c>
      <c r="AH767" s="304">
        <f t="shared" ca="1" si="347"/>
        <v>-8.596414657403562</v>
      </c>
    </row>
    <row r="768" spans="1:34" x14ac:dyDescent="0.2">
      <c r="A768" s="347">
        <f t="shared" ca="1" si="325"/>
        <v>1E-4</v>
      </c>
      <c r="B768" s="304">
        <f t="shared" ca="1" si="326"/>
        <v>33.438600000001465</v>
      </c>
      <c r="D768" s="306">
        <f t="shared" ca="1" si="327"/>
        <v>-0.71818566298394437</v>
      </c>
      <c r="E768" s="307">
        <f t="shared" ca="1" si="328"/>
        <v>-1.2436097560392181</v>
      </c>
      <c r="F768" s="304">
        <f t="shared" ca="1" si="329"/>
        <v>1.436090481770425</v>
      </c>
      <c r="G768" s="306">
        <f t="shared" ca="1" si="330"/>
        <v>8.7299503747491247</v>
      </c>
      <c r="H768" s="307">
        <f t="shared" ca="1" si="331"/>
        <v>-104.1302689751966</v>
      </c>
      <c r="I768" s="304">
        <f t="shared" ca="1" si="332"/>
        <v>104.49557383158569</v>
      </c>
      <c r="J768" s="306">
        <f t="shared" ca="1" si="333"/>
        <v>720.8069538303231</v>
      </c>
      <c r="K768" s="307">
        <f t="shared" ca="1" si="334"/>
        <v>-9.1890027280524116</v>
      </c>
      <c r="L768" s="304">
        <f t="shared" ca="1" si="319"/>
        <v>720.86552314650601</v>
      </c>
      <c r="M768" s="306">
        <f t="shared" ca="1" si="335"/>
        <v>-1.4871551037435626</v>
      </c>
      <c r="N768" s="304">
        <f t="shared" ca="1" si="336"/>
        <v>-85.207710925846229</v>
      </c>
      <c r="P768" s="310">
        <f t="shared" ca="1" si="337"/>
        <v>23</v>
      </c>
      <c r="Q768" s="304">
        <f t="shared" ca="1" si="338"/>
        <v>0</v>
      </c>
      <c r="R768" s="306">
        <f t="shared" ca="1" si="339"/>
        <v>0</v>
      </c>
      <c r="S768" s="307">
        <f t="shared" ca="1" si="340"/>
        <v>3.1779999999999995</v>
      </c>
      <c r="T768" s="304">
        <f t="shared" ca="1" si="320"/>
        <v>31.176179999999995</v>
      </c>
      <c r="U768" s="311">
        <f t="shared" ca="1" si="321"/>
        <v>0</v>
      </c>
      <c r="V768" s="306">
        <f t="shared" ca="1" si="322"/>
        <v>1.2261261702532631</v>
      </c>
      <c r="W768" s="304">
        <f t="shared" ca="1" si="323"/>
        <v>27.31958600177423</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1.1792616807646095</v>
      </c>
      <c r="AH768" s="304">
        <f t="shared" ca="1" si="347"/>
        <v>-8.5964430119871178</v>
      </c>
    </row>
    <row r="769" spans="1:34" x14ac:dyDescent="0.2">
      <c r="A769" s="347">
        <f t="shared" ca="1" si="325"/>
        <v>1E-4</v>
      </c>
      <c r="B769" s="304">
        <f t="shared" ca="1" si="326"/>
        <v>33.438700000001468</v>
      </c>
      <c r="D769" s="306">
        <f t="shared" ca="1" si="327"/>
        <v>-0.71818131307460065</v>
      </c>
      <c r="E769" s="307">
        <f t="shared" ca="1" si="328"/>
        <v>-1.2435809376731832</v>
      </c>
      <c r="F769" s="304">
        <f t="shared" ca="1" si="329"/>
        <v>1.4360633506199059</v>
      </c>
      <c r="G769" s="306">
        <f t="shared" ca="1" si="330"/>
        <v>8.7298785566178179</v>
      </c>
      <c r="H769" s="307">
        <f t="shared" ca="1" si="331"/>
        <v>-104.13039333329037</v>
      </c>
      <c r="I769" s="304">
        <f t="shared" ca="1" si="332"/>
        <v>104.49569175501476</v>
      </c>
      <c r="J769" s="306">
        <f t="shared" ca="1" si="333"/>
        <v>720.8069538303231</v>
      </c>
      <c r="K769" s="307">
        <f t="shared" ca="1" si="334"/>
        <v>-9.1994157611678364</v>
      </c>
      <c r="L769" s="304">
        <f t="shared" ca="1" si="319"/>
        <v>720.86565595851243</v>
      </c>
      <c r="M769" s="306">
        <f t="shared" ca="1" si="335"/>
        <v>-1.4871558880476925</v>
      </c>
      <c r="N769" s="304">
        <f t="shared" ca="1" si="336"/>
        <v>-85.207755863162731</v>
      </c>
      <c r="P769" s="310">
        <f t="shared" ca="1" si="337"/>
        <v>23</v>
      </c>
      <c r="Q769" s="304">
        <f t="shared" ca="1" si="338"/>
        <v>0</v>
      </c>
      <c r="R769" s="306">
        <f t="shared" ca="1" si="339"/>
        <v>0</v>
      </c>
      <c r="S769" s="307">
        <f t="shared" ca="1" si="340"/>
        <v>3.1779999999999995</v>
      </c>
      <c r="T769" s="304">
        <f t="shared" ca="1" si="320"/>
        <v>31.176179999999995</v>
      </c>
      <c r="U769" s="311">
        <f t="shared" ca="1" si="321"/>
        <v>0</v>
      </c>
      <c r="V769" s="306">
        <f t="shared" ca="1" si="322"/>
        <v>1.2261274470234387</v>
      </c>
      <c r="W769" s="304">
        <f t="shared" ca="1" si="323"/>
        <v>27.319676110266002</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1.1792339693518716</v>
      </c>
      <c r="AH769" s="304">
        <f t="shared" ca="1" si="347"/>
        <v>-8.5964713661970524</v>
      </c>
    </row>
    <row r="770" spans="1:34" x14ac:dyDescent="0.2">
      <c r="A770" s="347">
        <f t="shared" ca="1" si="325"/>
        <v>1E-4</v>
      </c>
      <c r="B770" s="304">
        <f t="shared" ca="1" si="326"/>
        <v>33.438800000001471</v>
      </c>
      <c r="D770" s="306">
        <f t="shared" ca="1" si="327"/>
        <v>-0.71817696315971535</v>
      </c>
      <c r="E770" s="307">
        <f t="shared" ca="1" si="328"/>
        <v>-1.2435521196869317</v>
      </c>
      <c r="F770" s="304">
        <f t="shared" ca="1" si="329"/>
        <v>1.4360362198744054</v>
      </c>
      <c r="G770" s="306">
        <f t="shared" ca="1" si="330"/>
        <v>8.7298067389215017</v>
      </c>
      <c r="H770" s="307">
        <f t="shared" ca="1" si="331"/>
        <v>-104.13051768850234</v>
      </c>
      <c r="I770" s="304">
        <f t="shared" ca="1" si="332"/>
        <v>104.49580967567272</v>
      </c>
      <c r="J770" s="306">
        <f t="shared" ca="1" si="333"/>
        <v>720.8069538303231</v>
      </c>
      <c r="K770" s="307">
        <f t="shared" ca="1" si="334"/>
        <v>-9.2098288067189262</v>
      </c>
      <c r="L770" s="304">
        <f t="shared" ca="1" si="319"/>
        <v>720.86578892107138</v>
      </c>
      <c r="M770" s="306">
        <f t="shared" ca="1" si="335"/>
        <v>-1.4871566723435998</v>
      </c>
      <c r="N770" s="304">
        <f t="shared" ca="1" si="336"/>
        <v>-85.207800800008101</v>
      </c>
      <c r="P770" s="310">
        <f t="shared" ca="1" si="337"/>
        <v>23</v>
      </c>
      <c r="Q770" s="304">
        <f t="shared" ca="1" si="338"/>
        <v>0</v>
      </c>
      <c r="R770" s="306">
        <f t="shared" ca="1" si="339"/>
        <v>0</v>
      </c>
      <c r="S770" s="307">
        <f t="shared" ca="1" si="340"/>
        <v>3.1779999999999995</v>
      </c>
      <c r="T770" s="304">
        <f t="shared" ca="1" si="320"/>
        <v>31.176179999999995</v>
      </c>
      <c r="U770" s="311">
        <f t="shared" ca="1" si="321"/>
        <v>0</v>
      </c>
      <c r="V770" s="306">
        <f t="shared" ca="1" si="322"/>
        <v>1.2261287237964698</v>
      </c>
      <c r="W770" s="304">
        <f t="shared" ca="1" si="323"/>
        <v>27.319766217570418</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1.1792062583000096</v>
      </c>
      <c r="AH770" s="304">
        <f t="shared" ca="1" si="347"/>
        <v>-8.5964997200333571</v>
      </c>
    </row>
    <row r="771" spans="1:34" x14ac:dyDescent="0.2">
      <c r="A771" s="347">
        <f t="shared" ca="1" si="325"/>
        <v>1E-4</v>
      </c>
      <c r="B771" s="304">
        <f t="shared" ca="1" si="326"/>
        <v>33.438900000001475</v>
      </c>
      <c r="D771" s="306">
        <f t="shared" ca="1" si="327"/>
        <v>-0.71817261323929305</v>
      </c>
      <c r="E771" s="307">
        <f t="shared" ca="1" si="328"/>
        <v>-1.243523302080451</v>
      </c>
      <c r="F771" s="304">
        <f t="shared" ca="1" si="329"/>
        <v>1.436009089533915</v>
      </c>
      <c r="G771" s="306">
        <f t="shared" ca="1" si="330"/>
        <v>8.7297349216601781</v>
      </c>
      <c r="H771" s="307">
        <f t="shared" ca="1" si="331"/>
        <v>-104.13064204083254</v>
      </c>
      <c r="I771" s="304">
        <f t="shared" ca="1" si="332"/>
        <v>104.49592759355963</v>
      </c>
      <c r="J771" s="306">
        <f t="shared" ca="1" si="333"/>
        <v>720.8069538303231</v>
      </c>
      <c r="K771" s="307">
        <f t="shared" ca="1" si="334"/>
        <v>-9.2202418647053932</v>
      </c>
      <c r="L771" s="304">
        <f t="shared" ca="1" si="319"/>
        <v>720.86592203418331</v>
      </c>
      <c r="M771" s="306">
        <f t="shared" ca="1" si="335"/>
        <v>-1.4871574566312851</v>
      </c>
      <c r="N771" s="304">
        <f t="shared" ca="1" si="336"/>
        <v>-85.207845736382396</v>
      </c>
      <c r="P771" s="310">
        <f t="shared" ca="1" si="337"/>
        <v>23</v>
      </c>
      <c r="Q771" s="304">
        <f t="shared" ca="1" si="338"/>
        <v>0</v>
      </c>
      <c r="R771" s="306">
        <f t="shared" ca="1" si="339"/>
        <v>0</v>
      </c>
      <c r="S771" s="307">
        <f t="shared" ca="1" si="340"/>
        <v>3.1779999999999995</v>
      </c>
      <c r="T771" s="304">
        <f t="shared" ca="1" si="320"/>
        <v>31.176179999999995</v>
      </c>
      <c r="U771" s="311">
        <f t="shared" ca="1" si="321"/>
        <v>0</v>
      </c>
      <c r="V771" s="306">
        <f t="shared" ca="1" si="322"/>
        <v>1.2261300005723559</v>
      </c>
      <c r="W771" s="304">
        <f t="shared" ca="1" si="323"/>
        <v>27.319856323687493</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1.1791785476090162</v>
      </c>
      <c r="AH771" s="304">
        <f t="shared" ca="1" si="347"/>
        <v>-8.5965280734960423</v>
      </c>
    </row>
    <row r="772" spans="1:34" x14ac:dyDescent="0.2">
      <c r="A772" s="347">
        <f t="shared" ca="1" si="325"/>
        <v>1E-4</v>
      </c>
      <c r="B772" s="304">
        <f t="shared" ca="1" si="326"/>
        <v>33.439000000001478</v>
      </c>
      <c r="D772" s="306">
        <f t="shared" ca="1" si="327"/>
        <v>-0.71816826331333172</v>
      </c>
      <c r="E772" s="307">
        <f t="shared" ca="1" si="328"/>
        <v>-1.2434944848537359</v>
      </c>
      <c r="F772" s="304">
        <f t="shared" ca="1" si="329"/>
        <v>1.4359819595984291</v>
      </c>
      <c r="G772" s="306">
        <f t="shared" ca="1" si="330"/>
        <v>8.7296631048338469</v>
      </c>
      <c r="H772" s="307">
        <f t="shared" ca="1" si="331"/>
        <v>-104.13076639028102</v>
      </c>
      <c r="I772" s="304">
        <f t="shared" ca="1" si="332"/>
        <v>104.49604550867549</v>
      </c>
      <c r="J772" s="306">
        <f t="shared" ca="1" si="333"/>
        <v>720.8069538303231</v>
      </c>
      <c r="K772" s="307">
        <f t="shared" ca="1" si="334"/>
        <v>-9.2306549351269496</v>
      </c>
      <c r="L772" s="304">
        <f t="shared" ref="L772:L835" ca="1" si="348">SQRT(pos_x^2+pos_z^2)</f>
        <v>720.86605529784856</v>
      </c>
      <c r="M772" s="306">
        <f t="shared" ca="1" si="335"/>
        <v>-1.4871582409107482</v>
      </c>
      <c r="N772" s="304">
        <f t="shared" ca="1" si="336"/>
        <v>-85.2078906722856</v>
      </c>
      <c r="P772" s="310">
        <f t="shared" ca="1" si="337"/>
        <v>23</v>
      </c>
      <c r="Q772" s="304">
        <f t="shared" ca="1" si="338"/>
        <v>0</v>
      </c>
      <c r="R772" s="306">
        <f t="shared" ca="1" si="339"/>
        <v>0</v>
      </c>
      <c r="S772" s="307">
        <f t="shared" ca="1" si="340"/>
        <v>3.1779999999999995</v>
      </c>
      <c r="T772" s="304">
        <f t="shared" ref="T772:T835" ca="1" si="349">m*g</f>
        <v>31.176179999999995</v>
      </c>
      <c r="U772" s="311">
        <f t="shared" ref="U772:U835" ca="1" si="350">IF(pos_xz&lt;L_rampe,Poids*COS(Beta),0)</f>
        <v>0</v>
      </c>
      <c r="V772" s="306">
        <f t="shared" ref="V772:V835" ca="1" si="351">Rho_moyen*(20000-Alt_rampe-pos_z)/(20000+Alt_rampe+pos_z)</f>
        <v>1.2261312773510964</v>
      </c>
      <c r="W772" s="304">
        <f t="shared" ref="W772:W835" ca="1" si="352">1/2*Rho*Sref*Cx*vit_xz^2</f>
        <v>27.319946428617211</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1.1791508372788844</v>
      </c>
      <c r="AH772" s="304">
        <f t="shared" ca="1" si="347"/>
        <v>-8.5965564265851153</v>
      </c>
    </row>
    <row r="773" spans="1:34" x14ac:dyDescent="0.2">
      <c r="A773" s="347">
        <f t="shared" ref="A773:A836" ca="1" si="354">IF(B772+0.01&lt;=T_ini+ROUNDUP(Temps_fin_propu,0), 0.01, IF(K772&gt;0, 0.1, 0.0001))</f>
        <v>1E-4</v>
      </c>
      <c r="B773" s="304">
        <f t="shared" ref="B773:B836" ca="1" si="355">B772+pas</f>
        <v>33.439100000001481</v>
      </c>
      <c r="D773" s="306">
        <f t="shared" ref="D773:D836" ca="1" si="356">IF(AND(L772&lt;L_rampe,Poussee&lt;Poids*SIN(M772)),0,(-W772+Poussee)/m*COS(M772)-U772/m*SIN(M772))</f>
        <v>-0.71816391338183283</v>
      </c>
      <c r="E773" s="307">
        <f t="shared" ref="E773:E836" ca="1" si="357">IF(AND(L772&lt;L_rampe,Poussee&lt;Poids*SIN(M772)),0,(-W772+Poussee)/m*SIN(M772)+U772/m*COS(M772)-Poids/m)</f>
        <v>-1.2434656680067917</v>
      </c>
      <c r="F773" s="304">
        <f t="shared" ref="F773:F836" ca="1" si="358">SQRT(acc_x^2+acc_z^2)</f>
        <v>1.4359548300679537</v>
      </c>
      <c r="G773" s="306">
        <f t="shared" ref="G773:G836" ca="1" si="359">G772+acc_x*pas</f>
        <v>8.7295912884425082</v>
      </c>
      <c r="H773" s="307">
        <f t="shared" ref="H773:H836" ca="1" si="360">H772+acc_z*pas</f>
        <v>-104.13089073684783</v>
      </c>
      <c r="I773" s="304">
        <f t="shared" ref="I773:I836" ca="1" si="361">SQRT(vit_x^2+vit_z^2)</f>
        <v>104.49616342102036</v>
      </c>
      <c r="J773" s="306">
        <f t="shared" ref="J773:J836" ca="1" si="362">J772+0.5*(vit_x+G772)*pas*(K772&gt;=0)</f>
        <v>720.8069538303231</v>
      </c>
      <c r="K773" s="307">
        <f t="shared" ref="K773:K836" ca="1" si="363">K772+0.5*(vit_z+H772)*pas</f>
        <v>-9.2410680179833058</v>
      </c>
      <c r="L773" s="304">
        <f t="shared" ca="1" si="348"/>
        <v>720.86618871206781</v>
      </c>
      <c r="M773" s="306">
        <f t="shared" ref="M773:M836" ca="1" si="364">IF(AND(L772&gt;L_rampe,G773&gt;0),ATAN2(G773,H773),$M$4)</f>
        <v>-1.4871590251819895</v>
      </c>
      <c r="N773" s="304">
        <f t="shared" ref="N773:N836" ca="1" si="365">DEGREES(Beta)</f>
        <v>-85.207935607717715</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3.1779999999999995</v>
      </c>
      <c r="T773" s="304">
        <f t="shared" ca="1" si="349"/>
        <v>31.176179999999995</v>
      </c>
      <c r="U773" s="311">
        <f t="shared" ca="1" si="350"/>
        <v>0</v>
      </c>
      <c r="V773" s="306">
        <f t="shared" ca="1" si="351"/>
        <v>1.2261325541326915</v>
      </c>
      <c r="W773" s="304">
        <f t="shared" ca="1" si="352"/>
        <v>27.320036532359573</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1.1791231273096177</v>
      </c>
      <c r="AH773" s="304">
        <f t="shared" ref="AH773:AH836" ca="1" si="376">IF(AND(L772&lt;L_rampe,Poussee&lt;Poids*SIN(M772)), g*SIN(M772), (-W772+Poussee)/m)</f>
        <v>-8.5965847793005707</v>
      </c>
    </row>
    <row r="774" spans="1:34" x14ac:dyDescent="0.2">
      <c r="A774" s="347">
        <f t="shared" ca="1" si="354"/>
        <v>1E-4</v>
      </c>
      <c r="B774" s="304">
        <f t="shared" ca="1" si="355"/>
        <v>33.439200000001485</v>
      </c>
      <c r="D774" s="306">
        <f t="shared" ca="1" si="356"/>
        <v>-0.71815956344479603</v>
      </c>
      <c r="E774" s="307">
        <f t="shared" ca="1" si="357"/>
        <v>-1.2434368515396148</v>
      </c>
      <c r="F774" s="304">
        <f t="shared" ca="1" si="358"/>
        <v>1.4359277009424849</v>
      </c>
      <c r="G774" s="306">
        <f t="shared" ca="1" si="359"/>
        <v>8.7295194724861638</v>
      </c>
      <c r="H774" s="307">
        <f t="shared" ca="1" si="360"/>
        <v>-104.13101508053299</v>
      </c>
      <c r="I774" s="304">
        <f t="shared" ca="1" si="361"/>
        <v>104.49628133059427</v>
      </c>
      <c r="J774" s="306">
        <f t="shared" ca="1" si="362"/>
        <v>720.8069538303231</v>
      </c>
      <c r="K774" s="307">
        <f t="shared" ca="1" si="363"/>
        <v>-9.2514811132741741</v>
      </c>
      <c r="L774" s="304">
        <f t="shared" ca="1" si="348"/>
        <v>720.86632227684129</v>
      </c>
      <c r="M774" s="306">
        <f t="shared" ca="1" si="364"/>
        <v>-1.4871598094450089</v>
      </c>
      <c r="N774" s="304">
        <f t="shared" ca="1" si="365"/>
        <v>-85.207980542678754</v>
      </c>
      <c r="P774" s="310">
        <f t="shared" ca="1" si="366"/>
        <v>23</v>
      </c>
      <c r="Q774" s="304">
        <f t="shared" ca="1" si="367"/>
        <v>0</v>
      </c>
      <c r="R774" s="306">
        <f t="shared" ca="1" si="368"/>
        <v>0</v>
      </c>
      <c r="S774" s="307">
        <f t="shared" ca="1" si="369"/>
        <v>3.1779999999999995</v>
      </c>
      <c r="T774" s="304">
        <f t="shared" ca="1" si="349"/>
        <v>31.176179999999995</v>
      </c>
      <c r="U774" s="311">
        <f t="shared" ca="1" si="350"/>
        <v>0</v>
      </c>
      <c r="V774" s="306">
        <f t="shared" ca="1" si="351"/>
        <v>1.2261338309171421</v>
      </c>
      <c r="W774" s="304">
        <f t="shared" ca="1" si="352"/>
        <v>27.32012663491464</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1.1790954177012143</v>
      </c>
      <c r="AH774" s="304">
        <f t="shared" ca="1" si="376"/>
        <v>-8.5966131316424104</v>
      </c>
    </row>
    <row r="775" spans="1:34" x14ac:dyDescent="0.2">
      <c r="A775" s="347">
        <f t="shared" ca="1" si="354"/>
        <v>1E-4</v>
      </c>
      <c r="B775" s="304">
        <f t="shared" ca="1" si="355"/>
        <v>33.439300000001488</v>
      </c>
      <c r="D775" s="306">
        <f t="shared" ca="1" si="356"/>
        <v>-0.71815521350222444</v>
      </c>
      <c r="E775" s="307">
        <f t="shared" ca="1" si="357"/>
        <v>-1.243408035452191</v>
      </c>
      <c r="F775" s="304">
        <f t="shared" ca="1" si="358"/>
        <v>1.4359005722220126</v>
      </c>
      <c r="G775" s="306">
        <f t="shared" ca="1" si="359"/>
        <v>8.7294476569648136</v>
      </c>
      <c r="H775" s="307">
        <f t="shared" ca="1" si="360"/>
        <v>-104.13113942133654</v>
      </c>
      <c r="I775" s="304">
        <f t="shared" ca="1" si="361"/>
        <v>104.49639923739726</v>
      </c>
      <c r="J775" s="306">
        <f t="shared" ca="1" si="362"/>
        <v>720.8069538303231</v>
      </c>
      <c r="K775" s="307">
        <f t="shared" ca="1" si="363"/>
        <v>-9.2618942209992667</v>
      </c>
      <c r="L775" s="304">
        <f t="shared" ca="1" si="348"/>
        <v>720.86645599216956</v>
      </c>
      <c r="M775" s="306">
        <f t="shared" ca="1" si="364"/>
        <v>-1.4871605936998065</v>
      </c>
      <c r="N775" s="304">
        <f t="shared" ca="1" si="365"/>
        <v>-85.208025477168718</v>
      </c>
      <c r="P775" s="310">
        <f t="shared" ca="1" si="366"/>
        <v>23</v>
      </c>
      <c r="Q775" s="304">
        <f t="shared" ca="1" si="367"/>
        <v>0</v>
      </c>
      <c r="R775" s="306">
        <f t="shared" ca="1" si="368"/>
        <v>0</v>
      </c>
      <c r="S775" s="307">
        <f t="shared" ca="1" si="369"/>
        <v>3.1779999999999995</v>
      </c>
      <c r="T775" s="304">
        <f t="shared" ca="1" si="349"/>
        <v>31.176179999999995</v>
      </c>
      <c r="U775" s="311">
        <f t="shared" ca="1" si="350"/>
        <v>0</v>
      </c>
      <c r="V775" s="306">
        <f t="shared" ca="1" si="351"/>
        <v>1.2261351077044469</v>
      </c>
      <c r="W775" s="304">
        <f t="shared" ca="1" si="352"/>
        <v>27.320216736282362</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1.1790677084536618</v>
      </c>
      <c r="AH775" s="304">
        <f t="shared" ca="1" si="376"/>
        <v>-8.5966414836106502</v>
      </c>
    </row>
    <row r="776" spans="1:34" x14ac:dyDescent="0.2">
      <c r="A776" s="347">
        <f t="shared" ca="1" si="354"/>
        <v>1E-4</v>
      </c>
      <c r="B776" s="304">
        <f t="shared" ca="1" si="355"/>
        <v>33.439400000001491</v>
      </c>
      <c r="D776" s="306">
        <f t="shared" ca="1" si="356"/>
        <v>-0.71815086355411828</v>
      </c>
      <c r="E776" s="307">
        <f t="shared" ca="1" si="357"/>
        <v>-1.2433792197445328</v>
      </c>
      <c r="F776" s="304">
        <f t="shared" ca="1" si="358"/>
        <v>1.4358734439065475</v>
      </c>
      <c r="G776" s="306">
        <f t="shared" ca="1" si="359"/>
        <v>8.7293758418784577</v>
      </c>
      <c r="H776" s="307">
        <f t="shared" ca="1" si="360"/>
        <v>-104.13126375925852</v>
      </c>
      <c r="I776" s="304">
        <f t="shared" ca="1" si="361"/>
        <v>104.49651714142935</v>
      </c>
      <c r="J776" s="306">
        <f t="shared" ca="1" si="362"/>
        <v>720.8069538303231</v>
      </c>
      <c r="K776" s="307">
        <f t="shared" ca="1" si="363"/>
        <v>-9.2723073411582959</v>
      </c>
      <c r="L776" s="304">
        <f t="shared" ca="1" si="348"/>
        <v>720.86658985805298</v>
      </c>
      <c r="M776" s="306">
        <f t="shared" ca="1" si="364"/>
        <v>-1.4871613779463824</v>
      </c>
      <c r="N776" s="304">
        <f t="shared" ca="1" si="365"/>
        <v>-85.208070411187606</v>
      </c>
      <c r="P776" s="310">
        <f t="shared" ca="1" si="366"/>
        <v>23</v>
      </c>
      <c r="Q776" s="304">
        <f t="shared" ca="1" si="367"/>
        <v>0</v>
      </c>
      <c r="R776" s="306">
        <f t="shared" ca="1" si="368"/>
        <v>0</v>
      </c>
      <c r="S776" s="307">
        <f t="shared" ca="1" si="369"/>
        <v>3.1779999999999995</v>
      </c>
      <c r="T776" s="304">
        <f t="shared" ca="1" si="349"/>
        <v>31.176179999999995</v>
      </c>
      <c r="U776" s="311">
        <f t="shared" ca="1" si="350"/>
        <v>0</v>
      </c>
      <c r="V776" s="306">
        <f t="shared" ca="1" si="351"/>
        <v>1.2261363844946065</v>
      </c>
      <c r="W776" s="304">
        <f t="shared" ca="1" si="352"/>
        <v>27.320306836462787</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1.1790399995669727</v>
      </c>
      <c r="AH776" s="304">
        <f t="shared" ca="1" si="376"/>
        <v>-8.5966698352052759</v>
      </c>
    </row>
    <row r="777" spans="1:34" x14ac:dyDescent="0.2">
      <c r="A777" s="347">
        <f t="shared" ca="1" si="354"/>
        <v>1E-4</v>
      </c>
      <c r="B777" s="304">
        <f t="shared" ca="1" si="355"/>
        <v>33.439500000001495</v>
      </c>
      <c r="D777" s="306">
        <f t="shared" ca="1" si="356"/>
        <v>-0.71814651360047854</v>
      </c>
      <c r="E777" s="307">
        <f t="shared" ca="1" si="357"/>
        <v>-1.2433504044166277</v>
      </c>
      <c r="F777" s="304">
        <f t="shared" ca="1" si="358"/>
        <v>1.4358463159960797</v>
      </c>
      <c r="G777" s="306">
        <f t="shared" ca="1" si="359"/>
        <v>8.7293040272270979</v>
      </c>
      <c r="H777" s="307">
        <f t="shared" ca="1" si="360"/>
        <v>-104.13138809429896</v>
      </c>
      <c r="I777" s="304">
        <f t="shared" ca="1" si="361"/>
        <v>104.49663504269058</v>
      </c>
      <c r="J777" s="306">
        <f t="shared" ca="1" si="362"/>
        <v>720.8069538303231</v>
      </c>
      <c r="K777" s="307">
        <f t="shared" ca="1" si="363"/>
        <v>-9.2827204737509739</v>
      </c>
      <c r="L777" s="304">
        <f t="shared" ca="1" si="348"/>
        <v>720.86672387449221</v>
      </c>
      <c r="M777" s="306">
        <f t="shared" ca="1" si="364"/>
        <v>-1.4871621621847368</v>
      </c>
      <c r="N777" s="304">
        <f t="shared" ca="1" si="365"/>
        <v>-85.208115344735461</v>
      </c>
      <c r="P777" s="310">
        <f t="shared" ca="1" si="366"/>
        <v>23</v>
      </c>
      <c r="Q777" s="304">
        <f t="shared" ca="1" si="367"/>
        <v>0</v>
      </c>
      <c r="R777" s="306">
        <f t="shared" ca="1" si="368"/>
        <v>0</v>
      </c>
      <c r="S777" s="307">
        <f t="shared" ca="1" si="369"/>
        <v>3.1779999999999995</v>
      </c>
      <c r="T777" s="304">
        <f t="shared" ca="1" si="349"/>
        <v>31.176179999999995</v>
      </c>
      <c r="U777" s="311">
        <f t="shared" ca="1" si="350"/>
        <v>0</v>
      </c>
      <c r="V777" s="306">
        <f t="shared" ca="1" si="351"/>
        <v>1.2261376612876209</v>
      </c>
      <c r="W777" s="304">
        <f t="shared" ca="1" si="352"/>
        <v>27.3203969354559</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1.1790122910411291</v>
      </c>
      <c r="AH777" s="304">
        <f t="shared" ca="1" si="376"/>
        <v>-8.5966981864263037</v>
      </c>
    </row>
    <row r="778" spans="1:34" x14ac:dyDescent="0.2">
      <c r="A778" s="347">
        <f t="shared" ca="1" si="354"/>
        <v>1E-4</v>
      </c>
      <c r="B778" s="304">
        <f t="shared" ca="1" si="355"/>
        <v>33.439600000001498</v>
      </c>
      <c r="D778" s="306">
        <f t="shared" ca="1" si="356"/>
        <v>-0.71814216364130445</v>
      </c>
      <c r="E778" s="307">
        <f t="shared" ca="1" si="357"/>
        <v>-1.2433215894684775</v>
      </c>
      <c r="F778" s="304">
        <f t="shared" ca="1" si="358"/>
        <v>1.4358191884906104</v>
      </c>
      <c r="G778" s="306">
        <f t="shared" ca="1" si="359"/>
        <v>8.729232213010734</v>
      </c>
      <c r="H778" s="307">
        <f t="shared" ca="1" si="360"/>
        <v>-104.1315124264579</v>
      </c>
      <c r="I778" s="304">
        <f t="shared" ca="1" si="361"/>
        <v>104.496752941181</v>
      </c>
      <c r="J778" s="306">
        <f t="shared" ca="1" si="362"/>
        <v>720.8069538303231</v>
      </c>
      <c r="K778" s="307">
        <f t="shared" ca="1" si="363"/>
        <v>-9.2931336187770111</v>
      </c>
      <c r="L778" s="304">
        <f t="shared" ca="1" si="348"/>
        <v>720.86685804148749</v>
      </c>
      <c r="M778" s="306">
        <f t="shared" ca="1" si="364"/>
        <v>-1.4871629464148699</v>
      </c>
      <c r="N778" s="304">
        <f t="shared" ca="1" si="365"/>
        <v>-85.20816027781224</v>
      </c>
      <c r="P778" s="310">
        <f t="shared" ca="1" si="366"/>
        <v>23</v>
      </c>
      <c r="Q778" s="304">
        <f t="shared" ca="1" si="367"/>
        <v>0</v>
      </c>
      <c r="R778" s="306">
        <f t="shared" ca="1" si="368"/>
        <v>0</v>
      </c>
      <c r="S778" s="307">
        <f t="shared" ca="1" si="369"/>
        <v>3.1779999999999995</v>
      </c>
      <c r="T778" s="304">
        <f t="shared" ca="1" si="349"/>
        <v>31.176179999999995</v>
      </c>
      <c r="U778" s="311">
        <f t="shared" ca="1" si="350"/>
        <v>0</v>
      </c>
      <c r="V778" s="306">
        <f t="shared" ca="1" si="351"/>
        <v>1.2261389380834897</v>
      </c>
      <c r="W778" s="304">
        <f t="shared" ca="1" si="352"/>
        <v>27.320487033261713</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1.1789845828761418</v>
      </c>
      <c r="AH778" s="304">
        <f t="shared" ca="1" si="376"/>
        <v>-8.5967265372737263</v>
      </c>
    </row>
    <row r="779" spans="1:34" x14ac:dyDescent="0.2">
      <c r="A779" s="347">
        <f t="shared" ca="1" si="354"/>
        <v>1E-4</v>
      </c>
      <c r="B779" s="304">
        <f t="shared" ca="1" si="355"/>
        <v>33.439700000001501</v>
      </c>
      <c r="D779" s="306">
        <f t="shared" ca="1" si="356"/>
        <v>-0.71813781367659824</v>
      </c>
      <c r="E779" s="307">
        <f t="shared" ca="1" si="357"/>
        <v>-1.2432927749000786</v>
      </c>
      <c r="F779" s="304">
        <f t="shared" ca="1" si="358"/>
        <v>1.4357920613901383</v>
      </c>
      <c r="G779" s="306">
        <f t="shared" ca="1" si="359"/>
        <v>8.7291603992293663</v>
      </c>
      <c r="H779" s="307">
        <f t="shared" ca="1" si="360"/>
        <v>-104.13163675573539</v>
      </c>
      <c r="I779" s="304">
        <f t="shared" ca="1" si="361"/>
        <v>104.49687083690064</v>
      </c>
      <c r="J779" s="306">
        <f t="shared" ca="1" si="362"/>
        <v>720.8069538303231</v>
      </c>
      <c r="K779" s="307">
        <f t="shared" ca="1" si="363"/>
        <v>-9.3035467762361215</v>
      </c>
      <c r="L779" s="304">
        <f t="shared" ca="1" si="348"/>
        <v>720.86699235903927</v>
      </c>
      <c r="M779" s="306">
        <f t="shared" ca="1" si="364"/>
        <v>-1.4871637306367815</v>
      </c>
      <c r="N779" s="304">
        <f t="shared" ca="1" si="365"/>
        <v>-85.208205210417987</v>
      </c>
      <c r="P779" s="310">
        <f t="shared" ca="1" si="366"/>
        <v>23</v>
      </c>
      <c r="Q779" s="304">
        <f t="shared" ca="1" si="367"/>
        <v>0</v>
      </c>
      <c r="R779" s="306">
        <f t="shared" ca="1" si="368"/>
        <v>0</v>
      </c>
      <c r="S779" s="307">
        <f t="shared" ca="1" si="369"/>
        <v>3.1779999999999995</v>
      </c>
      <c r="T779" s="304">
        <f t="shared" ca="1" si="349"/>
        <v>31.176179999999995</v>
      </c>
      <c r="U779" s="311">
        <f t="shared" ca="1" si="350"/>
        <v>0</v>
      </c>
      <c r="V779" s="306">
        <f t="shared" ca="1" si="351"/>
        <v>1.2261402148822134</v>
      </c>
      <c r="W779" s="304">
        <f t="shared" ca="1" si="352"/>
        <v>27.32057712988026</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1.1789568750720036</v>
      </c>
      <c r="AH779" s="304">
        <f t="shared" ca="1" si="376"/>
        <v>-8.5967548877475508</v>
      </c>
    </row>
    <row r="780" spans="1:34" x14ac:dyDescent="0.2">
      <c r="A780" s="347">
        <f t="shared" ca="1" si="354"/>
        <v>1E-4</v>
      </c>
      <c r="B780" s="304">
        <f t="shared" ca="1" si="355"/>
        <v>33.439800000001505</v>
      </c>
      <c r="D780" s="306">
        <f t="shared" ca="1" si="356"/>
        <v>-0.718133463706362</v>
      </c>
      <c r="E780" s="307">
        <f t="shared" ca="1" si="357"/>
        <v>-1.2432639607114222</v>
      </c>
      <c r="F780" s="304">
        <f t="shared" ca="1" si="358"/>
        <v>1.4357649346946559</v>
      </c>
      <c r="G780" s="306">
        <f t="shared" ca="1" si="359"/>
        <v>8.7290885858829963</v>
      </c>
      <c r="H780" s="307">
        <f t="shared" ca="1" si="360"/>
        <v>-104.13176108213146</v>
      </c>
      <c r="I780" s="304">
        <f t="shared" ca="1" si="361"/>
        <v>104.49698872984953</v>
      </c>
      <c r="J780" s="306">
        <f t="shared" ca="1" si="362"/>
        <v>720.8069538303231</v>
      </c>
      <c r="K780" s="307">
        <f t="shared" ca="1" si="363"/>
        <v>-9.3139599461280156</v>
      </c>
      <c r="L780" s="304">
        <f t="shared" ca="1" si="348"/>
        <v>720.86712682714813</v>
      </c>
      <c r="M780" s="306">
        <f t="shared" ca="1" si="364"/>
        <v>-1.4871645148504722</v>
      </c>
      <c r="N780" s="304">
        <f t="shared" ca="1" si="365"/>
        <v>-85.2082501425527</v>
      </c>
      <c r="P780" s="310">
        <f t="shared" ca="1" si="366"/>
        <v>23</v>
      </c>
      <c r="Q780" s="304">
        <f t="shared" ca="1" si="367"/>
        <v>0</v>
      </c>
      <c r="R780" s="306">
        <f t="shared" ca="1" si="368"/>
        <v>0</v>
      </c>
      <c r="S780" s="307">
        <f t="shared" ca="1" si="369"/>
        <v>3.1779999999999995</v>
      </c>
      <c r="T780" s="304">
        <f t="shared" ca="1" si="349"/>
        <v>31.176179999999995</v>
      </c>
      <c r="U780" s="311">
        <f t="shared" ca="1" si="350"/>
        <v>0</v>
      </c>
      <c r="V780" s="306">
        <f t="shared" ca="1" si="351"/>
        <v>1.2261414916837921</v>
      </c>
      <c r="W780" s="304">
        <f t="shared" ca="1" si="352"/>
        <v>27.320667225311542</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1.1789291676287039</v>
      </c>
      <c r="AH780" s="304">
        <f t="shared" ca="1" si="376"/>
        <v>-8.5967832378477862</v>
      </c>
    </row>
    <row r="781" spans="1:34" x14ac:dyDescent="0.2">
      <c r="A781" s="347">
        <f t="shared" ca="1" si="354"/>
        <v>1E-4</v>
      </c>
      <c r="B781" s="304">
        <f t="shared" ca="1" si="355"/>
        <v>33.439900000001508</v>
      </c>
      <c r="D781" s="306">
        <f t="shared" ca="1" si="356"/>
        <v>-0.71812911373059374</v>
      </c>
      <c r="E781" s="307">
        <f t="shared" ca="1" si="357"/>
        <v>-1.2432351469025065</v>
      </c>
      <c r="F781" s="304">
        <f t="shared" ca="1" si="358"/>
        <v>1.4357378084041614</v>
      </c>
      <c r="G781" s="306">
        <f t="shared" ca="1" si="359"/>
        <v>8.7290167729716224</v>
      </c>
      <c r="H781" s="307">
        <f t="shared" ca="1" si="360"/>
        <v>-104.13188540564616</v>
      </c>
      <c r="I781" s="304">
        <f t="shared" ca="1" si="361"/>
        <v>104.49710662002774</v>
      </c>
      <c r="J781" s="306">
        <f t="shared" ca="1" si="362"/>
        <v>720.8069538303231</v>
      </c>
      <c r="K781" s="307">
        <f t="shared" ca="1" si="363"/>
        <v>-9.3243731284524038</v>
      </c>
      <c r="L781" s="304">
        <f t="shared" ca="1" si="348"/>
        <v>720.86726144581439</v>
      </c>
      <c r="M781" s="306">
        <f t="shared" ca="1" si="364"/>
        <v>-1.4871652990559419</v>
      </c>
      <c r="N781" s="304">
        <f t="shared" ca="1" si="365"/>
        <v>-85.20829507421638</v>
      </c>
      <c r="P781" s="310">
        <f t="shared" ca="1" si="366"/>
        <v>23</v>
      </c>
      <c r="Q781" s="304">
        <f t="shared" ca="1" si="367"/>
        <v>0</v>
      </c>
      <c r="R781" s="306">
        <f t="shared" ca="1" si="368"/>
        <v>0</v>
      </c>
      <c r="S781" s="307">
        <f t="shared" ca="1" si="369"/>
        <v>3.1779999999999995</v>
      </c>
      <c r="T781" s="304">
        <f t="shared" ca="1" si="349"/>
        <v>31.176179999999995</v>
      </c>
      <c r="U781" s="311">
        <f t="shared" ca="1" si="350"/>
        <v>0</v>
      </c>
      <c r="V781" s="306">
        <f t="shared" ca="1" si="351"/>
        <v>1.2261427684882247</v>
      </c>
      <c r="W781" s="304">
        <f t="shared" ca="1" si="352"/>
        <v>27.320757319555554</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1.1789014605462462</v>
      </c>
      <c r="AH781" s="304">
        <f t="shared" ca="1" si="376"/>
        <v>-8.5968115875744324</v>
      </c>
    </row>
    <row r="782" spans="1:34" x14ac:dyDescent="0.2">
      <c r="A782" s="347">
        <f t="shared" ca="1" si="354"/>
        <v>1E-4</v>
      </c>
      <c r="B782" s="304">
        <f t="shared" ca="1" si="355"/>
        <v>33.440000000001511</v>
      </c>
      <c r="D782" s="306">
        <f t="shared" ca="1" si="356"/>
        <v>-0.71812476374929479</v>
      </c>
      <c r="E782" s="307">
        <f t="shared" ca="1" si="357"/>
        <v>-1.2432063334733332</v>
      </c>
      <c r="F782" s="304">
        <f t="shared" ca="1" si="358"/>
        <v>1.4357106825186574</v>
      </c>
      <c r="G782" s="306">
        <f t="shared" ca="1" si="359"/>
        <v>8.728944960495248</v>
      </c>
      <c r="H782" s="307">
        <f t="shared" ca="1" si="360"/>
        <v>-104.13200972627951</v>
      </c>
      <c r="I782" s="304">
        <f t="shared" ca="1" si="361"/>
        <v>104.49722450743525</v>
      </c>
      <c r="J782" s="306">
        <f t="shared" ca="1" si="362"/>
        <v>720.8069538303231</v>
      </c>
      <c r="K782" s="307">
        <f t="shared" ca="1" si="363"/>
        <v>-9.3347863232090003</v>
      </c>
      <c r="L782" s="304">
        <f t="shared" ca="1" si="348"/>
        <v>720.86739621503864</v>
      </c>
      <c r="M782" s="306">
        <f t="shared" ca="1" si="364"/>
        <v>-1.4871660832531903</v>
      </c>
      <c r="N782" s="304">
        <f t="shared" ca="1" si="365"/>
        <v>-85.208340005409028</v>
      </c>
      <c r="P782" s="310">
        <f t="shared" ca="1" si="366"/>
        <v>23</v>
      </c>
      <c r="Q782" s="304">
        <f t="shared" ca="1" si="367"/>
        <v>0</v>
      </c>
      <c r="R782" s="306">
        <f t="shared" ca="1" si="368"/>
        <v>0</v>
      </c>
      <c r="S782" s="307">
        <f t="shared" ca="1" si="369"/>
        <v>3.1779999999999995</v>
      </c>
      <c r="T782" s="304">
        <f t="shared" ca="1" si="349"/>
        <v>31.176179999999995</v>
      </c>
      <c r="U782" s="311">
        <f t="shared" ca="1" si="350"/>
        <v>0</v>
      </c>
      <c r="V782" s="306">
        <f t="shared" ca="1" si="351"/>
        <v>1.2261440452955119</v>
      </c>
      <c r="W782" s="304">
        <f t="shared" ca="1" si="352"/>
        <v>27.320847412612313</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1.1788737538246288</v>
      </c>
      <c r="AH782" s="304">
        <f t="shared" ca="1" si="376"/>
        <v>-8.5968399369274877</v>
      </c>
    </row>
    <row r="783" spans="1:34" x14ac:dyDescent="0.2">
      <c r="A783" s="347">
        <f t="shared" ca="1" si="354"/>
        <v>1E-4</v>
      </c>
      <c r="B783" s="304">
        <f t="shared" ca="1" si="355"/>
        <v>33.440100000001515</v>
      </c>
      <c r="D783" s="306">
        <f t="shared" ca="1" si="356"/>
        <v>-0.71812041376246916</v>
      </c>
      <c r="E783" s="307">
        <f t="shared" ca="1" si="357"/>
        <v>-1.2431775204238953</v>
      </c>
      <c r="F783" s="304">
        <f t="shared" ca="1" si="358"/>
        <v>1.4356835570381394</v>
      </c>
      <c r="G783" s="306">
        <f t="shared" ca="1" si="359"/>
        <v>8.7288731484538715</v>
      </c>
      <c r="H783" s="307">
        <f t="shared" ca="1" si="360"/>
        <v>-104.13213404403155</v>
      </c>
      <c r="I783" s="304">
        <f t="shared" ca="1" si="361"/>
        <v>104.49734239207211</v>
      </c>
      <c r="J783" s="306">
        <f t="shared" ca="1" si="362"/>
        <v>720.8069538303231</v>
      </c>
      <c r="K783" s="307">
        <f t="shared" ca="1" si="363"/>
        <v>-9.3451995303975153</v>
      </c>
      <c r="L783" s="304">
        <f t="shared" ca="1" si="348"/>
        <v>720.86753113482121</v>
      </c>
      <c r="M783" s="306">
        <f t="shared" ca="1" si="364"/>
        <v>-1.4871668674422183</v>
      </c>
      <c r="N783" s="304">
        <f t="shared" ca="1" si="365"/>
        <v>-85.20838493613067</v>
      </c>
      <c r="P783" s="310">
        <f t="shared" ca="1" si="366"/>
        <v>23</v>
      </c>
      <c r="Q783" s="304">
        <f t="shared" ca="1" si="367"/>
        <v>0</v>
      </c>
      <c r="R783" s="306">
        <f t="shared" ca="1" si="368"/>
        <v>0</v>
      </c>
      <c r="S783" s="307">
        <f t="shared" ca="1" si="369"/>
        <v>3.1779999999999995</v>
      </c>
      <c r="T783" s="304">
        <f t="shared" ca="1" si="349"/>
        <v>31.176179999999995</v>
      </c>
      <c r="U783" s="311">
        <f t="shared" ca="1" si="350"/>
        <v>0</v>
      </c>
      <c r="V783" s="306">
        <f t="shared" ca="1" si="351"/>
        <v>1.2261453221056542</v>
      </c>
      <c r="W783" s="304">
        <f t="shared" ca="1" si="352"/>
        <v>27.320937504481822</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1.178846047463848</v>
      </c>
      <c r="AH783" s="304">
        <f t="shared" ca="1" si="376"/>
        <v>-8.5968682859069592</v>
      </c>
    </row>
    <row r="784" spans="1:34" x14ac:dyDescent="0.2">
      <c r="A784" s="347">
        <f t="shared" ca="1" si="354"/>
        <v>1E-4</v>
      </c>
      <c r="B784" s="304">
        <f t="shared" ca="1" si="355"/>
        <v>33.440200000001518</v>
      </c>
      <c r="D784" s="306">
        <f t="shared" ca="1" si="356"/>
        <v>-0.71811606377011283</v>
      </c>
      <c r="E784" s="307">
        <f t="shared" ca="1" si="357"/>
        <v>-1.2431487077541945</v>
      </c>
      <c r="F784" s="304">
        <f t="shared" ca="1" si="358"/>
        <v>1.4356564319626073</v>
      </c>
      <c r="G784" s="306">
        <f t="shared" ca="1" si="359"/>
        <v>8.7288013368474946</v>
      </c>
      <c r="H784" s="307">
        <f t="shared" ca="1" si="360"/>
        <v>-104.13225835890232</v>
      </c>
      <c r="I784" s="304">
        <f t="shared" ca="1" si="361"/>
        <v>104.4974602739384</v>
      </c>
      <c r="J784" s="306">
        <f t="shared" ca="1" si="362"/>
        <v>720.8069538303231</v>
      </c>
      <c r="K784" s="307">
        <f t="shared" ca="1" si="363"/>
        <v>-9.3556127500176611</v>
      </c>
      <c r="L784" s="304">
        <f t="shared" ca="1" si="348"/>
        <v>720.86766620516266</v>
      </c>
      <c r="M784" s="306">
        <f t="shared" ca="1" si="364"/>
        <v>-1.4871676516230252</v>
      </c>
      <c r="N784" s="304">
        <f t="shared" ca="1" si="365"/>
        <v>-85.20842986638128</v>
      </c>
      <c r="P784" s="310">
        <f t="shared" ca="1" si="366"/>
        <v>23</v>
      </c>
      <c r="Q784" s="304">
        <f t="shared" ca="1" si="367"/>
        <v>0</v>
      </c>
      <c r="R784" s="306">
        <f t="shared" ca="1" si="368"/>
        <v>0</v>
      </c>
      <c r="S784" s="307">
        <f t="shared" ca="1" si="369"/>
        <v>3.1779999999999995</v>
      </c>
      <c r="T784" s="304">
        <f t="shared" ca="1" si="349"/>
        <v>31.176179999999995</v>
      </c>
      <c r="U784" s="311">
        <f t="shared" ca="1" si="350"/>
        <v>0</v>
      </c>
      <c r="V784" s="306">
        <f t="shared" ca="1" si="351"/>
        <v>1.2261465989186502</v>
      </c>
      <c r="W784" s="304">
        <f t="shared" ca="1" si="352"/>
        <v>27.3210275951641</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1.178818341463904</v>
      </c>
      <c r="AH784" s="304">
        <f t="shared" ca="1" si="376"/>
        <v>-8.5968966345128468</v>
      </c>
    </row>
    <row r="785" spans="1:34" x14ac:dyDescent="0.2">
      <c r="A785" s="347">
        <f t="shared" ca="1" si="354"/>
        <v>1E-4</v>
      </c>
      <c r="B785" s="304">
        <f t="shared" ca="1" si="355"/>
        <v>33.440300000001521</v>
      </c>
      <c r="D785" s="306">
        <f t="shared" ca="1" si="356"/>
        <v>-0.71811171377223182</v>
      </c>
      <c r="E785" s="307">
        <f t="shared" ca="1" si="357"/>
        <v>-1.2431198954642237</v>
      </c>
      <c r="F785" s="304">
        <f t="shared" ca="1" si="358"/>
        <v>1.4356293072920581</v>
      </c>
      <c r="G785" s="306">
        <f t="shared" ca="1" si="359"/>
        <v>8.7287295256761173</v>
      </c>
      <c r="H785" s="307">
        <f t="shared" ca="1" si="360"/>
        <v>-104.13238267089187</v>
      </c>
      <c r="I785" s="304">
        <f t="shared" ca="1" si="361"/>
        <v>104.49757815303411</v>
      </c>
      <c r="J785" s="306">
        <f t="shared" ca="1" si="362"/>
        <v>720.8069538303231</v>
      </c>
      <c r="K785" s="307">
        <f t="shared" ca="1" si="363"/>
        <v>-9.36602598206915</v>
      </c>
      <c r="L785" s="304">
        <f t="shared" ca="1" si="348"/>
        <v>720.86780142606335</v>
      </c>
      <c r="M785" s="306">
        <f t="shared" ca="1" si="364"/>
        <v>-1.4871684357956119</v>
      </c>
      <c r="N785" s="304">
        <f t="shared" ca="1" si="365"/>
        <v>-85.2084747961609</v>
      </c>
      <c r="P785" s="310">
        <f t="shared" ca="1" si="366"/>
        <v>23</v>
      </c>
      <c r="Q785" s="304">
        <f t="shared" ca="1" si="367"/>
        <v>0</v>
      </c>
      <c r="R785" s="306">
        <f t="shared" ca="1" si="368"/>
        <v>0</v>
      </c>
      <c r="S785" s="307">
        <f t="shared" ca="1" si="369"/>
        <v>3.1779999999999995</v>
      </c>
      <c r="T785" s="304">
        <f t="shared" ca="1" si="349"/>
        <v>31.176179999999995</v>
      </c>
      <c r="U785" s="311">
        <f t="shared" ca="1" si="350"/>
        <v>0</v>
      </c>
      <c r="V785" s="306">
        <f t="shared" ca="1" si="351"/>
        <v>1.2261478757345012</v>
      </c>
      <c r="W785" s="304">
        <f t="shared" ca="1" si="352"/>
        <v>27.321117684659153</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1.1787906358247877</v>
      </c>
      <c r="AH785" s="304">
        <f t="shared" ca="1" si="376"/>
        <v>-8.5969249827451559</v>
      </c>
    </row>
    <row r="786" spans="1:34" x14ac:dyDescent="0.2">
      <c r="A786" s="347">
        <f t="shared" ca="1" si="354"/>
        <v>1E-4</v>
      </c>
      <c r="B786" s="304">
        <f t="shared" ca="1" si="355"/>
        <v>33.440400000001524</v>
      </c>
      <c r="D786" s="306">
        <f t="shared" ca="1" si="356"/>
        <v>-0.71810736376882178</v>
      </c>
      <c r="E786" s="307">
        <f t="shared" ca="1" si="357"/>
        <v>-1.243091083553983</v>
      </c>
      <c r="F786" s="304">
        <f t="shared" ca="1" si="358"/>
        <v>1.4356021830264898</v>
      </c>
      <c r="G786" s="306">
        <f t="shared" ca="1" si="359"/>
        <v>8.7286577149397395</v>
      </c>
      <c r="H786" s="307">
        <f t="shared" ca="1" si="360"/>
        <v>-104.13250698000023</v>
      </c>
      <c r="I786" s="304">
        <f t="shared" ca="1" si="361"/>
        <v>104.49769602935929</v>
      </c>
      <c r="J786" s="306">
        <f t="shared" ca="1" si="362"/>
        <v>720.8069538303231</v>
      </c>
      <c r="K786" s="307">
        <f t="shared" ca="1" si="363"/>
        <v>-9.3764392265516943</v>
      </c>
      <c r="L786" s="304">
        <f t="shared" ca="1" si="348"/>
        <v>720.86793679752384</v>
      </c>
      <c r="M786" s="306">
        <f t="shared" ca="1" si="364"/>
        <v>-1.487169219959978</v>
      </c>
      <c r="N786" s="304">
        <f t="shared" ca="1" si="365"/>
        <v>-85.208519725469529</v>
      </c>
      <c r="P786" s="310">
        <f t="shared" ca="1" si="366"/>
        <v>23</v>
      </c>
      <c r="Q786" s="304">
        <f t="shared" ca="1" si="367"/>
        <v>0</v>
      </c>
      <c r="R786" s="306">
        <f t="shared" ca="1" si="368"/>
        <v>0</v>
      </c>
      <c r="S786" s="307">
        <f t="shared" ca="1" si="369"/>
        <v>3.1779999999999995</v>
      </c>
      <c r="T786" s="304">
        <f t="shared" ca="1" si="349"/>
        <v>31.176179999999995</v>
      </c>
      <c r="U786" s="311">
        <f t="shared" ca="1" si="350"/>
        <v>0</v>
      </c>
      <c r="V786" s="306">
        <f t="shared" ca="1" si="351"/>
        <v>1.2261491525532064</v>
      </c>
      <c r="W786" s="304">
        <f t="shared" ca="1" si="352"/>
        <v>27.321207772966982</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1.1787629305465011</v>
      </c>
      <c r="AH786" s="304">
        <f t="shared" ca="1" si="376"/>
        <v>-8.5969533306038883</v>
      </c>
    </row>
    <row r="787" spans="1:34" x14ac:dyDescent="0.2">
      <c r="A787" s="347">
        <f t="shared" ca="1" si="354"/>
        <v>1E-4</v>
      </c>
      <c r="B787" s="304">
        <f t="shared" ca="1" si="355"/>
        <v>33.440500000001528</v>
      </c>
      <c r="D787" s="306">
        <f t="shared" ca="1" si="356"/>
        <v>-0.71810301375988661</v>
      </c>
      <c r="E787" s="307">
        <f t="shared" ca="1" si="357"/>
        <v>-1.2430622720234688</v>
      </c>
      <c r="F787" s="304">
        <f t="shared" ca="1" si="358"/>
        <v>1.4355750591659009</v>
      </c>
      <c r="G787" s="306">
        <f t="shared" ca="1" si="359"/>
        <v>8.7285859046383631</v>
      </c>
      <c r="H787" s="307">
        <f t="shared" ca="1" si="360"/>
        <v>-104.13263128622744</v>
      </c>
      <c r="I787" s="304">
        <f t="shared" ca="1" si="361"/>
        <v>104.497813902914</v>
      </c>
      <c r="J787" s="306">
        <f t="shared" ca="1" si="362"/>
        <v>720.8069538303231</v>
      </c>
      <c r="K787" s="307">
        <f t="shared" ca="1" si="363"/>
        <v>-9.386852483465006</v>
      </c>
      <c r="L787" s="304">
        <f t="shared" ca="1" si="348"/>
        <v>720.86807231954435</v>
      </c>
      <c r="M787" s="306">
        <f t="shared" ca="1" si="364"/>
        <v>-1.4871700041161235</v>
      </c>
      <c r="N787" s="304">
        <f t="shared" ca="1" si="365"/>
        <v>-85.208564654307139</v>
      </c>
      <c r="P787" s="310">
        <f t="shared" ca="1" si="366"/>
        <v>23</v>
      </c>
      <c r="Q787" s="304">
        <f t="shared" ca="1" si="367"/>
        <v>0</v>
      </c>
      <c r="R787" s="306">
        <f t="shared" ca="1" si="368"/>
        <v>0</v>
      </c>
      <c r="S787" s="307">
        <f t="shared" ca="1" si="369"/>
        <v>3.1779999999999995</v>
      </c>
      <c r="T787" s="304">
        <f t="shared" ca="1" si="349"/>
        <v>31.176179999999995</v>
      </c>
      <c r="U787" s="311">
        <f t="shared" ca="1" si="350"/>
        <v>0</v>
      </c>
      <c r="V787" s="306">
        <f t="shared" ca="1" si="351"/>
        <v>1.2261504293747663</v>
      </c>
      <c r="W787" s="304">
        <f t="shared" ca="1" si="352"/>
        <v>27.321297860087629</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1.1787352256290422</v>
      </c>
      <c r="AH787" s="304">
        <f t="shared" ca="1" si="376"/>
        <v>-8.5969816780890458</v>
      </c>
    </row>
    <row r="788" spans="1:34" x14ac:dyDescent="0.2">
      <c r="A788" s="347">
        <f t="shared" ca="1" si="354"/>
        <v>1E-4</v>
      </c>
      <c r="B788" s="304">
        <f t="shared" ca="1" si="355"/>
        <v>33.440600000001531</v>
      </c>
      <c r="D788" s="306">
        <f t="shared" ca="1" si="356"/>
        <v>-0.71809866374542874</v>
      </c>
      <c r="E788" s="307">
        <f t="shared" ca="1" si="357"/>
        <v>-1.2430334608726668</v>
      </c>
      <c r="F788" s="304">
        <f t="shared" ca="1" si="358"/>
        <v>1.4355479357102814</v>
      </c>
      <c r="G788" s="306">
        <f t="shared" ca="1" si="359"/>
        <v>8.7285140947719881</v>
      </c>
      <c r="H788" s="307">
        <f t="shared" ca="1" si="360"/>
        <v>-104.13275558957352</v>
      </c>
      <c r="I788" s="304">
        <f t="shared" ca="1" si="361"/>
        <v>104.49793177369823</v>
      </c>
      <c r="J788" s="306">
        <f t="shared" ca="1" si="362"/>
        <v>720.8069538303231</v>
      </c>
      <c r="K788" s="307">
        <f t="shared" ca="1" si="363"/>
        <v>-9.3972657528087957</v>
      </c>
      <c r="L788" s="304">
        <f t="shared" ca="1" si="348"/>
        <v>720.86820799212558</v>
      </c>
      <c r="M788" s="306">
        <f t="shared" ca="1" si="364"/>
        <v>-1.487170788264049</v>
      </c>
      <c r="N788" s="304">
        <f t="shared" ca="1" si="365"/>
        <v>-85.208609582673787</v>
      </c>
      <c r="P788" s="310">
        <f t="shared" ca="1" si="366"/>
        <v>23</v>
      </c>
      <c r="Q788" s="304">
        <f t="shared" ca="1" si="367"/>
        <v>0</v>
      </c>
      <c r="R788" s="306">
        <f t="shared" ca="1" si="368"/>
        <v>0</v>
      </c>
      <c r="S788" s="307">
        <f t="shared" ca="1" si="369"/>
        <v>3.1779999999999995</v>
      </c>
      <c r="T788" s="304">
        <f t="shared" ca="1" si="349"/>
        <v>31.176179999999995</v>
      </c>
      <c r="U788" s="311">
        <f t="shared" ca="1" si="350"/>
        <v>0</v>
      </c>
      <c r="V788" s="306">
        <f t="shared" ca="1" si="351"/>
        <v>1.2261517061991807</v>
      </c>
      <c r="W788" s="304">
        <f t="shared" ca="1" si="352"/>
        <v>27.321387946021066</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1.1787075210724005</v>
      </c>
      <c r="AH788" s="304">
        <f t="shared" ca="1" si="376"/>
        <v>-8.5970100252006407</v>
      </c>
    </row>
    <row r="789" spans="1:34" x14ac:dyDescent="0.2">
      <c r="A789" s="347">
        <f t="shared" ca="1" si="354"/>
        <v>1E-4</v>
      </c>
      <c r="B789" s="304">
        <f t="shared" ca="1" si="355"/>
        <v>33.440700000001534</v>
      </c>
      <c r="D789" s="306">
        <f t="shared" ca="1" si="356"/>
        <v>-0.7180943137254453</v>
      </c>
      <c r="E789" s="307">
        <f t="shared" ca="1" si="357"/>
        <v>-1.243004650101593</v>
      </c>
      <c r="F789" s="304">
        <f t="shared" ca="1" si="358"/>
        <v>1.435520812659643</v>
      </c>
      <c r="G789" s="306">
        <f t="shared" ca="1" si="359"/>
        <v>8.7284422853406163</v>
      </c>
      <c r="H789" s="307">
        <f t="shared" ca="1" si="360"/>
        <v>-104.13287989003852</v>
      </c>
      <c r="I789" s="304">
        <f t="shared" ca="1" si="361"/>
        <v>104.49804964171203</v>
      </c>
      <c r="J789" s="306">
        <f t="shared" ca="1" si="362"/>
        <v>720.8069538303231</v>
      </c>
      <c r="K789" s="307">
        <f t="shared" ca="1" si="363"/>
        <v>-9.4076790345827757</v>
      </c>
      <c r="L789" s="304">
        <f t="shared" ca="1" si="348"/>
        <v>720.86834381526785</v>
      </c>
      <c r="M789" s="306">
        <f t="shared" ca="1" si="364"/>
        <v>-1.4871715724037544</v>
      </c>
      <c r="N789" s="304">
        <f t="shared" ca="1" si="365"/>
        <v>-85.20865451056946</v>
      </c>
      <c r="P789" s="310">
        <f t="shared" ca="1" si="366"/>
        <v>23</v>
      </c>
      <c r="Q789" s="304">
        <f t="shared" ca="1" si="367"/>
        <v>0</v>
      </c>
      <c r="R789" s="306">
        <f t="shared" ca="1" si="368"/>
        <v>0</v>
      </c>
      <c r="S789" s="307">
        <f t="shared" ca="1" si="369"/>
        <v>3.1779999999999995</v>
      </c>
      <c r="T789" s="304">
        <f t="shared" ca="1" si="349"/>
        <v>31.176179999999995</v>
      </c>
      <c r="U789" s="311">
        <f t="shared" ca="1" si="350"/>
        <v>0</v>
      </c>
      <c r="V789" s="306">
        <f t="shared" ca="1" si="351"/>
        <v>1.2261529830264488</v>
      </c>
      <c r="W789" s="304">
        <f t="shared" ca="1" si="352"/>
        <v>27.321478030767299</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1.1786798168765831</v>
      </c>
      <c r="AH789" s="304">
        <f t="shared" ca="1" si="376"/>
        <v>-8.5970383719386625</v>
      </c>
    </row>
    <row r="790" spans="1:34" x14ac:dyDescent="0.2">
      <c r="A790" s="347">
        <f t="shared" ca="1" si="354"/>
        <v>1E-4</v>
      </c>
      <c r="B790" s="304">
        <f t="shared" ca="1" si="355"/>
        <v>33.440800000001538</v>
      </c>
      <c r="D790" s="306">
        <f t="shared" ca="1" si="356"/>
        <v>-0.71808996369993816</v>
      </c>
      <c r="E790" s="307">
        <f t="shared" ca="1" si="357"/>
        <v>-1.2429758397102368</v>
      </c>
      <c r="F790" s="304">
        <f t="shared" ca="1" si="358"/>
        <v>1.4354936900139781</v>
      </c>
      <c r="G790" s="306">
        <f t="shared" ca="1" si="359"/>
        <v>8.7283704763442458</v>
      </c>
      <c r="H790" s="307">
        <f t="shared" ca="1" si="360"/>
        <v>-104.13300418762249</v>
      </c>
      <c r="I790" s="304">
        <f t="shared" ca="1" si="361"/>
        <v>104.49816750695545</v>
      </c>
      <c r="J790" s="306">
        <f t="shared" ca="1" si="362"/>
        <v>720.8069538303231</v>
      </c>
      <c r="K790" s="307">
        <f t="shared" ca="1" si="363"/>
        <v>-9.418092328786658</v>
      </c>
      <c r="L790" s="304">
        <f t="shared" ca="1" si="348"/>
        <v>720.86847978897174</v>
      </c>
      <c r="M790" s="306">
        <f t="shared" ca="1" si="364"/>
        <v>-1.4871723565352397</v>
      </c>
      <c r="N790" s="304">
        <f t="shared" ca="1" si="365"/>
        <v>-85.208699437994142</v>
      </c>
      <c r="P790" s="310">
        <f t="shared" ca="1" si="366"/>
        <v>23</v>
      </c>
      <c r="Q790" s="304">
        <f t="shared" ca="1" si="367"/>
        <v>0</v>
      </c>
      <c r="R790" s="306">
        <f t="shared" ca="1" si="368"/>
        <v>0</v>
      </c>
      <c r="S790" s="307">
        <f t="shared" ca="1" si="369"/>
        <v>3.1779999999999995</v>
      </c>
      <c r="T790" s="304">
        <f t="shared" ca="1" si="349"/>
        <v>31.176179999999995</v>
      </c>
      <c r="U790" s="311">
        <f t="shared" ca="1" si="350"/>
        <v>0</v>
      </c>
      <c r="V790" s="306">
        <f t="shared" ca="1" si="351"/>
        <v>1.2261542598565713</v>
      </c>
      <c r="W790" s="304">
        <f t="shared" ca="1" si="352"/>
        <v>27.321568114326361</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1.1786521130415881</v>
      </c>
      <c r="AH790" s="304">
        <f t="shared" ca="1" si="376"/>
        <v>-8.5970667183031164</v>
      </c>
    </row>
    <row r="791" spans="1:34" x14ac:dyDescent="0.2">
      <c r="A791" s="347">
        <f t="shared" ca="1" si="354"/>
        <v>1E-4</v>
      </c>
      <c r="B791" s="304">
        <f t="shared" ca="1" si="355"/>
        <v>33.440900000001541</v>
      </c>
      <c r="D791" s="306">
        <f t="shared" ca="1" si="356"/>
        <v>-0.71808561366890944</v>
      </c>
      <c r="E791" s="307">
        <f t="shared" ca="1" si="357"/>
        <v>-1.2429470296985929</v>
      </c>
      <c r="F791" s="304">
        <f t="shared" ca="1" si="358"/>
        <v>1.4354665677732827</v>
      </c>
      <c r="G791" s="306">
        <f t="shared" ca="1" si="359"/>
        <v>8.7282986677828784</v>
      </c>
      <c r="H791" s="307">
        <f t="shared" ca="1" si="360"/>
        <v>-104.13312848232546</v>
      </c>
      <c r="I791" s="304">
        <f t="shared" ca="1" si="361"/>
        <v>104.49828536942854</v>
      </c>
      <c r="J791" s="306">
        <f t="shared" ca="1" si="362"/>
        <v>720.8069538303231</v>
      </c>
      <c r="K791" s="307">
        <f t="shared" ca="1" si="363"/>
        <v>-9.4285056354201551</v>
      </c>
      <c r="L791" s="304">
        <f t="shared" ca="1" si="348"/>
        <v>720.86861591323748</v>
      </c>
      <c r="M791" s="306">
        <f t="shared" ca="1" si="364"/>
        <v>-1.4871731406585051</v>
      </c>
      <c r="N791" s="304">
        <f t="shared" ca="1" si="365"/>
        <v>-85.208744364947876</v>
      </c>
      <c r="P791" s="310">
        <f t="shared" ca="1" si="366"/>
        <v>23</v>
      </c>
      <c r="Q791" s="304">
        <f t="shared" ca="1" si="367"/>
        <v>0</v>
      </c>
      <c r="R791" s="306">
        <f t="shared" ca="1" si="368"/>
        <v>0</v>
      </c>
      <c r="S791" s="307">
        <f t="shared" ca="1" si="369"/>
        <v>3.1779999999999995</v>
      </c>
      <c r="T791" s="304">
        <f t="shared" ca="1" si="349"/>
        <v>31.176179999999995</v>
      </c>
      <c r="U791" s="311">
        <f t="shared" ca="1" si="350"/>
        <v>0</v>
      </c>
      <c r="V791" s="306">
        <f t="shared" ca="1" si="351"/>
        <v>1.2261555366895485</v>
      </c>
      <c r="W791" s="304">
        <f t="shared" ca="1" si="352"/>
        <v>27.321658196698262</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1.1786244095674068</v>
      </c>
      <c r="AH791" s="304">
        <f t="shared" ca="1" si="376"/>
        <v>-8.5970950642940096</v>
      </c>
    </row>
    <row r="792" spans="1:34" x14ac:dyDescent="0.2">
      <c r="A792" s="347">
        <f t="shared" ca="1" si="354"/>
        <v>1E-4</v>
      </c>
      <c r="B792" s="304">
        <f t="shared" ca="1" si="355"/>
        <v>33.441000000001544</v>
      </c>
      <c r="D792" s="306">
        <f t="shared" ca="1" si="356"/>
        <v>-0.71808126363235958</v>
      </c>
      <c r="E792" s="307">
        <f t="shared" ca="1" si="357"/>
        <v>-1.2429182200666542</v>
      </c>
      <c r="F792" s="304">
        <f t="shared" ca="1" si="358"/>
        <v>1.4354394459375519</v>
      </c>
      <c r="G792" s="306">
        <f t="shared" ca="1" si="359"/>
        <v>8.728226859656516</v>
      </c>
      <c r="H792" s="307">
        <f t="shared" ca="1" si="360"/>
        <v>-104.13325277414746</v>
      </c>
      <c r="I792" s="304">
        <f t="shared" ca="1" si="361"/>
        <v>104.4984032291313</v>
      </c>
      <c r="J792" s="306">
        <f t="shared" ca="1" si="362"/>
        <v>720.8069538303231</v>
      </c>
      <c r="K792" s="307">
        <f t="shared" ca="1" si="363"/>
        <v>-9.438918954482979</v>
      </c>
      <c r="L792" s="304">
        <f t="shared" ca="1" si="348"/>
        <v>720.86875218806563</v>
      </c>
      <c r="M792" s="306">
        <f t="shared" ca="1" si="364"/>
        <v>-1.4871739247735507</v>
      </c>
      <c r="N792" s="304">
        <f t="shared" ca="1" si="365"/>
        <v>-85.208789291430634</v>
      </c>
      <c r="P792" s="310">
        <f t="shared" ca="1" si="366"/>
        <v>23</v>
      </c>
      <c r="Q792" s="304">
        <f t="shared" ca="1" si="367"/>
        <v>0</v>
      </c>
      <c r="R792" s="306">
        <f t="shared" ca="1" si="368"/>
        <v>0</v>
      </c>
      <c r="S792" s="307">
        <f t="shared" ca="1" si="369"/>
        <v>3.1779999999999995</v>
      </c>
      <c r="T792" s="304">
        <f t="shared" ca="1" si="349"/>
        <v>31.176179999999995</v>
      </c>
      <c r="U792" s="311">
        <f t="shared" ca="1" si="350"/>
        <v>0</v>
      </c>
      <c r="V792" s="306">
        <f t="shared" ca="1" si="351"/>
        <v>1.2261568135253795</v>
      </c>
      <c r="W792" s="304">
        <f t="shared" ca="1" si="352"/>
        <v>27.321748277882996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1.1785967064540319</v>
      </c>
      <c r="AH792" s="304">
        <f t="shared" ca="1" si="376"/>
        <v>-8.5971234099113492</v>
      </c>
    </row>
    <row r="793" spans="1:34" x14ac:dyDescent="0.2">
      <c r="A793" s="347">
        <f t="shared" ca="1" si="354"/>
        <v>1E-4</v>
      </c>
      <c r="B793" s="304">
        <f t="shared" ca="1" si="355"/>
        <v>33.441100000001548</v>
      </c>
      <c r="D793" s="306">
        <f t="shared" ca="1" si="356"/>
        <v>-0.7180769135902898</v>
      </c>
      <c r="E793" s="307">
        <f t="shared" ca="1" si="357"/>
        <v>-1.2428894108144277</v>
      </c>
      <c r="F793" s="304">
        <f t="shared" ca="1" si="358"/>
        <v>1.435412324506792</v>
      </c>
      <c r="G793" s="306">
        <f t="shared" ca="1" si="359"/>
        <v>8.7281550519651567</v>
      </c>
      <c r="H793" s="307">
        <f t="shared" ca="1" si="360"/>
        <v>-104.13337706308855</v>
      </c>
      <c r="I793" s="304">
        <f t="shared" ca="1" si="361"/>
        <v>104.4985210860638</v>
      </c>
      <c r="J793" s="306">
        <f t="shared" ca="1" si="362"/>
        <v>720.8069538303231</v>
      </c>
      <c r="K793" s="307">
        <f t="shared" ca="1" si="363"/>
        <v>-9.4493322859748403</v>
      </c>
      <c r="L793" s="304">
        <f t="shared" ca="1" si="348"/>
        <v>720.86888861345676</v>
      </c>
      <c r="M793" s="306">
        <f t="shared" ca="1" si="364"/>
        <v>-1.4871747088803766</v>
      </c>
      <c r="N793" s="304">
        <f t="shared" ca="1" si="365"/>
        <v>-85.208834217442444</v>
      </c>
      <c r="P793" s="310">
        <f t="shared" ca="1" si="366"/>
        <v>23</v>
      </c>
      <c r="Q793" s="304">
        <f t="shared" ca="1" si="367"/>
        <v>0</v>
      </c>
      <c r="R793" s="306">
        <f t="shared" ca="1" si="368"/>
        <v>0</v>
      </c>
      <c r="S793" s="307">
        <f t="shared" ca="1" si="369"/>
        <v>3.1779999999999995</v>
      </c>
      <c r="T793" s="304">
        <f t="shared" ca="1" si="349"/>
        <v>31.176179999999995</v>
      </c>
      <c r="U793" s="311">
        <f t="shared" ca="1" si="350"/>
        <v>0</v>
      </c>
      <c r="V793" s="306">
        <f t="shared" ca="1" si="351"/>
        <v>1.2261580903640654</v>
      </c>
      <c r="W793" s="304">
        <f t="shared" ca="1" si="352"/>
        <v>27.321838357880601</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1.1785690037014707</v>
      </c>
      <c r="AH793" s="304">
        <f t="shared" ca="1" si="376"/>
        <v>-8.5971517551551297</v>
      </c>
    </row>
    <row r="794" spans="1:34" x14ac:dyDescent="0.2">
      <c r="A794" s="347">
        <f t="shared" ca="1" si="354"/>
        <v>1E-4</v>
      </c>
      <c r="B794" s="304">
        <f t="shared" ca="1" si="355"/>
        <v>33.441200000001551</v>
      </c>
      <c r="D794" s="306">
        <f t="shared" ca="1" si="356"/>
        <v>-0.71807256354270044</v>
      </c>
      <c r="E794" s="307">
        <f t="shared" ca="1" si="357"/>
        <v>-1.2428606019418975</v>
      </c>
      <c r="F794" s="304">
        <f t="shared" ca="1" si="358"/>
        <v>1.4353852034809895</v>
      </c>
      <c r="G794" s="306">
        <f t="shared" ca="1" si="359"/>
        <v>8.7280832447088024</v>
      </c>
      <c r="H794" s="307">
        <f t="shared" ca="1" si="360"/>
        <v>-104.13350134914874</v>
      </c>
      <c r="I794" s="304">
        <f t="shared" ca="1" si="361"/>
        <v>104.49863894022606</v>
      </c>
      <c r="J794" s="306">
        <f t="shared" ca="1" si="362"/>
        <v>720.8069538303231</v>
      </c>
      <c r="K794" s="307">
        <f t="shared" ca="1" si="363"/>
        <v>-9.459745629895453</v>
      </c>
      <c r="L794" s="304">
        <f t="shared" ca="1" si="348"/>
        <v>720.8690251894111</v>
      </c>
      <c r="M794" s="306">
        <f t="shared" ca="1" si="364"/>
        <v>-1.4871754929789831</v>
      </c>
      <c r="N794" s="304">
        <f t="shared" ca="1" si="365"/>
        <v>-85.208879142983321</v>
      </c>
      <c r="P794" s="310">
        <f t="shared" ca="1" si="366"/>
        <v>23</v>
      </c>
      <c r="Q794" s="304">
        <f t="shared" ca="1" si="367"/>
        <v>0</v>
      </c>
      <c r="R794" s="306">
        <f t="shared" ca="1" si="368"/>
        <v>0</v>
      </c>
      <c r="S794" s="307">
        <f t="shared" ca="1" si="369"/>
        <v>3.1779999999999995</v>
      </c>
      <c r="T794" s="304">
        <f t="shared" ca="1" si="349"/>
        <v>31.176179999999995</v>
      </c>
      <c r="U794" s="311">
        <f t="shared" ca="1" si="350"/>
        <v>0</v>
      </c>
      <c r="V794" s="306">
        <f t="shared" ca="1" si="351"/>
        <v>1.226159367205605</v>
      </c>
      <c r="W794" s="304">
        <f t="shared" ca="1" si="352"/>
        <v>27.321928436691049</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1.1785413013097124</v>
      </c>
      <c r="AH794" s="304">
        <f t="shared" ca="1" si="376"/>
        <v>-8.5971801000253638</v>
      </c>
    </row>
    <row r="795" spans="1:34" x14ac:dyDescent="0.2">
      <c r="A795" s="347">
        <f t="shared" ca="1" si="354"/>
        <v>1E-4</v>
      </c>
      <c r="B795" s="304">
        <f t="shared" ca="1" si="355"/>
        <v>33.441300000001554</v>
      </c>
      <c r="D795" s="306">
        <f t="shared" ca="1" si="356"/>
        <v>-0.71806821348959082</v>
      </c>
      <c r="E795" s="307">
        <f t="shared" ca="1" si="357"/>
        <v>-1.242831793449076</v>
      </c>
      <c r="F795" s="304">
        <f t="shared" ca="1" si="358"/>
        <v>1.4353580828601549</v>
      </c>
      <c r="G795" s="306">
        <f t="shared" ca="1" si="359"/>
        <v>8.7280114378874529</v>
      </c>
      <c r="H795" s="307">
        <f t="shared" ca="1" si="360"/>
        <v>-104.13362563232809</v>
      </c>
      <c r="I795" s="304">
        <f t="shared" ca="1" si="361"/>
        <v>104.49875679161812</v>
      </c>
      <c r="J795" s="306">
        <f t="shared" ca="1" si="362"/>
        <v>720.8069538303231</v>
      </c>
      <c r="K795" s="307">
        <f t="shared" ca="1" si="363"/>
        <v>-9.4701589862445275</v>
      </c>
      <c r="L795" s="304">
        <f t="shared" ca="1" si="348"/>
        <v>720.86916191592934</v>
      </c>
      <c r="M795" s="306">
        <f t="shared" ca="1" si="364"/>
        <v>-1.4871762770693702</v>
      </c>
      <c r="N795" s="304">
        <f t="shared" ca="1" si="365"/>
        <v>-85.208924068053264</v>
      </c>
      <c r="P795" s="310">
        <f t="shared" ca="1" si="366"/>
        <v>23</v>
      </c>
      <c r="Q795" s="304">
        <f t="shared" ca="1" si="367"/>
        <v>0</v>
      </c>
      <c r="R795" s="306">
        <f t="shared" ca="1" si="368"/>
        <v>0</v>
      </c>
      <c r="S795" s="307">
        <f t="shared" ca="1" si="369"/>
        <v>3.1779999999999995</v>
      </c>
      <c r="T795" s="304">
        <f t="shared" ca="1" si="349"/>
        <v>31.176179999999995</v>
      </c>
      <c r="U795" s="311">
        <f t="shared" ca="1" si="350"/>
        <v>0</v>
      </c>
      <c r="V795" s="306">
        <f t="shared" ca="1" si="351"/>
        <v>1.2261606440499992</v>
      </c>
      <c r="W795" s="304">
        <f t="shared" ca="1" si="352"/>
        <v>27.322018514314387</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1.1785135992787623</v>
      </c>
      <c r="AH795" s="304">
        <f t="shared" ca="1" si="376"/>
        <v>-8.5972084445220425</v>
      </c>
    </row>
    <row r="796" spans="1:34" x14ac:dyDescent="0.2">
      <c r="A796" s="347">
        <f t="shared" ca="1" si="354"/>
        <v>1E-4</v>
      </c>
      <c r="B796" s="304">
        <f t="shared" ca="1" si="355"/>
        <v>33.441400000001558</v>
      </c>
      <c r="D796" s="306">
        <f t="shared" ca="1" si="356"/>
        <v>-0.71806386343096384</v>
      </c>
      <c r="E796" s="307">
        <f t="shared" ca="1" si="357"/>
        <v>-1.2428029853359419</v>
      </c>
      <c r="F796" s="304">
        <f t="shared" ca="1" si="358"/>
        <v>1.4353309626442716</v>
      </c>
      <c r="G796" s="306">
        <f t="shared" ca="1" si="359"/>
        <v>8.7279396315011102</v>
      </c>
      <c r="H796" s="307">
        <f t="shared" ca="1" si="360"/>
        <v>-104.13374991262663</v>
      </c>
      <c r="I796" s="304">
        <f t="shared" ca="1" si="361"/>
        <v>104.49887464023999</v>
      </c>
      <c r="J796" s="306">
        <f t="shared" ca="1" si="362"/>
        <v>720.8069538303231</v>
      </c>
      <c r="K796" s="307">
        <f t="shared" ca="1" si="363"/>
        <v>-9.480572355021776</v>
      </c>
      <c r="L796" s="304">
        <f t="shared" ca="1" si="348"/>
        <v>720.86929879301169</v>
      </c>
      <c r="M796" s="306">
        <f t="shared" ca="1" si="364"/>
        <v>-1.4871770611515378</v>
      </c>
      <c r="N796" s="304">
        <f t="shared" ca="1" si="365"/>
        <v>-85.20896899265226</v>
      </c>
      <c r="P796" s="310">
        <f t="shared" ca="1" si="366"/>
        <v>23</v>
      </c>
      <c r="Q796" s="304">
        <f t="shared" ca="1" si="367"/>
        <v>0</v>
      </c>
      <c r="R796" s="306">
        <f t="shared" ca="1" si="368"/>
        <v>0</v>
      </c>
      <c r="S796" s="307">
        <f t="shared" ca="1" si="369"/>
        <v>3.1779999999999995</v>
      </c>
      <c r="T796" s="304">
        <f t="shared" ca="1" si="349"/>
        <v>31.176179999999995</v>
      </c>
      <c r="U796" s="311">
        <f t="shared" ca="1" si="350"/>
        <v>0</v>
      </c>
      <c r="V796" s="306">
        <f t="shared" ca="1" si="351"/>
        <v>1.2261619208972474</v>
      </c>
      <c r="W796" s="304">
        <f t="shared" ca="1" si="352"/>
        <v>27.322108590750581</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1.1784858976086081</v>
      </c>
      <c r="AH796" s="304">
        <f t="shared" ca="1" si="376"/>
        <v>-8.5972367886451835</v>
      </c>
    </row>
    <row r="797" spans="1:34" x14ac:dyDescent="0.2">
      <c r="A797" s="347">
        <f t="shared" ca="1" si="354"/>
        <v>1E-4</v>
      </c>
      <c r="B797" s="304">
        <f t="shared" ca="1" si="355"/>
        <v>33.441500000001561</v>
      </c>
      <c r="D797" s="306">
        <f t="shared" ca="1" si="356"/>
        <v>-0.71805951336681983</v>
      </c>
      <c r="E797" s="307">
        <f t="shared" ca="1" si="357"/>
        <v>-1.242774177602513</v>
      </c>
      <c r="F797" s="304">
        <f t="shared" ca="1" si="358"/>
        <v>1.4353038428333551</v>
      </c>
      <c r="G797" s="306">
        <f t="shared" ca="1" si="359"/>
        <v>8.7278678255497741</v>
      </c>
      <c r="H797" s="307">
        <f t="shared" ca="1" si="360"/>
        <v>-104.13387419004438</v>
      </c>
      <c r="I797" s="304">
        <f t="shared" ca="1" si="361"/>
        <v>104.49899248609174</v>
      </c>
      <c r="J797" s="306">
        <f t="shared" ca="1" si="362"/>
        <v>720.8069538303231</v>
      </c>
      <c r="K797" s="307">
        <f t="shared" ca="1" si="363"/>
        <v>-9.490985736226909</v>
      </c>
      <c r="L797" s="304">
        <f t="shared" ca="1" si="348"/>
        <v>720.86943582065874</v>
      </c>
      <c r="M797" s="306">
        <f t="shared" ca="1" si="364"/>
        <v>-1.4871778452254865</v>
      </c>
      <c r="N797" s="304">
        <f t="shared" ca="1" si="365"/>
        <v>-85.209013916780336</v>
      </c>
      <c r="P797" s="310">
        <f t="shared" ca="1" si="366"/>
        <v>23</v>
      </c>
      <c r="Q797" s="304">
        <f t="shared" ca="1" si="367"/>
        <v>0</v>
      </c>
      <c r="R797" s="306">
        <f t="shared" ca="1" si="368"/>
        <v>0</v>
      </c>
      <c r="S797" s="307">
        <f t="shared" ca="1" si="369"/>
        <v>3.1779999999999995</v>
      </c>
      <c r="T797" s="304">
        <f t="shared" ca="1" si="349"/>
        <v>31.176179999999995</v>
      </c>
      <c r="U797" s="311">
        <f t="shared" ca="1" si="350"/>
        <v>0</v>
      </c>
      <c r="V797" s="306">
        <f t="shared" ca="1" si="351"/>
        <v>1.2261631977473493</v>
      </c>
      <c r="W797" s="304">
        <f t="shared" ca="1" si="352"/>
        <v>27.322198665999661</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1.1784581962992586</v>
      </c>
      <c r="AH797" s="304">
        <f t="shared" ca="1" si="376"/>
        <v>-8.5972651323947726</v>
      </c>
    </row>
    <row r="798" spans="1:34" x14ac:dyDescent="0.2">
      <c r="A798" s="347">
        <f t="shared" ca="1" si="354"/>
        <v>1E-4</v>
      </c>
      <c r="B798" s="304">
        <f t="shared" ca="1" si="355"/>
        <v>33.441600000001564</v>
      </c>
      <c r="D798" s="306">
        <f t="shared" ca="1" si="356"/>
        <v>-0.71805516329715757</v>
      </c>
      <c r="E798" s="307">
        <f t="shared" ca="1" si="357"/>
        <v>-1.242745370248775</v>
      </c>
      <c r="F798" s="304">
        <f t="shared" ca="1" si="358"/>
        <v>1.4352767234273929</v>
      </c>
      <c r="G798" s="306">
        <f t="shared" ca="1" si="359"/>
        <v>8.7277960200334448</v>
      </c>
      <c r="H798" s="307">
        <f t="shared" ca="1" si="360"/>
        <v>-104.13399846458141</v>
      </c>
      <c r="I798" s="304">
        <f t="shared" ca="1" si="361"/>
        <v>104.4991103291734</v>
      </c>
      <c r="J798" s="306">
        <f t="shared" ca="1" si="362"/>
        <v>720.8069538303231</v>
      </c>
      <c r="K798" s="307">
        <f t="shared" ca="1" si="363"/>
        <v>-9.5013991298596405</v>
      </c>
      <c r="L798" s="304">
        <f t="shared" ca="1" si="348"/>
        <v>720.86957299887092</v>
      </c>
      <c r="M798" s="306">
        <f t="shared" ca="1" si="364"/>
        <v>-1.4871786292912157</v>
      </c>
      <c r="N798" s="304">
        <f t="shared" ca="1" si="365"/>
        <v>-85.209058840437493</v>
      </c>
      <c r="P798" s="310">
        <f t="shared" ca="1" si="366"/>
        <v>23</v>
      </c>
      <c r="Q798" s="304">
        <f t="shared" ca="1" si="367"/>
        <v>0</v>
      </c>
      <c r="R798" s="306">
        <f t="shared" ca="1" si="368"/>
        <v>0</v>
      </c>
      <c r="S798" s="307">
        <f t="shared" ca="1" si="369"/>
        <v>3.1779999999999995</v>
      </c>
      <c r="T798" s="304">
        <f t="shared" ca="1" si="349"/>
        <v>31.176179999999995</v>
      </c>
      <c r="U798" s="311">
        <f t="shared" ca="1" si="350"/>
        <v>0</v>
      </c>
      <c r="V798" s="306">
        <f t="shared" ca="1" si="351"/>
        <v>1.2261644746003055</v>
      </c>
      <c r="W798" s="304">
        <f t="shared" ca="1" si="352"/>
        <v>27.322288740061655</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1.1784304953507068</v>
      </c>
      <c r="AH798" s="304">
        <f t="shared" ca="1" si="376"/>
        <v>-8.5972934757708206</v>
      </c>
    </row>
    <row r="799" spans="1:34" x14ac:dyDescent="0.2">
      <c r="A799" s="347">
        <f t="shared" ca="1" si="354"/>
        <v>1E-4</v>
      </c>
      <c r="B799" s="304">
        <f t="shared" ca="1" si="355"/>
        <v>33.441700000001568</v>
      </c>
      <c r="D799" s="306">
        <f t="shared" ca="1" si="356"/>
        <v>-0.71805081322198316</v>
      </c>
      <c r="E799" s="307">
        <f t="shared" ca="1" si="357"/>
        <v>-1.2427165632747226</v>
      </c>
      <c r="F799" s="304">
        <f t="shared" ca="1" si="358"/>
        <v>1.4352496044263829</v>
      </c>
      <c r="G799" s="306">
        <f t="shared" ca="1" si="359"/>
        <v>8.7277242149521221</v>
      </c>
      <c r="H799" s="307">
        <f t="shared" ca="1" si="360"/>
        <v>-104.13412273623774</v>
      </c>
      <c r="I799" s="304">
        <f t="shared" ca="1" si="361"/>
        <v>104.49922816948501</v>
      </c>
      <c r="J799" s="306">
        <f t="shared" ca="1" si="362"/>
        <v>720.8069538303231</v>
      </c>
      <c r="K799" s="307">
        <f t="shared" ca="1" si="363"/>
        <v>-9.511812535919681</v>
      </c>
      <c r="L799" s="304">
        <f t="shared" ca="1" si="348"/>
        <v>720.86971032764859</v>
      </c>
      <c r="M799" s="306">
        <f t="shared" ca="1" si="364"/>
        <v>-1.4871794133487262</v>
      </c>
      <c r="N799" s="304">
        <f t="shared" ca="1" si="365"/>
        <v>-85.20910376362373</v>
      </c>
      <c r="P799" s="310">
        <f t="shared" ca="1" si="366"/>
        <v>23</v>
      </c>
      <c r="Q799" s="304">
        <f t="shared" ca="1" si="367"/>
        <v>0</v>
      </c>
      <c r="R799" s="306">
        <f t="shared" ca="1" si="368"/>
        <v>0</v>
      </c>
      <c r="S799" s="307">
        <f t="shared" ca="1" si="369"/>
        <v>3.1779999999999995</v>
      </c>
      <c r="T799" s="304">
        <f t="shared" ca="1" si="349"/>
        <v>31.176179999999995</v>
      </c>
      <c r="U799" s="311">
        <f t="shared" ca="1" si="350"/>
        <v>0</v>
      </c>
      <c r="V799" s="306">
        <f t="shared" ca="1" si="351"/>
        <v>1.2261657514561159</v>
      </c>
      <c r="W799" s="304">
        <f t="shared" ca="1" si="352"/>
        <v>27.322378812936556</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1.1784027947629454</v>
      </c>
      <c r="AH799" s="304">
        <f t="shared" ca="1" si="376"/>
        <v>-8.5973218187733345</v>
      </c>
    </row>
    <row r="800" spans="1:34" x14ac:dyDescent="0.2">
      <c r="A800" s="347">
        <f t="shared" ca="1" si="354"/>
        <v>1E-4</v>
      </c>
      <c r="B800" s="304">
        <f t="shared" ca="1" si="355"/>
        <v>33.441800000001571</v>
      </c>
      <c r="D800" s="306">
        <f t="shared" ca="1" si="356"/>
        <v>-0.71804646314129239</v>
      </c>
      <c r="E800" s="307">
        <f t="shared" ca="1" si="357"/>
        <v>-1.242687756680354</v>
      </c>
      <c r="F800" s="304">
        <f t="shared" ca="1" si="358"/>
        <v>1.4352224858303224</v>
      </c>
      <c r="G800" s="306">
        <f t="shared" ca="1" si="359"/>
        <v>8.727652410305808</v>
      </c>
      <c r="H800" s="307">
        <f t="shared" ca="1" si="360"/>
        <v>-104.13424700501341</v>
      </c>
      <c r="I800" s="304">
        <f t="shared" ca="1" si="361"/>
        <v>104.49934600702657</v>
      </c>
      <c r="J800" s="306">
        <f t="shared" ca="1" si="362"/>
        <v>720.8069538303231</v>
      </c>
      <c r="K800" s="307">
        <f t="shared" ca="1" si="363"/>
        <v>-9.5222259544067427</v>
      </c>
      <c r="L800" s="304">
        <f t="shared" ca="1" si="348"/>
        <v>720.86984780699231</v>
      </c>
      <c r="M800" s="306">
        <f t="shared" ca="1" si="364"/>
        <v>-1.4871801973980179</v>
      </c>
      <c r="N800" s="304">
        <f t="shared" ca="1" si="365"/>
        <v>-85.209148686339077</v>
      </c>
      <c r="P800" s="310">
        <f t="shared" ca="1" si="366"/>
        <v>23</v>
      </c>
      <c r="Q800" s="304">
        <f t="shared" ca="1" si="367"/>
        <v>0</v>
      </c>
      <c r="R800" s="306">
        <f t="shared" ca="1" si="368"/>
        <v>0</v>
      </c>
      <c r="S800" s="307">
        <f t="shared" ca="1" si="369"/>
        <v>3.1779999999999995</v>
      </c>
      <c r="T800" s="304">
        <f t="shared" ca="1" si="349"/>
        <v>31.176179999999995</v>
      </c>
      <c r="U800" s="311">
        <f t="shared" ca="1" si="350"/>
        <v>0</v>
      </c>
      <c r="V800" s="306">
        <f t="shared" ca="1" si="351"/>
        <v>1.2261670283147803</v>
      </c>
      <c r="W800" s="304">
        <f t="shared" ca="1" si="352"/>
        <v>27.322468884624357</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1.178375094535971</v>
      </c>
      <c r="AH800" s="304">
        <f t="shared" ca="1" si="376"/>
        <v>-8.597350161402316</v>
      </c>
    </row>
    <row r="801" spans="1:34" x14ac:dyDescent="0.2">
      <c r="A801" s="347">
        <f t="shared" ca="1" si="354"/>
        <v>1E-4</v>
      </c>
      <c r="B801" s="304">
        <f t="shared" ca="1" si="355"/>
        <v>33.441900000001574</v>
      </c>
      <c r="D801" s="306">
        <f t="shared" ca="1" si="356"/>
        <v>-0.71804211305508658</v>
      </c>
      <c r="E801" s="307">
        <f t="shared" ca="1" si="357"/>
        <v>-1.2426589504656746</v>
      </c>
      <c r="F801" s="304">
        <f t="shared" ca="1" si="358"/>
        <v>1.4351953676392166</v>
      </c>
      <c r="G801" s="306">
        <f t="shared" ca="1" si="359"/>
        <v>8.7275806060945023</v>
      </c>
      <c r="H801" s="307">
        <f t="shared" ca="1" si="360"/>
        <v>-104.13437127090846</v>
      </c>
      <c r="I801" s="304">
        <f t="shared" ca="1" si="361"/>
        <v>104.49946384179816</v>
      </c>
      <c r="J801" s="306">
        <f t="shared" ca="1" si="362"/>
        <v>720.8069538303231</v>
      </c>
      <c r="K801" s="307">
        <f t="shared" ca="1" si="363"/>
        <v>-9.5326393853205396</v>
      </c>
      <c r="L801" s="304">
        <f t="shared" ca="1" si="348"/>
        <v>720.86998543690254</v>
      </c>
      <c r="M801" s="306">
        <f t="shared" ca="1" si="364"/>
        <v>-1.4871809814390908</v>
      </c>
      <c r="N801" s="304">
        <f t="shared" ca="1" si="365"/>
        <v>-85.209193608583519</v>
      </c>
      <c r="P801" s="310">
        <f t="shared" ca="1" si="366"/>
        <v>23</v>
      </c>
      <c r="Q801" s="304">
        <f t="shared" ca="1" si="367"/>
        <v>0</v>
      </c>
      <c r="R801" s="306">
        <f t="shared" ca="1" si="368"/>
        <v>0</v>
      </c>
      <c r="S801" s="307">
        <f t="shared" ca="1" si="369"/>
        <v>3.1779999999999995</v>
      </c>
      <c r="T801" s="304">
        <f t="shared" ca="1" si="349"/>
        <v>31.176179999999995</v>
      </c>
      <c r="U801" s="311">
        <f t="shared" ca="1" si="350"/>
        <v>0</v>
      </c>
      <c r="V801" s="306">
        <f t="shared" ca="1" si="351"/>
        <v>1.2261683051762988</v>
      </c>
      <c r="W801" s="304">
        <f t="shared" ca="1" si="352"/>
        <v>27.322558955125096</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1.1783473946697907</v>
      </c>
      <c r="AH801" s="304">
        <f t="shared" ca="1" si="376"/>
        <v>-8.5973785036577599</v>
      </c>
    </row>
    <row r="802" spans="1:34" x14ac:dyDescent="0.2">
      <c r="A802" s="347">
        <f t="shared" ca="1" si="354"/>
        <v>1E-4</v>
      </c>
      <c r="B802" s="304">
        <f t="shared" ca="1" si="355"/>
        <v>33.442000000001578</v>
      </c>
      <c r="D802" s="306">
        <f t="shared" ca="1" si="356"/>
        <v>-0.71803776296336819</v>
      </c>
      <c r="E802" s="307">
        <f t="shared" ca="1" si="357"/>
        <v>-1.2426301446306702</v>
      </c>
      <c r="F802" s="304">
        <f t="shared" ca="1" si="358"/>
        <v>1.435168249853054</v>
      </c>
      <c r="G802" s="306">
        <f t="shared" ca="1" si="359"/>
        <v>8.7275088023182068</v>
      </c>
      <c r="H802" s="307">
        <f t="shared" ca="1" si="360"/>
        <v>-104.13449553392292</v>
      </c>
      <c r="I802" s="304">
        <f t="shared" ca="1" si="361"/>
        <v>104.4995816737998</v>
      </c>
      <c r="J802" s="306">
        <f t="shared" ca="1" si="362"/>
        <v>720.8069538303231</v>
      </c>
      <c r="K802" s="307">
        <f t="shared" ca="1" si="363"/>
        <v>-9.5430528286607803</v>
      </c>
      <c r="L802" s="304">
        <f t="shared" ca="1" si="348"/>
        <v>720.87012321737961</v>
      </c>
      <c r="M802" s="306">
        <f t="shared" ca="1" si="364"/>
        <v>-1.487181765471945</v>
      </c>
      <c r="N802" s="304">
        <f t="shared" ca="1" si="365"/>
        <v>-85.209238530357069</v>
      </c>
      <c r="P802" s="310">
        <f t="shared" ca="1" si="366"/>
        <v>23</v>
      </c>
      <c r="Q802" s="304">
        <f t="shared" ca="1" si="367"/>
        <v>0</v>
      </c>
      <c r="R802" s="306">
        <f t="shared" ca="1" si="368"/>
        <v>0</v>
      </c>
      <c r="S802" s="307">
        <f t="shared" ca="1" si="369"/>
        <v>3.1779999999999995</v>
      </c>
      <c r="T802" s="304">
        <f t="shared" ca="1" si="349"/>
        <v>31.176179999999995</v>
      </c>
      <c r="U802" s="311">
        <f t="shared" ca="1" si="350"/>
        <v>0</v>
      </c>
      <c r="V802" s="306">
        <f t="shared" ca="1" si="351"/>
        <v>1.2261695820406711</v>
      </c>
      <c r="W802" s="304">
        <f t="shared" ca="1" si="352"/>
        <v>27.322649024438775</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1.1783196951643955</v>
      </c>
      <c r="AH802" s="304">
        <f t="shared" ca="1" si="376"/>
        <v>-8.5974068455396786</v>
      </c>
    </row>
    <row r="803" spans="1:34" x14ac:dyDescent="0.2">
      <c r="A803" s="347">
        <f t="shared" ca="1" si="354"/>
        <v>1E-4</v>
      </c>
      <c r="B803" s="304">
        <f t="shared" ca="1" si="355"/>
        <v>33.442100000001581</v>
      </c>
      <c r="D803" s="306">
        <f t="shared" ca="1" si="356"/>
        <v>-0.7180334128661392</v>
      </c>
      <c r="E803" s="307">
        <f t="shared" ca="1" si="357"/>
        <v>-1.2426013391753425</v>
      </c>
      <c r="F803" s="304">
        <f t="shared" ca="1" si="358"/>
        <v>1.4351411324718382</v>
      </c>
      <c r="G803" s="306">
        <f t="shared" ca="1" si="359"/>
        <v>8.7274369989769198</v>
      </c>
      <c r="H803" s="307">
        <f t="shared" ca="1" si="360"/>
        <v>-104.13461979405683</v>
      </c>
      <c r="I803" s="304">
        <f t="shared" ca="1" si="361"/>
        <v>104.49969950303151</v>
      </c>
      <c r="J803" s="306">
        <f t="shared" ca="1" si="362"/>
        <v>720.8069538303231</v>
      </c>
      <c r="K803" s="307">
        <f t="shared" ca="1" si="363"/>
        <v>-9.5534662844271789</v>
      </c>
      <c r="L803" s="304">
        <f t="shared" ca="1" si="348"/>
        <v>720.87026114842411</v>
      </c>
      <c r="M803" s="306">
        <f t="shared" ca="1" si="364"/>
        <v>-1.4871825494965807</v>
      </c>
      <c r="N803" s="304">
        <f t="shared" ca="1" si="365"/>
        <v>-85.209283451659729</v>
      </c>
      <c r="P803" s="310">
        <f t="shared" ca="1" si="366"/>
        <v>23</v>
      </c>
      <c r="Q803" s="304">
        <f t="shared" ca="1" si="367"/>
        <v>0</v>
      </c>
      <c r="R803" s="306">
        <f t="shared" ca="1" si="368"/>
        <v>0</v>
      </c>
      <c r="S803" s="307">
        <f t="shared" ca="1" si="369"/>
        <v>3.1779999999999995</v>
      </c>
      <c r="T803" s="304">
        <f t="shared" ca="1" si="349"/>
        <v>31.176179999999995</v>
      </c>
      <c r="U803" s="311">
        <f t="shared" ca="1" si="350"/>
        <v>0</v>
      </c>
      <c r="V803" s="306">
        <f t="shared" ca="1" si="351"/>
        <v>1.2261708589078972</v>
      </c>
      <c r="W803" s="304">
        <f t="shared" ca="1" si="352"/>
        <v>27.322739092565381</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1.1782919960197784</v>
      </c>
      <c r="AH803" s="304">
        <f t="shared" ca="1" si="376"/>
        <v>-8.5974351870480739</v>
      </c>
    </row>
    <row r="804" spans="1:34" x14ac:dyDescent="0.2">
      <c r="A804" s="347">
        <f t="shared" ca="1" si="354"/>
        <v>1E-4</v>
      </c>
      <c r="B804" s="304">
        <f t="shared" ca="1" si="355"/>
        <v>33.442200000001584</v>
      </c>
      <c r="D804" s="306">
        <f t="shared" ca="1" si="356"/>
        <v>-0.71802906276339851</v>
      </c>
      <c r="E804" s="307">
        <f t="shared" ca="1" si="357"/>
        <v>-1.2425725340996934</v>
      </c>
      <c r="F804" s="304">
        <f t="shared" ca="1" si="358"/>
        <v>1.4351140154955697</v>
      </c>
      <c r="G804" s="306">
        <f t="shared" ca="1" si="359"/>
        <v>8.7273651960706431</v>
      </c>
      <c r="H804" s="307">
        <f t="shared" ca="1" si="360"/>
        <v>-104.13474405131024</v>
      </c>
      <c r="I804" s="304">
        <f t="shared" ca="1" si="361"/>
        <v>104.49981732949334</v>
      </c>
      <c r="J804" s="306">
        <f t="shared" ca="1" si="362"/>
        <v>720.8069538303231</v>
      </c>
      <c r="K804" s="307">
        <f t="shared" ca="1" si="363"/>
        <v>-9.5638797526194477</v>
      </c>
      <c r="L804" s="304">
        <f t="shared" ca="1" si="348"/>
        <v>720.87039923003636</v>
      </c>
      <c r="M804" s="306">
        <f t="shared" ca="1" si="364"/>
        <v>-1.487183333512998</v>
      </c>
      <c r="N804" s="304">
        <f t="shared" ca="1" si="365"/>
        <v>-85.209328372491512</v>
      </c>
      <c r="P804" s="310">
        <f t="shared" ca="1" si="366"/>
        <v>23</v>
      </c>
      <c r="Q804" s="304">
        <f t="shared" ca="1" si="367"/>
        <v>0</v>
      </c>
      <c r="R804" s="306">
        <f t="shared" ca="1" si="368"/>
        <v>0</v>
      </c>
      <c r="S804" s="307">
        <f t="shared" ca="1" si="369"/>
        <v>3.1779999999999995</v>
      </c>
      <c r="T804" s="304">
        <f t="shared" ca="1" si="349"/>
        <v>31.176179999999995</v>
      </c>
      <c r="U804" s="311">
        <f t="shared" ca="1" si="350"/>
        <v>0</v>
      </c>
      <c r="V804" s="306">
        <f t="shared" ca="1" si="351"/>
        <v>1.2261721357779776</v>
      </c>
      <c r="W804" s="304">
        <f t="shared" ca="1" si="352"/>
        <v>27.322829159504948</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1.1782642972359483</v>
      </c>
      <c r="AH804" s="304">
        <f t="shared" ca="1" si="376"/>
        <v>-8.5974635281829404</v>
      </c>
    </row>
    <row r="805" spans="1:34" x14ac:dyDescent="0.2">
      <c r="A805" s="347">
        <f t="shared" ca="1" si="354"/>
        <v>1E-4</v>
      </c>
      <c r="B805" s="304">
        <f t="shared" ca="1" si="355"/>
        <v>33.442300000001588</v>
      </c>
      <c r="D805" s="306">
        <f t="shared" ca="1" si="356"/>
        <v>-0.71802471265514711</v>
      </c>
      <c r="E805" s="307">
        <f t="shared" ca="1" si="357"/>
        <v>-1.2425437294037103</v>
      </c>
      <c r="F805" s="304">
        <f t="shared" ca="1" si="358"/>
        <v>1.4350868989242385</v>
      </c>
      <c r="G805" s="306">
        <f t="shared" ca="1" si="359"/>
        <v>8.7272933935993784</v>
      </c>
      <c r="H805" s="307">
        <f t="shared" ca="1" si="360"/>
        <v>-104.13486830568317</v>
      </c>
      <c r="I805" s="304">
        <f t="shared" ca="1" si="361"/>
        <v>104.49993515318533</v>
      </c>
      <c r="J805" s="306">
        <f t="shared" ca="1" si="362"/>
        <v>720.8069538303231</v>
      </c>
      <c r="K805" s="307">
        <f t="shared" ca="1" si="363"/>
        <v>-9.574293233237297</v>
      </c>
      <c r="L805" s="304">
        <f t="shared" ca="1" si="348"/>
        <v>720.87053746221693</v>
      </c>
      <c r="M805" s="306">
        <f t="shared" ca="1" si="364"/>
        <v>-1.4871841175211973</v>
      </c>
      <c r="N805" s="304">
        <f t="shared" ca="1" si="365"/>
        <v>-85.209373292852433</v>
      </c>
      <c r="P805" s="310">
        <f t="shared" ca="1" si="366"/>
        <v>23</v>
      </c>
      <c r="Q805" s="304">
        <f t="shared" ca="1" si="367"/>
        <v>0</v>
      </c>
      <c r="R805" s="306">
        <f t="shared" ca="1" si="368"/>
        <v>0</v>
      </c>
      <c r="S805" s="307">
        <f t="shared" ca="1" si="369"/>
        <v>3.1779999999999995</v>
      </c>
      <c r="T805" s="304">
        <f t="shared" ca="1" si="349"/>
        <v>31.176179999999995</v>
      </c>
      <c r="U805" s="311">
        <f t="shared" ca="1" si="350"/>
        <v>0</v>
      </c>
      <c r="V805" s="306">
        <f t="shared" ca="1" si="351"/>
        <v>1.2261734126509116</v>
      </c>
      <c r="W805" s="304">
        <f t="shared" ca="1" si="352"/>
        <v>27.322919225257479</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1.1782365988128909</v>
      </c>
      <c r="AH805" s="304">
        <f t="shared" ca="1" si="376"/>
        <v>-8.5974918689442905</v>
      </c>
    </row>
    <row r="806" spans="1:34" x14ac:dyDescent="0.2">
      <c r="A806" s="347">
        <f t="shared" ca="1" si="354"/>
        <v>1E-4</v>
      </c>
      <c r="B806" s="304">
        <f t="shared" ca="1" si="355"/>
        <v>33.442400000001591</v>
      </c>
      <c r="D806" s="306">
        <f t="shared" ca="1" si="356"/>
        <v>-0.71802036254138446</v>
      </c>
      <c r="E806" s="307">
        <f t="shared" ca="1" si="357"/>
        <v>-1.2425149250873986</v>
      </c>
      <c r="F806" s="304">
        <f t="shared" ca="1" si="358"/>
        <v>1.4350597827578491</v>
      </c>
      <c r="G806" s="306">
        <f t="shared" ca="1" si="359"/>
        <v>8.7272215915631239</v>
      </c>
      <c r="H806" s="307">
        <f t="shared" ca="1" si="360"/>
        <v>-104.13499255717568</v>
      </c>
      <c r="I806" s="304">
        <f t="shared" ca="1" si="361"/>
        <v>104.50005297410753</v>
      </c>
      <c r="J806" s="306">
        <f t="shared" ca="1" si="362"/>
        <v>720.8069538303231</v>
      </c>
      <c r="K806" s="307">
        <f t="shared" ca="1" si="363"/>
        <v>-9.5847067262804391</v>
      </c>
      <c r="L806" s="304">
        <f t="shared" ca="1" si="348"/>
        <v>720.87067584496617</v>
      </c>
      <c r="M806" s="306">
        <f t="shared" ca="1" si="364"/>
        <v>-1.4871849015211782</v>
      </c>
      <c r="N806" s="304">
        <f t="shared" ca="1" si="365"/>
        <v>-85.209418212742477</v>
      </c>
      <c r="P806" s="310">
        <f t="shared" ca="1" si="366"/>
        <v>23</v>
      </c>
      <c r="Q806" s="304">
        <f t="shared" ca="1" si="367"/>
        <v>0</v>
      </c>
      <c r="R806" s="306">
        <f t="shared" ca="1" si="368"/>
        <v>0</v>
      </c>
      <c r="S806" s="307">
        <f t="shared" ca="1" si="369"/>
        <v>3.1779999999999995</v>
      </c>
      <c r="T806" s="304">
        <f t="shared" ca="1" si="349"/>
        <v>31.176179999999995</v>
      </c>
      <c r="U806" s="311">
        <f t="shared" ca="1" si="350"/>
        <v>0</v>
      </c>
      <c r="V806" s="306">
        <f t="shared" ca="1" si="351"/>
        <v>1.2261746895266998</v>
      </c>
      <c r="W806" s="304">
        <f t="shared" ca="1" si="352"/>
        <v>27.323009289823002</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1.1782089007506116</v>
      </c>
      <c r="AH806" s="304">
        <f t="shared" ca="1" si="376"/>
        <v>-8.5975202093321226</v>
      </c>
    </row>
    <row r="807" spans="1:34" x14ac:dyDescent="0.2">
      <c r="A807" s="347">
        <f t="shared" ca="1" si="354"/>
        <v>1E-4</v>
      </c>
      <c r="B807" s="304">
        <f t="shared" ca="1" si="355"/>
        <v>33.442500000001594</v>
      </c>
      <c r="D807" s="306">
        <f t="shared" ca="1" si="356"/>
        <v>-0.71801601242211477</v>
      </c>
      <c r="E807" s="307">
        <f t="shared" ca="1" si="357"/>
        <v>-1.2424861211507459</v>
      </c>
      <c r="F807" s="304">
        <f t="shared" ca="1" si="358"/>
        <v>1.4350326669963929</v>
      </c>
      <c r="G807" s="306">
        <f t="shared" ca="1" si="359"/>
        <v>8.7271497899618815</v>
      </c>
      <c r="H807" s="307">
        <f t="shared" ca="1" si="360"/>
        <v>-104.13511680578779</v>
      </c>
      <c r="I807" s="304">
        <f t="shared" ca="1" si="361"/>
        <v>104.50017079225994</v>
      </c>
      <c r="J807" s="306">
        <f t="shared" ca="1" si="362"/>
        <v>720.8069538303231</v>
      </c>
      <c r="K807" s="307">
        <f t="shared" ca="1" si="363"/>
        <v>-9.595120231748588</v>
      </c>
      <c r="L807" s="304">
        <f t="shared" ca="1" si="348"/>
        <v>720.87081437828465</v>
      </c>
      <c r="M807" s="306">
        <f t="shared" ca="1" si="364"/>
        <v>-1.4871856855129411</v>
      </c>
      <c r="N807" s="304">
        <f t="shared" ca="1" si="365"/>
        <v>-85.209463132161659</v>
      </c>
      <c r="P807" s="310">
        <f t="shared" ca="1" si="366"/>
        <v>23</v>
      </c>
      <c r="Q807" s="304">
        <f t="shared" ca="1" si="367"/>
        <v>0</v>
      </c>
      <c r="R807" s="306">
        <f t="shared" ca="1" si="368"/>
        <v>0</v>
      </c>
      <c r="S807" s="307">
        <f t="shared" ca="1" si="369"/>
        <v>3.1779999999999995</v>
      </c>
      <c r="T807" s="304">
        <f t="shared" ca="1" si="349"/>
        <v>31.176179999999995</v>
      </c>
      <c r="U807" s="311">
        <f t="shared" ca="1" si="350"/>
        <v>0</v>
      </c>
      <c r="V807" s="306">
        <f t="shared" ca="1" si="351"/>
        <v>1.2261759664053418</v>
      </c>
      <c r="W807" s="304">
        <f t="shared" ca="1" si="352"/>
        <v>27.323099353201489</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1.1781812030490997</v>
      </c>
      <c r="AH807" s="304">
        <f t="shared" ca="1" si="376"/>
        <v>-8.5975485493464454</v>
      </c>
    </row>
    <row r="808" spans="1:34" x14ac:dyDescent="0.2">
      <c r="A808" s="347">
        <f t="shared" ca="1" si="354"/>
        <v>1E-4</v>
      </c>
      <c r="B808" s="304">
        <f t="shared" ca="1" si="355"/>
        <v>33.442600000001597</v>
      </c>
      <c r="D808" s="306">
        <f t="shared" ca="1" si="356"/>
        <v>-0.71801166229733715</v>
      </c>
      <c r="E808" s="307">
        <f t="shared" ca="1" si="357"/>
        <v>-1.2424573175937574</v>
      </c>
      <c r="F808" s="304">
        <f t="shared" ca="1" si="358"/>
        <v>1.4350055516398745</v>
      </c>
      <c r="G808" s="306">
        <f t="shared" ca="1" si="359"/>
        <v>8.7270779887956511</v>
      </c>
      <c r="H808" s="307">
        <f t="shared" ca="1" si="360"/>
        <v>-104.13524105151954</v>
      </c>
      <c r="I808" s="304">
        <f t="shared" ca="1" si="361"/>
        <v>104.50028860764263</v>
      </c>
      <c r="J808" s="306">
        <f t="shared" ca="1" si="362"/>
        <v>720.8069538303231</v>
      </c>
      <c r="K808" s="307">
        <f t="shared" ca="1" si="363"/>
        <v>-9.6055337496414541</v>
      </c>
      <c r="L808" s="304">
        <f t="shared" ca="1" si="348"/>
        <v>720.87095306217259</v>
      </c>
      <c r="M808" s="306">
        <f t="shared" ca="1" si="364"/>
        <v>-1.487186469496486</v>
      </c>
      <c r="N808" s="304">
        <f t="shared" ca="1" si="365"/>
        <v>-85.209508051109992</v>
      </c>
      <c r="P808" s="310">
        <f t="shared" ca="1" si="366"/>
        <v>23</v>
      </c>
      <c r="Q808" s="304">
        <f t="shared" ca="1" si="367"/>
        <v>0</v>
      </c>
      <c r="R808" s="306">
        <f t="shared" ca="1" si="368"/>
        <v>0</v>
      </c>
      <c r="S808" s="307">
        <f t="shared" ca="1" si="369"/>
        <v>3.1779999999999995</v>
      </c>
      <c r="T808" s="304">
        <f t="shared" ca="1" si="349"/>
        <v>31.176179999999995</v>
      </c>
      <c r="U808" s="311">
        <f t="shared" ca="1" si="350"/>
        <v>0</v>
      </c>
      <c r="V808" s="306">
        <f t="shared" ca="1" si="351"/>
        <v>1.2261772432868372</v>
      </c>
      <c r="W808" s="304">
        <f t="shared" ca="1" si="352"/>
        <v>27.323189415392978</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1.1781535057083588</v>
      </c>
      <c r="AH808" s="304">
        <f t="shared" ca="1" si="376"/>
        <v>-8.5975768889872537</v>
      </c>
    </row>
    <row r="809" spans="1:34" x14ac:dyDescent="0.2">
      <c r="A809" s="347">
        <f t="shared" ca="1" si="354"/>
        <v>1E-4</v>
      </c>
      <c r="B809" s="304">
        <f t="shared" ca="1" si="355"/>
        <v>33.442700000001601</v>
      </c>
      <c r="D809" s="306">
        <f t="shared" ca="1" si="356"/>
        <v>-0.71800731216705227</v>
      </c>
      <c r="E809" s="307">
        <f t="shared" ca="1" si="357"/>
        <v>-1.2424285144164262</v>
      </c>
      <c r="F809" s="304">
        <f t="shared" ca="1" si="358"/>
        <v>1.4349784366882878</v>
      </c>
      <c r="G809" s="306">
        <f t="shared" ca="1" si="359"/>
        <v>8.7270061880644345</v>
      </c>
      <c r="H809" s="307">
        <f t="shared" ca="1" si="360"/>
        <v>-104.13536529437098</v>
      </c>
      <c r="I809" s="304">
        <f t="shared" ca="1" si="361"/>
        <v>104.5004064202556</v>
      </c>
      <c r="J809" s="306">
        <f t="shared" ca="1" si="362"/>
        <v>720.8069538303231</v>
      </c>
      <c r="K809" s="307">
        <f t="shared" ca="1" si="363"/>
        <v>-9.615947279958748</v>
      </c>
      <c r="L809" s="304">
        <f t="shared" ca="1" si="348"/>
        <v>720.87109189663067</v>
      </c>
      <c r="M809" s="306">
        <f t="shared" ca="1" si="364"/>
        <v>-1.4871872534718131</v>
      </c>
      <c r="N809" s="304">
        <f t="shared" ca="1" si="365"/>
        <v>-85.209552969587477</v>
      </c>
      <c r="P809" s="310">
        <f t="shared" ca="1" si="366"/>
        <v>23</v>
      </c>
      <c r="Q809" s="304">
        <f t="shared" ca="1" si="367"/>
        <v>0</v>
      </c>
      <c r="R809" s="306">
        <f t="shared" ca="1" si="368"/>
        <v>0</v>
      </c>
      <c r="S809" s="307">
        <f t="shared" ca="1" si="369"/>
        <v>3.1779999999999995</v>
      </c>
      <c r="T809" s="304">
        <f t="shared" ca="1" si="349"/>
        <v>31.176179999999995</v>
      </c>
      <c r="U809" s="311">
        <f t="shared" ca="1" si="350"/>
        <v>0</v>
      </c>
      <c r="V809" s="306">
        <f t="shared" ca="1" si="351"/>
        <v>1.2261785201711868</v>
      </c>
      <c r="W809" s="304">
        <f t="shared" ca="1" si="352"/>
        <v>27.32327947639746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1.1781258087283835</v>
      </c>
      <c r="AH809" s="304">
        <f t="shared" ca="1" si="376"/>
        <v>-8.5976052282545563</v>
      </c>
    </row>
    <row r="810" spans="1:34" x14ac:dyDescent="0.2">
      <c r="A810" s="347">
        <f t="shared" ca="1" si="354"/>
        <v>1E-4</v>
      </c>
      <c r="B810" s="304">
        <f t="shared" ca="1" si="355"/>
        <v>33.442800000001604</v>
      </c>
      <c r="D810" s="306">
        <f t="shared" ca="1" si="356"/>
        <v>-0.71800296203126168</v>
      </c>
      <c r="E810" s="307">
        <f t="shared" ca="1" si="357"/>
        <v>-1.2423997116187522</v>
      </c>
      <c r="F810" s="304">
        <f t="shared" ca="1" si="358"/>
        <v>1.4349513221416341</v>
      </c>
      <c r="G810" s="306">
        <f t="shared" ca="1" si="359"/>
        <v>8.7269343877682317</v>
      </c>
      <c r="H810" s="307">
        <f t="shared" ca="1" si="360"/>
        <v>-104.13548953434214</v>
      </c>
      <c r="I810" s="304">
        <f t="shared" ca="1" si="361"/>
        <v>104.50052423009893</v>
      </c>
      <c r="J810" s="306">
        <f t="shared" ca="1" si="362"/>
        <v>720.8069538303231</v>
      </c>
      <c r="K810" s="307">
        <f t="shared" ca="1" si="363"/>
        <v>-9.6263608227001836</v>
      </c>
      <c r="L810" s="304">
        <f t="shared" ca="1" si="348"/>
        <v>720.87123088165913</v>
      </c>
      <c r="M810" s="306">
        <f t="shared" ca="1" si="364"/>
        <v>-1.4871880374389226</v>
      </c>
      <c r="N810" s="304">
        <f t="shared" ca="1" si="365"/>
        <v>-85.209597887594128</v>
      </c>
      <c r="P810" s="310">
        <f t="shared" ca="1" si="366"/>
        <v>23</v>
      </c>
      <c r="Q810" s="304">
        <f t="shared" ca="1" si="367"/>
        <v>0</v>
      </c>
      <c r="R810" s="306">
        <f t="shared" ca="1" si="368"/>
        <v>0</v>
      </c>
      <c r="S810" s="307">
        <f t="shared" ca="1" si="369"/>
        <v>3.1779999999999995</v>
      </c>
      <c r="T810" s="304">
        <f t="shared" ca="1" si="349"/>
        <v>31.176179999999995</v>
      </c>
      <c r="U810" s="311">
        <f t="shared" ca="1" si="350"/>
        <v>0</v>
      </c>
      <c r="V810" s="306">
        <f t="shared" ca="1" si="351"/>
        <v>1.2261797970583903</v>
      </c>
      <c r="W810" s="304">
        <f t="shared" ca="1" si="352"/>
        <v>27.323369536214965</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1.1780981121091738</v>
      </c>
      <c r="AH810" s="304">
        <f t="shared" ca="1" si="376"/>
        <v>-8.5976335671483533</v>
      </c>
    </row>
    <row r="811" spans="1:34" x14ac:dyDescent="0.2">
      <c r="A811" s="347">
        <f t="shared" ca="1" si="354"/>
        <v>1E-4</v>
      </c>
      <c r="B811" s="304">
        <f t="shared" ca="1" si="355"/>
        <v>33.442900000001607</v>
      </c>
      <c r="D811" s="306">
        <f t="shared" ca="1" si="356"/>
        <v>-0.71799861188996539</v>
      </c>
      <c r="E811" s="307">
        <f t="shared" ca="1" si="357"/>
        <v>-1.2423709092007282</v>
      </c>
      <c r="F811" s="304">
        <f t="shared" ca="1" si="358"/>
        <v>1.4349242079999074</v>
      </c>
      <c r="G811" s="306">
        <f t="shared" ca="1" si="359"/>
        <v>8.7268625879070427</v>
      </c>
      <c r="H811" s="307">
        <f t="shared" ca="1" si="360"/>
        <v>-104.13561377143306</v>
      </c>
      <c r="I811" s="304">
        <f t="shared" ca="1" si="361"/>
        <v>104.50064203717263</v>
      </c>
      <c r="J811" s="306">
        <f t="shared" ca="1" si="362"/>
        <v>720.8069538303231</v>
      </c>
      <c r="K811" s="307">
        <f t="shared" ca="1" si="363"/>
        <v>-9.6367743778654731</v>
      </c>
      <c r="L811" s="304">
        <f t="shared" ca="1" si="348"/>
        <v>720.87137001725864</v>
      </c>
      <c r="M811" s="306">
        <f t="shared" ca="1" si="364"/>
        <v>-1.4871888213978146</v>
      </c>
      <c r="N811" s="304">
        <f t="shared" ca="1" si="365"/>
        <v>-85.209642805129945</v>
      </c>
      <c r="P811" s="310">
        <f t="shared" ca="1" si="366"/>
        <v>23</v>
      </c>
      <c r="Q811" s="304">
        <f t="shared" ca="1" si="367"/>
        <v>0</v>
      </c>
      <c r="R811" s="306">
        <f t="shared" ca="1" si="368"/>
        <v>0</v>
      </c>
      <c r="S811" s="307">
        <f t="shared" ca="1" si="369"/>
        <v>3.1779999999999995</v>
      </c>
      <c r="T811" s="304">
        <f t="shared" ca="1" si="349"/>
        <v>31.176179999999995</v>
      </c>
      <c r="U811" s="311">
        <f t="shared" ca="1" si="350"/>
        <v>0</v>
      </c>
      <c r="V811" s="306">
        <f t="shared" ca="1" si="351"/>
        <v>1.2261810739484467</v>
      </c>
      <c r="W811" s="304">
        <f t="shared" ca="1" si="352"/>
        <v>27.323459594845477</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1.1780704158507227</v>
      </c>
      <c r="AH811" s="304">
        <f t="shared" ca="1" si="376"/>
        <v>-8.5976619056686499</v>
      </c>
    </row>
    <row r="812" spans="1:34" x14ac:dyDescent="0.2">
      <c r="A812" s="347">
        <f t="shared" ca="1" si="354"/>
        <v>1E-4</v>
      </c>
      <c r="B812" s="304">
        <f t="shared" ca="1" si="355"/>
        <v>33.443000000001611</v>
      </c>
      <c r="D812" s="306">
        <f t="shared" ca="1" si="356"/>
        <v>-0.71799426174316294</v>
      </c>
      <c r="E812" s="307">
        <f t="shared" ca="1" si="357"/>
        <v>-1.2423421071623562</v>
      </c>
      <c r="F812" s="304">
        <f t="shared" ca="1" si="358"/>
        <v>1.4348970942631087</v>
      </c>
      <c r="G812" s="306">
        <f t="shared" ca="1" si="359"/>
        <v>8.7267907884808675</v>
      </c>
      <c r="H812" s="307">
        <f t="shared" ca="1" si="360"/>
        <v>-104.13573800564377</v>
      </c>
      <c r="I812" s="304">
        <f t="shared" ca="1" si="361"/>
        <v>104.50075984147674</v>
      </c>
      <c r="J812" s="306">
        <f t="shared" ca="1" si="362"/>
        <v>720.8069538303231</v>
      </c>
      <c r="K812" s="307">
        <f t="shared" ca="1" si="363"/>
        <v>-9.647187945454327</v>
      </c>
      <c r="L812" s="304">
        <f t="shared" ca="1" si="348"/>
        <v>720.87150930342955</v>
      </c>
      <c r="M812" s="306">
        <f t="shared" ca="1" si="364"/>
        <v>-1.487189605348489</v>
      </c>
      <c r="N812" s="304">
        <f t="shared" ca="1" si="365"/>
        <v>-85.209687722194943</v>
      </c>
      <c r="P812" s="310">
        <f t="shared" ca="1" si="366"/>
        <v>23</v>
      </c>
      <c r="Q812" s="304">
        <f t="shared" ca="1" si="367"/>
        <v>0</v>
      </c>
      <c r="R812" s="306">
        <f t="shared" ca="1" si="368"/>
        <v>0</v>
      </c>
      <c r="S812" s="307">
        <f t="shared" ca="1" si="369"/>
        <v>3.1779999999999995</v>
      </c>
      <c r="T812" s="304">
        <f t="shared" ca="1" si="349"/>
        <v>31.176179999999995</v>
      </c>
      <c r="U812" s="311">
        <f t="shared" ca="1" si="350"/>
        <v>0</v>
      </c>
      <c r="V812" s="306">
        <f t="shared" ca="1" si="351"/>
        <v>1.2261823508413574</v>
      </c>
      <c r="W812" s="304">
        <f t="shared" ca="1" si="352"/>
        <v>27.323549652289021</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1.1780427199530337</v>
      </c>
      <c r="AH812" s="304">
        <f t="shared" ca="1" si="376"/>
        <v>-8.5976902438154443</v>
      </c>
    </row>
    <row r="813" spans="1:34" x14ac:dyDescent="0.2">
      <c r="A813" s="347">
        <f t="shared" ca="1" si="354"/>
        <v>1E-4</v>
      </c>
      <c r="B813" s="304">
        <f t="shared" ca="1" si="355"/>
        <v>33.443100000001614</v>
      </c>
      <c r="D813" s="306">
        <f t="shared" ca="1" si="356"/>
        <v>-0.71798991159085856</v>
      </c>
      <c r="E813" s="307">
        <f t="shared" ca="1" si="357"/>
        <v>-1.2423133055036324</v>
      </c>
      <c r="F813" s="304">
        <f t="shared" ca="1" si="358"/>
        <v>1.4348699809312377</v>
      </c>
      <c r="G813" s="306">
        <f t="shared" ca="1" si="359"/>
        <v>8.7267189894897079</v>
      </c>
      <c r="H813" s="307">
        <f t="shared" ca="1" si="360"/>
        <v>-104.13586223697432</v>
      </c>
      <c r="I813" s="304">
        <f t="shared" ca="1" si="361"/>
        <v>104.50087764301128</v>
      </c>
      <c r="J813" s="306">
        <f t="shared" ca="1" si="362"/>
        <v>720.8069538303231</v>
      </c>
      <c r="K813" s="307">
        <f t="shared" ca="1" si="363"/>
        <v>-9.6576015254664576</v>
      </c>
      <c r="L813" s="304">
        <f t="shared" ca="1" si="348"/>
        <v>720.87164874017219</v>
      </c>
      <c r="M813" s="306">
        <f t="shared" ca="1" si="364"/>
        <v>-1.4871903892909459</v>
      </c>
      <c r="N813" s="304">
        <f t="shared" ca="1" si="365"/>
        <v>-85.209732638789106</v>
      </c>
      <c r="P813" s="310">
        <f t="shared" ca="1" si="366"/>
        <v>23</v>
      </c>
      <c r="Q813" s="304">
        <f t="shared" ca="1" si="367"/>
        <v>0</v>
      </c>
      <c r="R813" s="306">
        <f t="shared" ca="1" si="368"/>
        <v>0</v>
      </c>
      <c r="S813" s="307">
        <f t="shared" ca="1" si="369"/>
        <v>3.1779999999999995</v>
      </c>
      <c r="T813" s="304">
        <f t="shared" ca="1" si="349"/>
        <v>31.176179999999995</v>
      </c>
      <c r="U813" s="311">
        <f t="shared" ca="1" si="350"/>
        <v>0</v>
      </c>
      <c r="V813" s="306">
        <f t="shared" ca="1" si="351"/>
        <v>1.2261836277371216</v>
      </c>
      <c r="W813" s="304">
        <f t="shared" ca="1" si="352"/>
        <v>27.32363970854561</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1.1780150244160996</v>
      </c>
      <c r="AH813" s="304">
        <f t="shared" ca="1" si="376"/>
        <v>-8.5977185815887438</v>
      </c>
    </row>
    <row r="814" spans="1:34" x14ac:dyDescent="0.2">
      <c r="A814" s="347">
        <f t="shared" ca="1" si="354"/>
        <v>1E-4</v>
      </c>
      <c r="B814" s="304">
        <f t="shared" ca="1" si="355"/>
        <v>33.443200000001617</v>
      </c>
      <c r="D814" s="306">
        <f t="shared" ca="1" si="356"/>
        <v>-0.71798556143305181</v>
      </c>
      <c r="E814" s="307">
        <f t="shared" ca="1" si="357"/>
        <v>-1.2422845042245498</v>
      </c>
      <c r="F814" s="304">
        <f t="shared" ca="1" si="358"/>
        <v>1.4348428680042877</v>
      </c>
      <c r="G814" s="306">
        <f t="shared" ca="1" si="359"/>
        <v>8.7266471909335639</v>
      </c>
      <c r="H814" s="307">
        <f t="shared" ca="1" si="360"/>
        <v>-104.13598646542474</v>
      </c>
      <c r="I814" s="304">
        <f t="shared" ca="1" si="361"/>
        <v>104.50099544177631</v>
      </c>
      <c r="J814" s="306">
        <f t="shared" ca="1" si="362"/>
        <v>720.8069538303231</v>
      </c>
      <c r="K814" s="307">
        <f t="shared" ca="1" si="363"/>
        <v>-9.668015117901577</v>
      </c>
      <c r="L814" s="304">
        <f t="shared" ca="1" si="348"/>
        <v>720.87178832748725</v>
      </c>
      <c r="M814" s="306">
        <f t="shared" ca="1" si="364"/>
        <v>-1.4871911732251859</v>
      </c>
      <c r="N814" s="304">
        <f t="shared" ca="1" si="365"/>
        <v>-85.209777554912463</v>
      </c>
      <c r="P814" s="310">
        <f t="shared" ca="1" si="366"/>
        <v>23</v>
      </c>
      <c r="Q814" s="304">
        <f t="shared" ca="1" si="367"/>
        <v>0</v>
      </c>
      <c r="R814" s="306">
        <f t="shared" ca="1" si="368"/>
        <v>0</v>
      </c>
      <c r="S814" s="307">
        <f t="shared" ca="1" si="369"/>
        <v>3.1779999999999995</v>
      </c>
      <c r="T814" s="304">
        <f t="shared" ca="1" si="349"/>
        <v>31.176179999999995</v>
      </c>
      <c r="U814" s="311">
        <f t="shared" ca="1" si="350"/>
        <v>0</v>
      </c>
      <c r="V814" s="306">
        <f t="shared" ca="1" si="351"/>
        <v>1.2261849046357398</v>
      </c>
      <c r="W814" s="304">
        <f t="shared" ca="1" si="352"/>
        <v>27.323729763615255</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1.1779873292399188</v>
      </c>
      <c r="AH814" s="304">
        <f t="shared" ca="1" si="376"/>
        <v>-8.59774691898855</v>
      </c>
    </row>
    <row r="815" spans="1:34" x14ac:dyDescent="0.2">
      <c r="A815" s="347">
        <f t="shared" ca="1" si="354"/>
        <v>1E-4</v>
      </c>
      <c r="B815" s="304">
        <f t="shared" ca="1" si="355"/>
        <v>33.443300000001621</v>
      </c>
      <c r="D815" s="306">
        <f t="shared" ca="1" si="356"/>
        <v>-0.71798121126974135</v>
      </c>
      <c r="E815" s="307">
        <f t="shared" ca="1" si="357"/>
        <v>-1.2422557033251049</v>
      </c>
      <c r="F815" s="304">
        <f t="shared" ca="1" si="358"/>
        <v>1.4348157554822558</v>
      </c>
      <c r="G815" s="306">
        <f t="shared" ca="1" si="359"/>
        <v>8.7265753928124372</v>
      </c>
      <c r="H815" s="307">
        <f t="shared" ca="1" si="360"/>
        <v>-104.13611069099507</v>
      </c>
      <c r="I815" s="304">
        <f t="shared" ca="1" si="361"/>
        <v>104.50111323777186</v>
      </c>
      <c r="J815" s="306">
        <f t="shared" ca="1" si="362"/>
        <v>720.8069538303231</v>
      </c>
      <c r="K815" s="307">
        <f t="shared" ca="1" si="363"/>
        <v>-9.6784287227593975</v>
      </c>
      <c r="L815" s="304">
        <f t="shared" ca="1" si="348"/>
        <v>720.87192806537485</v>
      </c>
      <c r="M815" s="306">
        <f t="shared" ca="1" si="364"/>
        <v>-1.4871919571512087</v>
      </c>
      <c r="N815" s="304">
        <f t="shared" ca="1" si="365"/>
        <v>-85.20982247056503</v>
      </c>
      <c r="P815" s="310">
        <f t="shared" ca="1" si="366"/>
        <v>23</v>
      </c>
      <c r="Q815" s="304">
        <f t="shared" ca="1" si="367"/>
        <v>0</v>
      </c>
      <c r="R815" s="306">
        <f t="shared" ca="1" si="368"/>
        <v>0</v>
      </c>
      <c r="S815" s="307">
        <f t="shared" ca="1" si="369"/>
        <v>3.1779999999999995</v>
      </c>
      <c r="T815" s="304">
        <f t="shared" ca="1" si="349"/>
        <v>31.176179999999995</v>
      </c>
      <c r="U815" s="311">
        <f t="shared" ca="1" si="350"/>
        <v>0</v>
      </c>
      <c r="V815" s="306">
        <f t="shared" ca="1" si="351"/>
        <v>1.2261861815372113</v>
      </c>
      <c r="W815" s="304">
        <f t="shared" ca="1" si="352"/>
        <v>27.323819817497945</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1.177959634424484</v>
      </c>
      <c r="AH815" s="304">
        <f t="shared" ca="1" si="376"/>
        <v>-8.5977752560148701</v>
      </c>
    </row>
    <row r="816" spans="1:34" x14ac:dyDescent="0.2">
      <c r="A816" s="347">
        <f t="shared" ca="1" si="354"/>
        <v>1E-4</v>
      </c>
      <c r="B816" s="304">
        <f t="shared" ca="1" si="355"/>
        <v>33.443400000001624</v>
      </c>
      <c r="D816" s="306">
        <f t="shared" ca="1" si="356"/>
        <v>-0.71797686110093017</v>
      </c>
      <c r="E816" s="307">
        <f t="shared" ca="1" si="357"/>
        <v>-1.2422269028052995</v>
      </c>
      <c r="F816" s="304">
        <f t="shared" ca="1" si="358"/>
        <v>1.4347886433651444</v>
      </c>
      <c r="G816" s="306">
        <f t="shared" ca="1" si="359"/>
        <v>8.7265035951263279</v>
      </c>
      <c r="H816" s="307">
        <f t="shared" ca="1" si="360"/>
        <v>-104.13623491368534</v>
      </c>
      <c r="I816" s="304">
        <f t="shared" ca="1" si="361"/>
        <v>104.50123103099796</v>
      </c>
      <c r="J816" s="306">
        <f t="shared" ca="1" si="362"/>
        <v>720.8069538303231</v>
      </c>
      <c r="K816" s="307">
        <f t="shared" ca="1" si="363"/>
        <v>-9.6888423400396313</v>
      </c>
      <c r="L816" s="304">
        <f t="shared" ca="1" si="348"/>
        <v>720.87206795383577</v>
      </c>
      <c r="M816" s="306">
        <f t="shared" ca="1" si="364"/>
        <v>-1.4871927410690144</v>
      </c>
      <c r="N816" s="304">
        <f t="shared" ca="1" si="365"/>
        <v>-85.209867385746776</v>
      </c>
      <c r="P816" s="310">
        <f t="shared" ca="1" si="366"/>
        <v>23</v>
      </c>
      <c r="Q816" s="304">
        <f t="shared" ca="1" si="367"/>
        <v>0</v>
      </c>
      <c r="R816" s="306">
        <f t="shared" ca="1" si="368"/>
        <v>0</v>
      </c>
      <c r="S816" s="307">
        <f t="shared" ca="1" si="369"/>
        <v>3.1779999999999995</v>
      </c>
      <c r="T816" s="304">
        <f t="shared" ca="1" si="349"/>
        <v>31.176179999999995</v>
      </c>
      <c r="U816" s="311">
        <f t="shared" ca="1" si="350"/>
        <v>0</v>
      </c>
      <c r="V816" s="306">
        <f t="shared" ca="1" si="351"/>
        <v>1.2261874584415364</v>
      </c>
      <c r="W816" s="304">
        <f t="shared" ca="1" si="352"/>
        <v>27.32390987019371</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1.1779319399698007</v>
      </c>
      <c r="AH816" s="304">
        <f t="shared" ca="1" si="376"/>
        <v>-8.5978035926677006</v>
      </c>
    </row>
    <row r="817" spans="1:34" x14ac:dyDescent="0.2">
      <c r="A817" s="347">
        <f t="shared" ca="1" si="354"/>
        <v>1E-4</v>
      </c>
      <c r="B817" s="304">
        <f t="shared" ca="1" si="355"/>
        <v>33.443500000001627</v>
      </c>
      <c r="D817" s="306">
        <f t="shared" ca="1" si="356"/>
        <v>-0.71797251092661851</v>
      </c>
      <c r="E817" s="307">
        <f t="shared" ca="1" si="357"/>
        <v>-1.2421981026651281</v>
      </c>
      <c r="F817" s="304">
        <f t="shared" ca="1" si="358"/>
        <v>1.4347615316529494</v>
      </c>
      <c r="G817" s="306">
        <f t="shared" ca="1" si="359"/>
        <v>8.7264317978752359</v>
      </c>
      <c r="H817" s="307">
        <f t="shared" ca="1" si="360"/>
        <v>-104.1363591334956</v>
      </c>
      <c r="I817" s="304">
        <f t="shared" ca="1" si="361"/>
        <v>104.50134882145466</v>
      </c>
      <c r="J817" s="306">
        <f t="shared" ca="1" si="362"/>
        <v>720.8069538303231</v>
      </c>
      <c r="K817" s="307">
        <f t="shared" ca="1" si="363"/>
        <v>-9.6992559697419907</v>
      </c>
      <c r="L817" s="304">
        <f t="shared" ca="1" si="348"/>
        <v>720.87220799287036</v>
      </c>
      <c r="M817" s="306">
        <f t="shared" ca="1" si="364"/>
        <v>-1.4871935249786032</v>
      </c>
      <c r="N817" s="304">
        <f t="shared" ca="1" si="365"/>
        <v>-85.209912300457745</v>
      </c>
      <c r="P817" s="310">
        <f t="shared" ca="1" si="366"/>
        <v>23</v>
      </c>
      <c r="Q817" s="304">
        <f t="shared" ca="1" si="367"/>
        <v>0</v>
      </c>
      <c r="R817" s="306">
        <f t="shared" ca="1" si="368"/>
        <v>0</v>
      </c>
      <c r="S817" s="307">
        <f t="shared" ca="1" si="369"/>
        <v>3.1779999999999995</v>
      </c>
      <c r="T817" s="304">
        <f t="shared" ca="1" si="349"/>
        <v>31.176179999999995</v>
      </c>
      <c r="U817" s="311">
        <f t="shared" ca="1" si="350"/>
        <v>0</v>
      </c>
      <c r="V817" s="306">
        <f t="shared" ca="1" si="351"/>
        <v>1.2261887353487151</v>
      </c>
      <c r="W817" s="304">
        <f t="shared" ca="1" si="352"/>
        <v>27.323999921702551</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1.1779042458758635</v>
      </c>
      <c r="AH817" s="304">
        <f t="shared" ca="1" si="376"/>
        <v>-8.5978319289470466</v>
      </c>
    </row>
    <row r="818" spans="1:34" x14ac:dyDescent="0.2">
      <c r="A818" s="347">
        <f t="shared" ca="1" si="354"/>
        <v>1E-4</v>
      </c>
      <c r="B818" s="304">
        <f t="shared" ca="1" si="355"/>
        <v>33.443600000001631</v>
      </c>
      <c r="D818" s="306">
        <f t="shared" ca="1" si="356"/>
        <v>-0.71796816074680825</v>
      </c>
      <c r="E818" s="307">
        <f t="shared" ca="1" si="357"/>
        <v>-1.2421693029045908</v>
      </c>
      <c r="F818" s="304">
        <f t="shared" ca="1" si="358"/>
        <v>1.434734420345672</v>
      </c>
      <c r="G818" s="306">
        <f t="shared" ca="1" si="359"/>
        <v>8.7263600010591613</v>
      </c>
      <c r="H818" s="307">
        <f t="shared" ca="1" si="360"/>
        <v>-104.13648335042589</v>
      </c>
      <c r="I818" s="304">
        <f t="shared" ca="1" si="361"/>
        <v>104.50146660914197</v>
      </c>
      <c r="J818" s="306">
        <f t="shared" ca="1" si="362"/>
        <v>720.8069538303231</v>
      </c>
      <c r="K818" s="307">
        <f t="shared" ca="1" si="363"/>
        <v>-9.709669611866186</v>
      </c>
      <c r="L818" s="304">
        <f t="shared" ca="1" si="348"/>
        <v>720.87234818247896</v>
      </c>
      <c r="M818" s="306">
        <f t="shared" ca="1" si="364"/>
        <v>-1.4871943088799753</v>
      </c>
      <c r="N818" s="304">
        <f t="shared" ca="1" si="365"/>
        <v>-85.209957214697909</v>
      </c>
      <c r="P818" s="310">
        <f t="shared" ca="1" si="366"/>
        <v>23</v>
      </c>
      <c r="Q818" s="304">
        <f t="shared" ca="1" si="367"/>
        <v>0</v>
      </c>
      <c r="R818" s="306">
        <f t="shared" ca="1" si="368"/>
        <v>0</v>
      </c>
      <c r="S818" s="307">
        <f t="shared" ca="1" si="369"/>
        <v>3.1779999999999995</v>
      </c>
      <c r="T818" s="304">
        <f t="shared" ca="1" si="349"/>
        <v>31.176179999999995</v>
      </c>
      <c r="U818" s="311">
        <f t="shared" ca="1" si="350"/>
        <v>0</v>
      </c>
      <c r="V818" s="306">
        <f t="shared" ca="1" si="351"/>
        <v>1.2261900122587472</v>
      </c>
      <c r="W818" s="304">
        <f t="shared" ca="1" si="352"/>
        <v>27.324089972024485</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1.1778765521426671</v>
      </c>
      <c r="AH818" s="304">
        <f t="shared" ca="1" si="376"/>
        <v>-8.5978602648529119</v>
      </c>
    </row>
    <row r="819" spans="1:34" x14ac:dyDescent="0.2">
      <c r="A819" s="347">
        <f t="shared" ca="1" si="354"/>
        <v>1E-4</v>
      </c>
      <c r="B819" s="304">
        <f t="shared" ca="1" si="355"/>
        <v>33.443700000001634</v>
      </c>
      <c r="D819" s="306">
        <f t="shared" ca="1" si="356"/>
        <v>-0.71796381056149938</v>
      </c>
      <c r="E819" s="307">
        <f t="shared" ca="1" si="357"/>
        <v>-1.242140503523677</v>
      </c>
      <c r="F819" s="304">
        <f t="shared" ca="1" si="358"/>
        <v>1.4347073094433034</v>
      </c>
      <c r="G819" s="306">
        <f t="shared" ca="1" si="359"/>
        <v>8.7262882046781058</v>
      </c>
      <c r="H819" s="307">
        <f t="shared" ca="1" si="360"/>
        <v>-104.13660756447625</v>
      </c>
      <c r="I819" s="304">
        <f t="shared" ca="1" si="361"/>
        <v>104.50158439405996</v>
      </c>
      <c r="J819" s="306">
        <f t="shared" ca="1" si="362"/>
        <v>720.8069538303231</v>
      </c>
      <c r="K819" s="307">
        <f t="shared" ca="1" si="363"/>
        <v>-9.7200832664119314</v>
      </c>
      <c r="L819" s="304">
        <f t="shared" ca="1" si="348"/>
        <v>720.87248852266202</v>
      </c>
      <c r="M819" s="306">
        <f t="shared" ca="1" si="364"/>
        <v>-1.4871950927731308</v>
      </c>
      <c r="N819" s="304">
        <f t="shared" ca="1" si="365"/>
        <v>-85.210002128467309</v>
      </c>
      <c r="P819" s="310">
        <f t="shared" ca="1" si="366"/>
        <v>23</v>
      </c>
      <c r="Q819" s="304">
        <f t="shared" ca="1" si="367"/>
        <v>0</v>
      </c>
      <c r="R819" s="306">
        <f t="shared" ca="1" si="368"/>
        <v>0</v>
      </c>
      <c r="S819" s="307">
        <f t="shared" ca="1" si="369"/>
        <v>3.1779999999999995</v>
      </c>
      <c r="T819" s="304">
        <f t="shared" ca="1" si="349"/>
        <v>31.176179999999995</v>
      </c>
      <c r="U819" s="311">
        <f t="shared" ca="1" si="350"/>
        <v>0</v>
      </c>
      <c r="V819" s="306">
        <f t="shared" ca="1" si="351"/>
        <v>1.2261912891716329</v>
      </c>
      <c r="W819" s="304">
        <f t="shared" ca="1" si="352"/>
        <v>27.324180021159506</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1.1778488587702096</v>
      </c>
      <c r="AH819" s="304">
        <f t="shared" ca="1" si="376"/>
        <v>-8.5978886003853017</v>
      </c>
    </row>
    <row r="820" spans="1:34" x14ac:dyDescent="0.2">
      <c r="A820" s="347">
        <f t="shared" ca="1" si="354"/>
        <v>1E-4</v>
      </c>
      <c r="B820" s="304">
        <f t="shared" ca="1" si="355"/>
        <v>33.443800000001637</v>
      </c>
      <c r="D820" s="306">
        <f t="shared" ca="1" si="356"/>
        <v>-0.71795946037069158</v>
      </c>
      <c r="E820" s="307">
        <f t="shared" ca="1" si="357"/>
        <v>-1.2421117045223902</v>
      </c>
      <c r="F820" s="304">
        <f t="shared" ca="1" si="358"/>
        <v>1.434680198945846</v>
      </c>
      <c r="G820" s="306">
        <f t="shared" ca="1" si="359"/>
        <v>8.7262164087320695</v>
      </c>
      <c r="H820" s="307">
        <f t="shared" ca="1" si="360"/>
        <v>-104.13673177564671</v>
      </c>
      <c r="I820" s="304">
        <f t="shared" ca="1" si="361"/>
        <v>104.50170217620864</v>
      </c>
      <c r="J820" s="306">
        <f t="shared" ca="1" si="362"/>
        <v>720.8069538303231</v>
      </c>
      <c r="K820" s="307">
        <f t="shared" ca="1" si="363"/>
        <v>-9.7304969333789373</v>
      </c>
      <c r="L820" s="304">
        <f t="shared" ca="1" si="348"/>
        <v>720.87262901342012</v>
      </c>
      <c r="M820" s="306">
        <f t="shared" ca="1" si="364"/>
        <v>-1.4871958766580697</v>
      </c>
      <c r="N820" s="304">
        <f t="shared" ca="1" si="365"/>
        <v>-85.210047041765932</v>
      </c>
      <c r="P820" s="310">
        <f t="shared" ca="1" si="366"/>
        <v>23</v>
      </c>
      <c r="Q820" s="304">
        <f t="shared" ca="1" si="367"/>
        <v>0</v>
      </c>
      <c r="R820" s="306">
        <f t="shared" ca="1" si="368"/>
        <v>0</v>
      </c>
      <c r="S820" s="307">
        <f t="shared" ca="1" si="369"/>
        <v>3.1779999999999995</v>
      </c>
      <c r="T820" s="304">
        <f t="shared" ca="1" si="349"/>
        <v>31.176179999999995</v>
      </c>
      <c r="U820" s="311">
        <f t="shared" ca="1" si="350"/>
        <v>0</v>
      </c>
      <c r="V820" s="306">
        <f t="shared" ca="1" si="351"/>
        <v>1.2261925660873716</v>
      </c>
      <c r="W820" s="304">
        <f t="shared" ca="1" si="352"/>
        <v>27.324270069107627</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1.1778211657584894</v>
      </c>
      <c r="AH820" s="304">
        <f t="shared" ca="1" si="376"/>
        <v>-8.5979169355442142</v>
      </c>
    </row>
    <row r="821" spans="1:34" x14ac:dyDescent="0.2">
      <c r="A821" s="347">
        <f t="shared" ca="1" si="354"/>
        <v>1E-4</v>
      </c>
      <c r="B821" s="304">
        <f t="shared" ca="1" si="355"/>
        <v>33.443900000001641</v>
      </c>
      <c r="D821" s="306">
        <f t="shared" ca="1" si="356"/>
        <v>-0.71795511017438651</v>
      </c>
      <c r="E821" s="307">
        <f t="shared" ca="1" si="357"/>
        <v>-1.2420829059007286</v>
      </c>
      <c r="F821" s="304">
        <f t="shared" ca="1" si="358"/>
        <v>1.4346530888532996</v>
      </c>
      <c r="G821" s="306">
        <f t="shared" ca="1" si="359"/>
        <v>8.7261446132210523</v>
      </c>
      <c r="H821" s="307">
        <f t="shared" ca="1" si="360"/>
        <v>-104.13685598393729</v>
      </c>
      <c r="I821" s="304">
        <f t="shared" ca="1" si="361"/>
        <v>104.50181995558806</v>
      </c>
      <c r="J821" s="306">
        <f t="shared" ca="1" si="362"/>
        <v>720.8069538303231</v>
      </c>
      <c r="K821" s="307">
        <f t="shared" ca="1" si="363"/>
        <v>-9.7409106127669158</v>
      </c>
      <c r="L821" s="304">
        <f t="shared" ca="1" si="348"/>
        <v>720.8727696547536</v>
      </c>
      <c r="M821" s="306">
        <f t="shared" ca="1" si="364"/>
        <v>-1.4871966605347922</v>
      </c>
      <c r="N821" s="304">
        <f t="shared" ca="1" si="365"/>
        <v>-85.210091954593793</v>
      </c>
      <c r="P821" s="310">
        <f t="shared" ca="1" si="366"/>
        <v>23</v>
      </c>
      <c r="Q821" s="304">
        <f t="shared" ca="1" si="367"/>
        <v>0</v>
      </c>
      <c r="R821" s="306">
        <f t="shared" ca="1" si="368"/>
        <v>0</v>
      </c>
      <c r="S821" s="307">
        <f t="shared" ca="1" si="369"/>
        <v>3.1779999999999995</v>
      </c>
      <c r="T821" s="304">
        <f t="shared" ca="1" si="349"/>
        <v>31.176179999999995</v>
      </c>
      <c r="U821" s="311">
        <f t="shared" ca="1" si="350"/>
        <v>0</v>
      </c>
      <c r="V821" s="306">
        <f t="shared" ca="1" si="351"/>
        <v>1.2261938430059645</v>
      </c>
      <c r="W821" s="304">
        <f t="shared" ca="1" si="352"/>
        <v>27.324360115868881</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1.1777934731075081</v>
      </c>
      <c r="AH821" s="304">
        <f t="shared" ca="1" si="376"/>
        <v>-8.5979452703296513</v>
      </c>
    </row>
    <row r="822" spans="1:34" x14ac:dyDescent="0.2">
      <c r="A822" s="347">
        <f t="shared" ca="1" si="354"/>
        <v>1E-4</v>
      </c>
      <c r="B822" s="304">
        <f t="shared" ca="1" si="355"/>
        <v>33.444000000001644</v>
      </c>
      <c r="D822" s="306">
        <f t="shared" ca="1" si="356"/>
        <v>-0.71795075997258695</v>
      </c>
      <c r="E822" s="307">
        <f t="shared" ca="1" si="357"/>
        <v>-1.2420541076586815</v>
      </c>
      <c r="F822" s="304">
        <f t="shared" ca="1" si="358"/>
        <v>1.4346259791656566</v>
      </c>
      <c r="G822" s="306">
        <f t="shared" ca="1" si="359"/>
        <v>8.7260728181450542</v>
      </c>
      <c r="H822" s="307">
        <f t="shared" ca="1" si="360"/>
        <v>-104.13698018934807</v>
      </c>
      <c r="I822" s="304">
        <f t="shared" ca="1" si="361"/>
        <v>104.50193773219826</v>
      </c>
      <c r="J822" s="306">
        <f t="shared" ca="1" si="362"/>
        <v>720.8069538303231</v>
      </c>
      <c r="K822" s="307">
        <f t="shared" ca="1" si="363"/>
        <v>-9.7513243045755793</v>
      </c>
      <c r="L822" s="304">
        <f t="shared" ca="1" si="348"/>
        <v>720.8729104466629</v>
      </c>
      <c r="M822" s="306">
        <f t="shared" ca="1" si="364"/>
        <v>-1.4871974444032983</v>
      </c>
      <c r="N822" s="304">
        <f t="shared" ca="1" si="365"/>
        <v>-85.21013686695089</v>
      </c>
      <c r="P822" s="310">
        <f t="shared" ca="1" si="366"/>
        <v>23</v>
      </c>
      <c r="Q822" s="304">
        <f t="shared" ca="1" si="367"/>
        <v>0</v>
      </c>
      <c r="R822" s="306">
        <f t="shared" ca="1" si="368"/>
        <v>0</v>
      </c>
      <c r="S822" s="307">
        <f t="shared" ca="1" si="369"/>
        <v>3.1779999999999995</v>
      </c>
      <c r="T822" s="304">
        <f t="shared" ca="1" si="349"/>
        <v>31.176179999999995</v>
      </c>
      <c r="U822" s="311">
        <f t="shared" ca="1" si="350"/>
        <v>0</v>
      </c>
      <c r="V822" s="306">
        <f t="shared" ca="1" si="351"/>
        <v>1.2261951199274104</v>
      </c>
      <c r="W822" s="304">
        <f t="shared" ca="1" si="352"/>
        <v>27.324450161443259</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1.1777657808172517</v>
      </c>
      <c r="AH822" s="304">
        <f t="shared" ca="1" si="376"/>
        <v>-8.5979736047416253</v>
      </c>
    </row>
    <row r="823" spans="1:34" x14ac:dyDescent="0.2">
      <c r="A823" s="347">
        <f t="shared" ca="1" si="354"/>
        <v>1E-4</v>
      </c>
      <c r="B823" s="304">
        <f t="shared" ca="1" si="355"/>
        <v>33.444100000001647</v>
      </c>
      <c r="D823" s="306">
        <f t="shared" ca="1" si="356"/>
        <v>-0.71794640976529212</v>
      </c>
      <c r="E823" s="307">
        <f t="shared" ca="1" si="357"/>
        <v>-1.2420253097962508</v>
      </c>
      <c r="F823" s="304">
        <f t="shared" ca="1" si="358"/>
        <v>1.434598869882918</v>
      </c>
      <c r="G823" s="306">
        <f t="shared" ca="1" si="359"/>
        <v>8.726001023504077</v>
      </c>
      <c r="H823" s="307">
        <f t="shared" ca="1" si="360"/>
        <v>-104.13710439187905</v>
      </c>
      <c r="I823" s="304">
        <f t="shared" ca="1" si="361"/>
        <v>104.50205550603926</v>
      </c>
      <c r="J823" s="306">
        <f t="shared" ca="1" si="362"/>
        <v>720.8069538303231</v>
      </c>
      <c r="K823" s="307">
        <f t="shared" ca="1" si="363"/>
        <v>-9.7617380088046399</v>
      </c>
      <c r="L823" s="304">
        <f t="shared" ca="1" si="348"/>
        <v>720.8730513891486</v>
      </c>
      <c r="M823" s="306">
        <f t="shared" ca="1" si="364"/>
        <v>-1.4871982282635883</v>
      </c>
      <c r="N823" s="304">
        <f t="shared" ca="1" si="365"/>
        <v>-85.210181778837224</v>
      </c>
      <c r="P823" s="310">
        <f t="shared" ca="1" si="366"/>
        <v>23</v>
      </c>
      <c r="Q823" s="304">
        <f t="shared" ca="1" si="367"/>
        <v>0</v>
      </c>
      <c r="R823" s="306">
        <f t="shared" ca="1" si="368"/>
        <v>0</v>
      </c>
      <c r="S823" s="307">
        <f t="shared" ca="1" si="369"/>
        <v>3.1779999999999995</v>
      </c>
      <c r="T823" s="304">
        <f t="shared" ca="1" si="349"/>
        <v>31.176179999999995</v>
      </c>
      <c r="U823" s="311">
        <f t="shared" ca="1" si="350"/>
        <v>0</v>
      </c>
      <c r="V823" s="306">
        <f t="shared" ca="1" si="351"/>
        <v>1.2261963968517098</v>
      </c>
      <c r="W823" s="304">
        <f t="shared" ca="1" si="352"/>
        <v>27.324540205830768</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1.1777380888877236</v>
      </c>
      <c r="AH823" s="304">
        <f t="shared" ca="1" si="376"/>
        <v>-8.5980019387801327</v>
      </c>
    </row>
    <row r="824" spans="1:34" x14ac:dyDescent="0.2">
      <c r="A824" s="347">
        <f t="shared" ca="1" si="354"/>
        <v>1E-4</v>
      </c>
      <c r="B824" s="304">
        <f t="shared" ca="1" si="355"/>
        <v>33.444200000001651</v>
      </c>
      <c r="D824" s="306">
        <f t="shared" ca="1" si="356"/>
        <v>-0.7179420595525019</v>
      </c>
      <c r="E824" s="307">
        <f t="shared" ca="1" si="357"/>
        <v>-1.2419965123134329</v>
      </c>
      <c r="F824" s="304">
        <f t="shared" ca="1" si="358"/>
        <v>1.4345717610050812</v>
      </c>
      <c r="G824" s="306">
        <f t="shared" ca="1" si="359"/>
        <v>8.7259292292981225</v>
      </c>
      <c r="H824" s="307">
        <f t="shared" ca="1" si="360"/>
        <v>-104.13722859153027</v>
      </c>
      <c r="I824" s="304">
        <f t="shared" ca="1" si="361"/>
        <v>104.50217327711108</v>
      </c>
      <c r="J824" s="306">
        <f t="shared" ca="1" si="362"/>
        <v>720.8069538303231</v>
      </c>
      <c r="K824" s="307">
        <f t="shared" ca="1" si="363"/>
        <v>-9.7721517254538099</v>
      </c>
      <c r="L824" s="304">
        <f t="shared" ca="1" si="348"/>
        <v>720.87319248221104</v>
      </c>
      <c r="M824" s="306">
        <f t="shared" ca="1" si="364"/>
        <v>-1.4871990121156622</v>
      </c>
      <c r="N824" s="304">
        <f t="shared" ca="1" si="365"/>
        <v>-85.210226690252824</v>
      </c>
      <c r="P824" s="310">
        <f t="shared" ca="1" si="366"/>
        <v>23</v>
      </c>
      <c r="Q824" s="304">
        <f t="shared" ca="1" si="367"/>
        <v>0</v>
      </c>
      <c r="R824" s="306">
        <f t="shared" ca="1" si="368"/>
        <v>0</v>
      </c>
      <c r="S824" s="307">
        <f t="shared" ca="1" si="369"/>
        <v>3.1779999999999995</v>
      </c>
      <c r="T824" s="304">
        <f t="shared" ca="1" si="349"/>
        <v>31.176179999999995</v>
      </c>
      <c r="U824" s="311">
        <f t="shared" ca="1" si="350"/>
        <v>0</v>
      </c>
      <c r="V824" s="306">
        <f t="shared" ca="1" si="351"/>
        <v>1.2261976737788625</v>
      </c>
      <c r="W824" s="304">
        <f t="shared" ca="1" si="352"/>
        <v>27.324630249031415</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1.1777103973189238</v>
      </c>
      <c r="AH824" s="304">
        <f t="shared" ca="1" si="376"/>
        <v>-8.5980302724451771</v>
      </c>
    </row>
    <row r="825" spans="1:34" x14ac:dyDescent="0.2">
      <c r="A825" s="347">
        <f t="shared" ca="1" si="354"/>
        <v>1E-4</v>
      </c>
      <c r="B825" s="304">
        <f t="shared" ca="1" si="355"/>
        <v>33.444300000001654</v>
      </c>
      <c r="D825" s="306">
        <f t="shared" ca="1" si="356"/>
        <v>-0.71793770933421808</v>
      </c>
      <c r="E825" s="307">
        <f t="shared" ca="1" si="357"/>
        <v>-1.2419677152102278</v>
      </c>
      <c r="F825" s="304">
        <f t="shared" ca="1" si="358"/>
        <v>1.4345446525321468</v>
      </c>
      <c r="G825" s="306">
        <f t="shared" ca="1" si="359"/>
        <v>8.725857435527189</v>
      </c>
      <c r="H825" s="307">
        <f t="shared" ca="1" si="360"/>
        <v>-104.1373527883018</v>
      </c>
      <c r="I825" s="304">
        <f t="shared" ca="1" si="361"/>
        <v>104.5022910454138</v>
      </c>
      <c r="J825" s="306">
        <f t="shared" ca="1" si="362"/>
        <v>720.8069538303231</v>
      </c>
      <c r="K825" s="307">
        <f t="shared" ca="1" si="363"/>
        <v>-9.7825654545228016</v>
      </c>
      <c r="L825" s="304">
        <f t="shared" ca="1" si="348"/>
        <v>720.87333372585056</v>
      </c>
      <c r="M825" s="306">
        <f t="shared" ca="1" si="364"/>
        <v>-1.4871997959595202</v>
      </c>
      <c r="N825" s="304">
        <f t="shared" ca="1" si="365"/>
        <v>-85.21027160119769</v>
      </c>
      <c r="P825" s="310">
        <f t="shared" ca="1" si="366"/>
        <v>23</v>
      </c>
      <c r="Q825" s="304">
        <f t="shared" ca="1" si="367"/>
        <v>0</v>
      </c>
      <c r="R825" s="306">
        <f t="shared" ca="1" si="368"/>
        <v>0</v>
      </c>
      <c r="S825" s="307">
        <f t="shared" ca="1" si="369"/>
        <v>3.1779999999999995</v>
      </c>
      <c r="T825" s="304">
        <f t="shared" ca="1" si="349"/>
        <v>31.176179999999995</v>
      </c>
      <c r="U825" s="311">
        <f t="shared" ca="1" si="350"/>
        <v>0</v>
      </c>
      <c r="V825" s="306">
        <f t="shared" ca="1" si="351"/>
        <v>1.2261989507088684</v>
      </c>
      <c r="W825" s="304">
        <f t="shared" ca="1" si="352"/>
        <v>27.324720291045217</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1.1776827061108506</v>
      </c>
      <c r="AH825" s="304">
        <f t="shared" ca="1" si="376"/>
        <v>-8.5980586057367585</v>
      </c>
    </row>
    <row r="826" spans="1:34" x14ac:dyDescent="0.2">
      <c r="A826" s="347">
        <f t="shared" ca="1" si="354"/>
        <v>1E-4</v>
      </c>
      <c r="B826" s="304">
        <f t="shared" ca="1" si="355"/>
        <v>33.444400000001657</v>
      </c>
      <c r="D826" s="306">
        <f t="shared" ca="1" si="356"/>
        <v>-0.71793335911044087</v>
      </c>
      <c r="E826" s="307">
        <f t="shared" ca="1" si="357"/>
        <v>-1.2419389184866265</v>
      </c>
      <c r="F826" s="304">
        <f t="shared" ca="1" si="358"/>
        <v>1.4345175444641076</v>
      </c>
      <c r="G826" s="306">
        <f t="shared" ca="1" si="359"/>
        <v>8.7257856421912781</v>
      </c>
      <c r="H826" s="307">
        <f t="shared" ca="1" si="360"/>
        <v>-104.13747698219365</v>
      </c>
      <c r="I826" s="304">
        <f t="shared" ca="1" si="361"/>
        <v>104.50240881094743</v>
      </c>
      <c r="J826" s="306">
        <f t="shared" ca="1" si="362"/>
        <v>720.8069538303231</v>
      </c>
      <c r="K826" s="307">
        <f t="shared" ca="1" si="363"/>
        <v>-9.792979196011327</v>
      </c>
      <c r="L826" s="304">
        <f t="shared" ca="1" si="348"/>
        <v>720.87347512006784</v>
      </c>
      <c r="M826" s="306">
        <f t="shared" ca="1" si="364"/>
        <v>-1.4872005797951624</v>
      </c>
      <c r="N826" s="304">
        <f t="shared" ca="1" si="365"/>
        <v>-85.21031651167182</v>
      </c>
      <c r="P826" s="310">
        <f t="shared" ca="1" si="366"/>
        <v>23</v>
      </c>
      <c r="Q826" s="304">
        <f t="shared" ca="1" si="367"/>
        <v>0</v>
      </c>
      <c r="R826" s="306">
        <f t="shared" ca="1" si="368"/>
        <v>0</v>
      </c>
      <c r="S826" s="307">
        <f t="shared" ca="1" si="369"/>
        <v>3.1779999999999995</v>
      </c>
      <c r="T826" s="304">
        <f t="shared" ca="1" si="349"/>
        <v>31.176179999999995</v>
      </c>
      <c r="U826" s="311">
        <f t="shared" ca="1" si="350"/>
        <v>0</v>
      </c>
      <c r="V826" s="306">
        <f t="shared" ca="1" si="351"/>
        <v>1.2262002276417279</v>
      </c>
      <c r="W826" s="304">
        <f t="shared" ca="1" si="352"/>
        <v>27.324810331872186</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1.177655015263495</v>
      </c>
      <c r="AH826" s="304">
        <f t="shared" ca="1" si="376"/>
        <v>-8.5980869386548839</v>
      </c>
    </row>
    <row r="827" spans="1:34" x14ac:dyDescent="0.2">
      <c r="A827" s="347">
        <f t="shared" ca="1" si="354"/>
        <v>1E-4</v>
      </c>
      <c r="B827" s="304">
        <f t="shared" ca="1" si="355"/>
        <v>33.444500000001661</v>
      </c>
      <c r="D827" s="306">
        <f t="shared" ca="1" si="356"/>
        <v>-0.71792900888117228</v>
      </c>
      <c r="E827" s="307">
        <f t="shared" ca="1" si="357"/>
        <v>-1.2419101221426292</v>
      </c>
      <c r="F827" s="304">
        <f t="shared" ca="1" si="358"/>
        <v>1.4344904368009648</v>
      </c>
      <c r="G827" s="306">
        <f t="shared" ca="1" si="359"/>
        <v>8.7257138492903898</v>
      </c>
      <c r="H827" s="307">
        <f t="shared" ca="1" si="360"/>
        <v>-104.13760117320587</v>
      </c>
      <c r="I827" s="304">
        <f t="shared" ca="1" si="361"/>
        <v>104.50252657371202</v>
      </c>
      <c r="J827" s="306">
        <f t="shared" ca="1" si="362"/>
        <v>720.8069538303231</v>
      </c>
      <c r="K827" s="307">
        <f t="shared" ca="1" si="363"/>
        <v>-9.8033929499190968</v>
      </c>
      <c r="L827" s="304">
        <f t="shared" ca="1" si="348"/>
        <v>720.87361666486311</v>
      </c>
      <c r="M827" s="306">
        <f t="shared" ca="1" si="364"/>
        <v>-1.4872013636225887</v>
      </c>
      <c r="N827" s="304">
        <f t="shared" ca="1" si="365"/>
        <v>-85.210361421675216</v>
      </c>
      <c r="P827" s="310">
        <f t="shared" ca="1" si="366"/>
        <v>23</v>
      </c>
      <c r="Q827" s="304">
        <f t="shared" ca="1" si="367"/>
        <v>0</v>
      </c>
      <c r="R827" s="306">
        <f t="shared" ca="1" si="368"/>
        <v>0</v>
      </c>
      <c r="S827" s="307">
        <f t="shared" ca="1" si="369"/>
        <v>3.1779999999999995</v>
      </c>
      <c r="T827" s="304">
        <f t="shared" ca="1" si="349"/>
        <v>31.176179999999995</v>
      </c>
      <c r="U827" s="311">
        <f t="shared" ca="1" si="350"/>
        <v>0</v>
      </c>
      <c r="V827" s="306">
        <f t="shared" ca="1" si="351"/>
        <v>1.2262015045774404</v>
      </c>
      <c r="W827" s="304">
        <f t="shared" ca="1" si="352"/>
        <v>27.324900371512324</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1.1776273247768572</v>
      </c>
      <c r="AH827" s="304">
        <f t="shared" ca="1" si="376"/>
        <v>-8.598115271199557</v>
      </c>
    </row>
    <row r="828" spans="1:34" x14ac:dyDescent="0.2">
      <c r="A828" s="347">
        <f t="shared" ca="1" si="354"/>
        <v>1E-4</v>
      </c>
      <c r="B828" s="304">
        <f t="shared" ca="1" si="355"/>
        <v>33.444600000001664</v>
      </c>
      <c r="D828" s="306">
        <f t="shared" ca="1" si="356"/>
        <v>-0.71792465864641353</v>
      </c>
      <c r="E828" s="307">
        <f t="shared" ca="1" si="357"/>
        <v>-1.2418813261782358</v>
      </c>
      <c r="F828" s="304">
        <f t="shared" ca="1" si="358"/>
        <v>1.4344633295427189</v>
      </c>
      <c r="G828" s="306">
        <f t="shared" ca="1" si="359"/>
        <v>8.7256420568245243</v>
      </c>
      <c r="H828" s="307">
        <f t="shared" ca="1" si="360"/>
        <v>-104.13772536133848</v>
      </c>
      <c r="I828" s="304">
        <f t="shared" ca="1" si="361"/>
        <v>104.50264433370758</v>
      </c>
      <c r="J828" s="306">
        <f t="shared" ca="1" si="362"/>
        <v>720.8069538303231</v>
      </c>
      <c r="K828" s="307">
        <f t="shared" ca="1" si="363"/>
        <v>-9.8138067162458249</v>
      </c>
      <c r="L828" s="304">
        <f t="shared" ca="1" si="348"/>
        <v>720.87375836023705</v>
      </c>
      <c r="M828" s="306">
        <f t="shared" ca="1" si="364"/>
        <v>-1.4872021474417996</v>
      </c>
      <c r="N828" s="304">
        <f t="shared" ca="1" si="365"/>
        <v>-85.210406331207892</v>
      </c>
      <c r="P828" s="310">
        <f t="shared" ca="1" si="366"/>
        <v>23</v>
      </c>
      <c r="Q828" s="304">
        <f t="shared" ca="1" si="367"/>
        <v>0</v>
      </c>
      <c r="R828" s="306">
        <f t="shared" ca="1" si="368"/>
        <v>0</v>
      </c>
      <c r="S828" s="307">
        <f t="shared" ca="1" si="369"/>
        <v>3.1779999999999995</v>
      </c>
      <c r="T828" s="304">
        <f t="shared" ca="1" si="349"/>
        <v>31.176179999999995</v>
      </c>
      <c r="U828" s="311">
        <f t="shared" ca="1" si="350"/>
        <v>0</v>
      </c>
      <c r="V828" s="306">
        <f t="shared" ca="1" si="351"/>
        <v>1.2262027815160064</v>
      </c>
      <c r="W828" s="304">
        <f t="shared" ca="1" si="352"/>
        <v>27.324990409965643</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1.1775996346509352</v>
      </c>
      <c r="AH828" s="304">
        <f t="shared" ca="1" si="376"/>
        <v>-8.5981436033707777</v>
      </c>
    </row>
    <row r="829" spans="1:34" x14ac:dyDescent="0.2">
      <c r="A829" s="347">
        <f t="shared" ca="1" si="354"/>
        <v>1E-4</v>
      </c>
      <c r="B829" s="304">
        <f t="shared" ca="1" si="355"/>
        <v>33.444700000001667</v>
      </c>
      <c r="D829" s="306">
        <f t="shared" ca="1" si="356"/>
        <v>-0.71792030840616317</v>
      </c>
      <c r="E829" s="307">
        <f t="shared" ca="1" si="357"/>
        <v>-1.2418525305934391</v>
      </c>
      <c r="F829" s="304">
        <f t="shared" ca="1" si="358"/>
        <v>1.4344362226893634</v>
      </c>
      <c r="G829" s="306">
        <f t="shared" ca="1" si="359"/>
        <v>8.7255702647936833</v>
      </c>
      <c r="H829" s="307">
        <f t="shared" ca="1" si="360"/>
        <v>-104.13784954659154</v>
      </c>
      <c r="I829" s="304">
        <f t="shared" ca="1" si="361"/>
        <v>104.50276209093416</v>
      </c>
      <c r="J829" s="306">
        <f t="shared" ca="1" si="362"/>
        <v>720.8069538303231</v>
      </c>
      <c r="K829" s="307">
        <f t="shared" ca="1" si="363"/>
        <v>-9.8242204949912217</v>
      </c>
      <c r="L829" s="304">
        <f t="shared" ca="1" si="348"/>
        <v>720.87390020618989</v>
      </c>
      <c r="M829" s="306">
        <f t="shared" ca="1" si="364"/>
        <v>-1.4872029312527948</v>
      </c>
      <c r="N829" s="304">
        <f t="shared" ca="1" si="365"/>
        <v>-85.210451240269862</v>
      </c>
      <c r="P829" s="310">
        <f t="shared" ca="1" si="366"/>
        <v>23</v>
      </c>
      <c r="Q829" s="304">
        <f t="shared" ca="1" si="367"/>
        <v>0</v>
      </c>
      <c r="R829" s="306">
        <f t="shared" ca="1" si="368"/>
        <v>0</v>
      </c>
      <c r="S829" s="307">
        <f t="shared" ca="1" si="369"/>
        <v>3.1779999999999995</v>
      </c>
      <c r="T829" s="304">
        <f t="shared" ca="1" si="349"/>
        <v>31.176179999999995</v>
      </c>
      <c r="U829" s="311">
        <f t="shared" ca="1" si="350"/>
        <v>0</v>
      </c>
      <c r="V829" s="306">
        <f t="shared" ca="1" si="351"/>
        <v>1.2262040584574254</v>
      </c>
      <c r="W829" s="304">
        <f t="shared" ca="1" si="352"/>
        <v>27.325080447232146</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1.1775719448857256</v>
      </c>
      <c r="AH829" s="304">
        <f t="shared" ca="1" si="376"/>
        <v>-8.5981719351685495</v>
      </c>
    </row>
    <row r="830" spans="1:34" x14ac:dyDescent="0.2">
      <c r="A830" s="347">
        <f t="shared" ca="1" si="354"/>
        <v>1E-4</v>
      </c>
      <c r="B830" s="304">
        <f t="shared" ca="1" si="355"/>
        <v>33.444800000001671</v>
      </c>
      <c r="D830" s="306">
        <f t="shared" ca="1" si="356"/>
        <v>-0.71791595816042431</v>
      </c>
      <c r="E830" s="307">
        <f t="shared" ca="1" si="357"/>
        <v>-1.2418237353882393</v>
      </c>
      <c r="F830" s="304">
        <f t="shared" ca="1" si="358"/>
        <v>1.4344091162409001</v>
      </c>
      <c r="G830" s="306">
        <f t="shared" ca="1" si="359"/>
        <v>8.7254984731978666</v>
      </c>
      <c r="H830" s="307">
        <f t="shared" ca="1" si="360"/>
        <v>-104.13797372896508</v>
      </c>
      <c r="I830" s="304">
        <f t="shared" ca="1" si="361"/>
        <v>104.50287984539182</v>
      </c>
      <c r="J830" s="306">
        <f t="shared" ca="1" si="362"/>
        <v>720.8069538303231</v>
      </c>
      <c r="K830" s="307">
        <f t="shared" ca="1" si="363"/>
        <v>-9.8346342861549996</v>
      </c>
      <c r="L830" s="304">
        <f t="shared" ca="1" si="348"/>
        <v>720.87404220272208</v>
      </c>
      <c r="M830" s="306">
        <f t="shared" ca="1" si="364"/>
        <v>-1.4872037150555746</v>
      </c>
      <c r="N830" s="304">
        <f t="shared" ca="1" si="365"/>
        <v>-85.210496148861111</v>
      </c>
      <c r="P830" s="310">
        <f t="shared" ca="1" si="366"/>
        <v>23</v>
      </c>
      <c r="Q830" s="304">
        <f t="shared" ca="1" si="367"/>
        <v>0</v>
      </c>
      <c r="R830" s="306">
        <f t="shared" ca="1" si="368"/>
        <v>0</v>
      </c>
      <c r="S830" s="307">
        <f t="shared" ca="1" si="369"/>
        <v>3.1779999999999995</v>
      </c>
      <c r="T830" s="304">
        <f t="shared" ca="1" si="349"/>
        <v>31.176179999999995</v>
      </c>
      <c r="U830" s="311">
        <f t="shared" ca="1" si="350"/>
        <v>0</v>
      </c>
      <c r="V830" s="306">
        <f t="shared" ca="1" si="351"/>
        <v>1.2262053354016975</v>
      </c>
      <c r="W830" s="304">
        <f t="shared" ca="1" si="352"/>
        <v>27.325170483311865</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1.1775442554812319</v>
      </c>
      <c r="AH830" s="304">
        <f t="shared" ca="1" si="376"/>
        <v>-8.5982002665928725</v>
      </c>
    </row>
    <row r="831" spans="1:34" x14ac:dyDescent="0.2">
      <c r="A831" s="347">
        <f t="shared" ca="1" si="354"/>
        <v>1E-4</v>
      </c>
      <c r="B831" s="304">
        <f t="shared" ca="1" si="355"/>
        <v>33.444900000001674</v>
      </c>
      <c r="D831" s="306">
        <f t="shared" ca="1" si="356"/>
        <v>-0.71791160790919784</v>
      </c>
      <c r="E831" s="307">
        <f t="shared" ca="1" si="357"/>
        <v>-1.2417949405626256</v>
      </c>
      <c r="F831" s="304">
        <f t="shared" ca="1" si="358"/>
        <v>1.4343820101973201</v>
      </c>
      <c r="G831" s="306">
        <f t="shared" ca="1" si="359"/>
        <v>8.7254266820370763</v>
      </c>
      <c r="H831" s="307">
        <f t="shared" ca="1" si="360"/>
        <v>-104.13809790845913</v>
      </c>
      <c r="I831" s="304">
        <f t="shared" ca="1" si="361"/>
        <v>104.50299759708055</v>
      </c>
      <c r="J831" s="306">
        <f t="shared" ca="1" si="362"/>
        <v>720.8069538303231</v>
      </c>
      <c r="K831" s="307">
        <f t="shared" ca="1" si="363"/>
        <v>-9.8450480897368706</v>
      </c>
      <c r="L831" s="304">
        <f t="shared" ca="1" si="348"/>
        <v>720.8741843498342</v>
      </c>
      <c r="M831" s="306">
        <f t="shared" ca="1" si="364"/>
        <v>-1.4872044988501394</v>
      </c>
      <c r="N831" s="304">
        <f t="shared" ca="1" si="365"/>
        <v>-85.210541056981683</v>
      </c>
      <c r="P831" s="310">
        <f t="shared" ca="1" si="366"/>
        <v>23</v>
      </c>
      <c r="Q831" s="304">
        <f t="shared" ca="1" si="367"/>
        <v>0</v>
      </c>
      <c r="R831" s="306">
        <f t="shared" ca="1" si="368"/>
        <v>0</v>
      </c>
      <c r="S831" s="307">
        <f t="shared" ca="1" si="369"/>
        <v>3.1779999999999995</v>
      </c>
      <c r="T831" s="304">
        <f t="shared" ca="1" si="349"/>
        <v>31.176179999999995</v>
      </c>
      <c r="U831" s="311">
        <f t="shared" ca="1" si="350"/>
        <v>0</v>
      </c>
      <c r="V831" s="306">
        <f t="shared" ca="1" si="351"/>
        <v>1.2262066123488229</v>
      </c>
      <c r="W831" s="304">
        <f t="shared" ca="1" si="352"/>
        <v>27.325260518204775</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1.1775165664374345</v>
      </c>
      <c r="AH831" s="304">
        <f t="shared" ca="1" si="376"/>
        <v>-8.5982285976437609</v>
      </c>
    </row>
    <row r="832" spans="1:34" x14ac:dyDescent="0.2">
      <c r="A832" s="347">
        <f t="shared" ca="1" si="354"/>
        <v>1E-4</v>
      </c>
      <c r="B832" s="304">
        <f t="shared" ca="1" si="355"/>
        <v>33.445000000001677</v>
      </c>
      <c r="D832" s="306">
        <f t="shared" ca="1" si="356"/>
        <v>-0.71790725765248087</v>
      </c>
      <c r="E832" s="307">
        <f t="shared" ca="1" si="357"/>
        <v>-1.2417661461166087</v>
      </c>
      <c r="F832" s="304">
        <f t="shared" ca="1" si="358"/>
        <v>1.4343549045586312</v>
      </c>
      <c r="G832" s="306">
        <f t="shared" ca="1" si="359"/>
        <v>8.7253548913113104</v>
      </c>
      <c r="H832" s="307">
        <f t="shared" ca="1" si="360"/>
        <v>-104.13822208507374</v>
      </c>
      <c r="I832" s="304">
        <f t="shared" ca="1" si="361"/>
        <v>104.50311534600043</v>
      </c>
      <c r="J832" s="306">
        <f t="shared" ca="1" si="362"/>
        <v>720.8069538303231</v>
      </c>
      <c r="K832" s="307">
        <f t="shared" ca="1" si="363"/>
        <v>-9.8554619057365471</v>
      </c>
      <c r="L832" s="304">
        <f t="shared" ca="1" si="348"/>
        <v>720.87432664752669</v>
      </c>
      <c r="M832" s="306">
        <f t="shared" ca="1" si="364"/>
        <v>-1.4872052826364888</v>
      </c>
      <c r="N832" s="304">
        <f t="shared" ca="1" si="365"/>
        <v>-85.210585964631534</v>
      </c>
      <c r="P832" s="310">
        <f t="shared" ca="1" si="366"/>
        <v>23</v>
      </c>
      <c r="Q832" s="304">
        <f t="shared" ca="1" si="367"/>
        <v>0</v>
      </c>
      <c r="R832" s="306">
        <f t="shared" ca="1" si="368"/>
        <v>0</v>
      </c>
      <c r="S832" s="307">
        <f t="shared" ca="1" si="369"/>
        <v>3.1779999999999995</v>
      </c>
      <c r="T832" s="304">
        <f t="shared" ca="1" si="349"/>
        <v>31.176179999999995</v>
      </c>
      <c r="U832" s="311">
        <f t="shared" ca="1" si="350"/>
        <v>0</v>
      </c>
      <c r="V832" s="306">
        <f t="shared" ca="1" si="351"/>
        <v>1.2262078892988013</v>
      </c>
      <c r="W832" s="304">
        <f t="shared" ca="1" si="352"/>
        <v>27.325350551910919</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1.1774888777543531</v>
      </c>
      <c r="AH832" s="304">
        <f t="shared" ca="1" si="376"/>
        <v>-8.5982569283212023</v>
      </c>
    </row>
    <row r="833" spans="1:34" x14ac:dyDescent="0.2">
      <c r="A833" s="347">
        <f t="shared" ca="1" si="354"/>
        <v>1E-4</v>
      </c>
      <c r="B833" s="304">
        <f t="shared" ca="1" si="355"/>
        <v>33.44510000000168</v>
      </c>
      <c r="D833" s="306">
        <f t="shared" ca="1" si="356"/>
        <v>-0.71790290739027962</v>
      </c>
      <c r="E833" s="307">
        <f t="shared" ca="1" si="357"/>
        <v>-1.2417373520501709</v>
      </c>
      <c r="F833" s="304">
        <f t="shared" ca="1" si="358"/>
        <v>1.4343277993248218</v>
      </c>
      <c r="G833" s="306">
        <f t="shared" ca="1" si="359"/>
        <v>8.7252831010205707</v>
      </c>
      <c r="H833" s="307">
        <f t="shared" ca="1" si="360"/>
        <v>-104.13834625880894</v>
      </c>
      <c r="I833" s="304">
        <f t="shared" ca="1" si="361"/>
        <v>104.50323309215146</v>
      </c>
      <c r="J833" s="306">
        <f t="shared" ca="1" si="362"/>
        <v>720.8069538303231</v>
      </c>
      <c r="K833" s="307">
        <f t="shared" ca="1" si="363"/>
        <v>-9.8658757341537413</v>
      </c>
      <c r="L833" s="304">
        <f t="shared" ca="1" si="348"/>
        <v>720.8744690957999</v>
      </c>
      <c r="M833" s="306">
        <f t="shared" ca="1" si="364"/>
        <v>-1.4872060664146232</v>
      </c>
      <c r="N833" s="304">
        <f t="shared" ca="1" si="365"/>
        <v>-85.210630871810707</v>
      </c>
      <c r="P833" s="310">
        <f t="shared" ca="1" si="366"/>
        <v>23</v>
      </c>
      <c r="Q833" s="304">
        <f t="shared" ca="1" si="367"/>
        <v>0</v>
      </c>
      <c r="R833" s="306">
        <f t="shared" ca="1" si="368"/>
        <v>0</v>
      </c>
      <c r="S833" s="307">
        <f t="shared" ca="1" si="369"/>
        <v>3.1779999999999995</v>
      </c>
      <c r="T833" s="304">
        <f t="shared" ca="1" si="349"/>
        <v>31.176179999999995</v>
      </c>
      <c r="U833" s="311">
        <f t="shared" ca="1" si="350"/>
        <v>0</v>
      </c>
      <c r="V833" s="306">
        <f t="shared" ca="1" si="351"/>
        <v>1.226209166251633</v>
      </c>
      <c r="W833" s="304">
        <f t="shared" ca="1" si="352"/>
        <v>27.325440584430282</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1.1774611894319662</v>
      </c>
      <c r="AH833" s="304">
        <f t="shared" ca="1" si="376"/>
        <v>-8.5982852586252125</v>
      </c>
    </row>
    <row r="834" spans="1:34" x14ac:dyDescent="0.2">
      <c r="A834" s="347">
        <f t="shared" ca="1" si="354"/>
        <v>1E-4</v>
      </c>
      <c r="B834" s="304">
        <f t="shared" ca="1" si="355"/>
        <v>33.445200000001684</v>
      </c>
      <c r="D834" s="306">
        <f t="shared" ca="1" si="356"/>
        <v>-0.71789855712259187</v>
      </c>
      <c r="E834" s="307">
        <f t="shared" ca="1" si="357"/>
        <v>-1.2417085583633192</v>
      </c>
      <c r="F834" s="304">
        <f t="shared" ca="1" si="358"/>
        <v>1.4343006944958967</v>
      </c>
      <c r="G834" s="306">
        <f t="shared" ca="1" si="359"/>
        <v>8.725211311164859</v>
      </c>
      <c r="H834" s="307">
        <f t="shared" ca="1" si="360"/>
        <v>-104.13847042966478</v>
      </c>
      <c r="I834" s="304">
        <f t="shared" ca="1" si="361"/>
        <v>104.50335083553371</v>
      </c>
      <c r="J834" s="306">
        <f t="shared" ca="1" si="362"/>
        <v>720.8069538303231</v>
      </c>
      <c r="K834" s="307">
        <f t="shared" ca="1" si="363"/>
        <v>-9.8762895749881654</v>
      </c>
      <c r="L834" s="304">
        <f t="shared" ca="1" si="348"/>
        <v>720.87461169465428</v>
      </c>
      <c r="M834" s="306">
        <f t="shared" ca="1" si="364"/>
        <v>-1.4872068501845428</v>
      </c>
      <c r="N834" s="304">
        <f t="shared" ca="1" si="365"/>
        <v>-85.210675778519217</v>
      </c>
      <c r="P834" s="310">
        <f t="shared" ca="1" si="366"/>
        <v>23</v>
      </c>
      <c r="Q834" s="304">
        <f t="shared" ca="1" si="367"/>
        <v>0</v>
      </c>
      <c r="R834" s="306">
        <f t="shared" ca="1" si="368"/>
        <v>0</v>
      </c>
      <c r="S834" s="307">
        <f t="shared" ca="1" si="369"/>
        <v>3.1779999999999995</v>
      </c>
      <c r="T834" s="304">
        <f t="shared" ca="1" si="349"/>
        <v>31.176179999999995</v>
      </c>
      <c r="U834" s="311">
        <f t="shared" ca="1" si="350"/>
        <v>0</v>
      </c>
      <c r="V834" s="306">
        <f t="shared" ca="1" si="351"/>
        <v>1.2262104432073178</v>
      </c>
      <c r="W834" s="304">
        <f t="shared" ca="1" si="352"/>
        <v>27.32553061576289</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1.1774335014702828</v>
      </c>
      <c r="AH834" s="304">
        <f t="shared" ca="1" si="376"/>
        <v>-8.5983135885557864</v>
      </c>
    </row>
    <row r="835" spans="1:34" x14ac:dyDescent="0.2">
      <c r="A835" s="347">
        <f t="shared" ca="1" si="354"/>
        <v>1E-4</v>
      </c>
      <c r="B835" s="304">
        <f t="shared" ca="1" si="355"/>
        <v>33.445300000001687</v>
      </c>
      <c r="D835" s="306">
        <f t="shared" ca="1" si="356"/>
        <v>-0.71789420684941774</v>
      </c>
      <c r="E835" s="307">
        <f t="shared" ca="1" si="357"/>
        <v>-1.2416797650560483</v>
      </c>
      <c r="F835" s="304">
        <f t="shared" ca="1" si="358"/>
        <v>1.4342735900718517</v>
      </c>
      <c r="G835" s="306">
        <f t="shared" ca="1" si="359"/>
        <v>8.7251395217441736</v>
      </c>
      <c r="H835" s="307">
        <f t="shared" ca="1" si="360"/>
        <v>-104.13859459764129</v>
      </c>
      <c r="I835" s="304">
        <f t="shared" ca="1" si="361"/>
        <v>104.5034685761472</v>
      </c>
      <c r="J835" s="306">
        <f t="shared" ca="1" si="362"/>
        <v>720.8069538303231</v>
      </c>
      <c r="K835" s="307">
        <f t="shared" ca="1" si="363"/>
        <v>-9.8867034282395299</v>
      </c>
      <c r="L835" s="304">
        <f t="shared" ca="1" si="348"/>
        <v>720.87475444409029</v>
      </c>
      <c r="M835" s="306">
        <f t="shared" ca="1" si="364"/>
        <v>-1.4872076339462474</v>
      </c>
      <c r="N835" s="304">
        <f t="shared" ca="1" si="365"/>
        <v>-85.210720684757035</v>
      </c>
      <c r="P835" s="310">
        <f t="shared" ca="1" si="366"/>
        <v>23</v>
      </c>
      <c r="Q835" s="304">
        <f t="shared" ca="1" si="367"/>
        <v>0</v>
      </c>
      <c r="R835" s="306">
        <f t="shared" ca="1" si="368"/>
        <v>0</v>
      </c>
      <c r="S835" s="307">
        <f t="shared" ca="1" si="369"/>
        <v>3.1779999999999995</v>
      </c>
      <c r="T835" s="304">
        <f t="shared" ca="1" si="349"/>
        <v>31.176179999999995</v>
      </c>
      <c r="U835" s="311">
        <f t="shared" ca="1" si="350"/>
        <v>0</v>
      </c>
      <c r="V835" s="306">
        <f t="shared" ca="1" si="351"/>
        <v>1.2262117201658556</v>
      </c>
      <c r="W835" s="304">
        <f t="shared" ca="1" si="352"/>
        <v>27.325620645908749</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1.177405813869294</v>
      </c>
      <c r="AH835" s="304">
        <f t="shared" ca="1" si="376"/>
        <v>-8.598341918112931</v>
      </c>
    </row>
    <row r="836" spans="1:34" x14ac:dyDescent="0.2">
      <c r="A836" s="347">
        <f t="shared" ca="1" si="354"/>
        <v>1E-4</v>
      </c>
      <c r="B836" s="304">
        <f t="shared" ca="1" si="355"/>
        <v>33.44540000000169</v>
      </c>
      <c r="D836" s="306">
        <f t="shared" ca="1" si="356"/>
        <v>-0.71788985657076076</v>
      </c>
      <c r="E836" s="307">
        <f t="shared" ca="1" si="357"/>
        <v>-1.2416509721283493</v>
      </c>
      <c r="F836" s="304">
        <f t="shared" ca="1" si="358"/>
        <v>1.4342464860526807</v>
      </c>
      <c r="G836" s="306">
        <f t="shared" ca="1" si="359"/>
        <v>8.7250677327585162</v>
      </c>
      <c r="H836" s="307">
        <f t="shared" ca="1" si="360"/>
        <v>-104.13871876273851</v>
      </c>
      <c r="I836" s="304">
        <f t="shared" ca="1" si="361"/>
        <v>104.50358631399196</v>
      </c>
      <c r="J836" s="306">
        <f t="shared" ca="1" si="362"/>
        <v>720.8069538303231</v>
      </c>
      <c r="K836" s="307">
        <f t="shared" ca="1" si="363"/>
        <v>-9.8971172939075487</v>
      </c>
      <c r="L836" s="304">
        <f t="shared" ref="L836:L899" ca="1" si="377">SQRT(pos_x^2+pos_z^2)</f>
        <v>720.87489734410849</v>
      </c>
      <c r="M836" s="306">
        <f t="shared" ca="1" si="364"/>
        <v>-1.4872084176997376</v>
      </c>
      <c r="N836" s="304">
        <f t="shared" ca="1" si="365"/>
        <v>-85.210765590524204</v>
      </c>
      <c r="P836" s="310">
        <f t="shared" ca="1" si="366"/>
        <v>23</v>
      </c>
      <c r="Q836" s="304">
        <f t="shared" ca="1" si="367"/>
        <v>0</v>
      </c>
      <c r="R836" s="306">
        <f t="shared" ca="1" si="368"/>
        <v>0</v>
      </c>
      <c r="S836" s="307">
        <f t="shared" ca="1" si="369"/>
        <v>3.1779999999999995</v>
      </c>
      <c r="T836" s="304">
        <f t="shared" ref="T836:T899" ca="1" si="378">m*g</f>
        <v>31.176179999999995</v>
      </c>
      <c r="U836" s="311">
        <f t="shared" ref="U836:U899" ca="1" si="379">IF(pos_xz&lt;L_rampe,Poids*COS(Beta),0)</f>
        <v>0</v>
      </c>
      <c r="V836" s="306">
        <f t="shared" ref="V836:V899" ca="1" si="380">Rho_moyen*(20000-Alt_rampe-pos_z)/(20000+Alt_rampe+pos_z)</f>
        <v>1.2262129971272464</v>
      </c>
      <c r="W836" s="304">
        <f t="shared" ref="W836:W899" ca="1" si="381">1/2*Rho*Sref*Cx*vit_xz^2</f>
        <v>27.325710674867864</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1.177378126628998</v>
      </c>
      <c r="AH836" s="304">
        <f t="shared" ca="1" si="376"/>
        <v>-8.5983702472966499</v>
      </c>
    </row>
    <row r="837" spans="1:34" x14ac:dyDescent="0.2">
      <c r="A837" s="347">
        <f t="shared" ref="A837:A900" ca="1" si="383">IF(B836+0.01&lt;=T_ini+ROUNDUP(Temps_fin_propu,0), 0.01, IF(K836&gt;0, 0.1, 0.0001))</f>
        <v>1E-4</v>
      </c>
      <c r="B837" s="304">
        <f t="shared" ref="B837:B900" ca="1" si="384">B836+pas</f>
        <v>33.445500000001694</v>
      </c>
      <c r="D837" s="306">
        <f t="shared" ref="D837:D900" ca="1" si="385">IF(AND(L836&lt;L_rampe,Poussee&lt;Poids*SIN(M836)),0,(-W836+Poussee)/m*COS(M836)-U836/m*SIN(M836))</f>
        <v>-0.71788550628661918</v>
      </c>
      <c r="E837" s="307">
        <f t="shared" ref="E837:E900" ca="1" si="386">IF(AND(L836&lt;L_rampe,Poussee&lt;Poids*SIN(M836)),0,(-W836+Poussee)/m*SIN(M836)+U836/m*COS(M836)-Poids/m)</f>
        <v>-1.241622179580224</v>
      </c>
      <c r="F837" s="304">
        <f t="shared" ref="F837:F900" ca="1" si="387">SQRT(acc_x^2+acc_z^2)</f>
        <v>1.4342193824383846</v>
      </c>
      <c r="G837" s="306">
        <f t="shared" ref="G837:G900" ca="1" si="388">G836+acc_x*pas</f>
        <v>8.7249959442078868</v>
      </c>
      <c r="H837" s="307">
        <f t="shared" ref="H837:H900" ca="1" si="389">H836+acc_z*pas</f>
        <v>-104.13884292495646</v>
      </c>
      <c r="I837" s="304">
        <f t="shared" ref="I837:I900" ca="1" si="390">SQRT(vit_x^2+vit_z^2)</f>
        <v>104.50370404906803</v>
      </c>
      <c r="J837" s="306">
        <f t="shared" ref="J837:J900" ca="1" si="391">J836+0.5*(vit_x+G836)*pas*(K836&gt;=0)</f>
        <v>720.8069538303231</v>
      </c>
      <c r="K837" s="307">
        <f t="shared" ref="K837:K900" ca="1" si="392">K836+0.5*(vit_z+H836)*pas</f>
        <v>-9.9075311719919341</v>
      </c>
      <c r="L837" s="304">
        <f t="shared" ca="1" si="377"/>
        <v>720.87504039470912</v>
      </c>
      <c r="M837" s="306">
        <f t="shared" ref="M837:M900" ca="1" si="393">IF(AND(L836&gt;L_rampe,G837&gt;0),ATAN2(G837,H837),$M$4)</f>
        <v>-1.4872092014450131</v>
      </c>
      <c r="N837" s="304">
        <f t="shared" ref="N837:N900" ca="1" si="394">DEGREES(Beta)</f>
        <v>-85.210810495820709</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3.1779999999999995</v>
      </c>
      <c r="T837" s="304">
        <f t="shared" ca="1" si="378"/>
        <v>31.176179999999995</v>
      </c>
      <c r="U837" s="311">
        <f t="shared" ca="1" si="379"/>
        <v>0</v>
      </c>
      <c r="V837" s="306">
        <f t="shared" ca="1" si="380"/>
        <v>1.2262142740914899</v>
      </c>
      <c r="W837" s="304">
        <f t="shared" ca="1" si="381"/>
        <v>27.325800702640244</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1.177350439749393</v>
      </c>
      <c r="AH837" s="304">
        <f t="shared" ref="AH837:AH900" ca="1" si="405">IF(AND(L836&lt;L_rampe,Poussee&lt;Poids*SIN(M836)), g*SIN(M836), (-W836+Poussee)/m)</f>
        <v>-8.5983985761069448</v>
      </c>
    </row>
    <row r="838" spans="1:34" x14ac:dyDescent="0.2">
      <c r="A838" s="347">
        <f t="shared" ca="1" si="383"/>
        <v>1E-4</v>
      </c>
      <c r="B838" s="304">
        <f t="shared" ca="1" si="384"/>
        <v>33.445600000001697</v>
      </c>
      <c r="D838" s="306">
        <f t="shared" ca="1" si="385"/>
        <v>-0.71788115599699454</v>
      </c>
      <c r="E838" s="307">
        <f t="shared" ca="1" si="386"/>
        <v>-1.2415933874116725</v>
      </c>
      <c r="F838" s="304">
        <f t="shared" ca="1" si="387"/>
        <v>1.4341922792289648</v>
      </c>
      <c r="G838" s="306">
        <f t="shared" ca="1" si="388"/>
        <v>8.7249241560922872</v>
      </c>
      <c r="H838" s="307">
        <f t="shared" ca="1" si="389"/>
        <v>-104.1389670842952</v>
      </c>
      <c r="I838" s="304">
        <f t="shared" ca="1" si="390"/>
        <v>104.50382178137545</v>
      </c>
      <c r="J838" s="306">
        <f t="shared" ca="1" si="391"/>
        <v>720.8069538303231</v>
      </c>
      <c r="K838" s="307">
        <f t="shared" ca="1" si="392"/>
        <v>-9.9179450624923966</v>
      </c>
      <c r="L838" s="304">
        <f t="shared" ca="1" si="377"/>
        <v>720.87518359589285</v>
      </c>
      <c r="M838" s="306">
        <f t="shared" ca="1" si="393"/>
        <v>-1.4872099851820741</v>
      </c>
      <c r="N838" s="304">
        <f t="shared" ca="1" si="394"/>
        <v>-85.210855400646551</v>
      </c>
      <c r="P838" s="310">
        <f t="shared" ca="1" si="395"/>
        <v>23</v>
      </c>
      <c r="Q838" s="304">
        <f t="shared" ca="1" si="396"/>
        <v>0</v>
      </c>
      <c r="R838" s="306">
        <f t="shared" ca="1" si="397"/>
        <v>0</v>
      </c>
      <c r="S838" s="307">
        <f t="shared" ca="1" si="398"/>
        <v>3.1779999999999995</v>
      </c>
      <c r="T838" s="304">
        <f t="shared" ca="1" si="378"/>
        <v>31.176179999999995</v>
      </c>
      <c r="U838" s="311">
        <f t="shared" ca="1" si="379"/>
        <v>0</v>
      </c>
      <c r="V838" s="306">
        <f t="shared" ca="1" si="380"/>
        <v>1.2262155510585862</v>
      </c>
      <c r="W838" s="304">
        <f t="shared" ca="1" si="381"/>
        <v>27.325890729225886</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1.1773227532304791</v>
      </c>
      <c r="AH838" s="304">
        <f t="shared" ca="1" si="405"/>
        <v>-8.5984269045438158</v>
      </c>
    </row>
    <row r="839" spans="1:34" x14ac:dyDescent="0.2">
      <c r="A839" s="347">
        <f t="shared" ca="1" si="383"/>
        <v>1E-4</v>
      </c>
      <c r="B839" s="304">
        <f t="shared" ca="1" si="384"/>
        <v>33.4457000000017</v>
      </c>
      <c r="D839" s="306">
        <f t="shared" ca="1" si="385"/>
        <v>-0.71787680570188861</v>
      </c>
      <c r="E839" s="307">
        <f t="shared" ca="1" si="386"/>
        <v>-1.2415645956226911</v>
      </c>
      <c r="F839" s="304">
        <f t="shared" ca="1" si="387"/>
        <v>1.4341651764244185</v>
      </c>
      <c r="G839" s="306">
        <f t="shared" ca="1" si="388"/>
        <v>8.7248523684117174</v>
      </c>
      <c r="H839" s="307">
        <f t="shared" ca="1" si="389"/>
        <v>-104.13909124075477</v>
      </c>
      <c r="I839" s="304">
        <f t="shared" ca="1" si="390"/>
        <v>104.50393951091425</v>
      </c>
      <c r="J839" s="306">
        <f t="shared" ca="1" si="391"/>
        <v>720.8069538303231</v>
      </c>
      <c r="K839" s="307">
        <f t="shared" ca="1" si="392"/>
        <v>-9.9283589654086484</v>
      </c>
      <c r="L839" s="304">
        <f t="shared" ca="1" si="377"/>
        <v>720.87532694765991</v>
      </c>
      <c r="M839" s="306">
        <f t="shared" ca="1" si="393"/>
        <v>-1.4872107689109209</v>
      </c>
      <c r="N839" s="304">
        <f t="shared" ca="1" si="394"/>
        <v>-85.210900305001744</v>
      </c>
      <c r="P839" s="310">
        <f t="shared" ca="1" si="395"/>
        <v>23</v>
      </c>
      <c r="Q839" s="304">
        <f t="shared" ca="1" si="396"/>
        <v>0</v>
      </c>
      <c r="R839" s="306">
        <f t="shared" ca="1" si="397"/>
        <v>0</v>
      </c>
      <c r="S839" s="307">
        <f t="shared" ca="1" si="398"/>
        <v>3.1779999999999995</v>
      </c>
      <c r="T839" s="304">
        <f t="shared" ca="1" si="378"/>
        <v>31.176179999999995</v>
      </c>
      <c r="U839" s="311">
        <f t="shared" ca="1" si="379"/>
        <v>0</v>
      </c>
      <c r="V839" s="306">
        <f t="shared" ca="1" si="380"/>
        <v>1.2262168280285357</v>
      </c>
      <c r="W839" s="304">
        <f t="shared" ca="1" si="381"/>
        <v>27.325980754624823</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1.1772950670722508</v>
      </c>
      <c r="AH839" s="304">
        <f t="shared" ca="1" si="405"/>
        <v>-8.5984552326072663</v>
      </c>
    </row>
    <row r="840" spans="1:34" x14ac:dyDescent="0.2">
      <c r="A840" s="347">
        <f t="shared" ca="1" si="383"/>
        <v>1E-4</v>
      </c>
      <c r="B840" s="304">
        <f t="shared" ca="1" si="384"/>
        <v>33.445800000001704</v>
      </c>
      <c r="D840" s="306">
        <f t="shared" ca="1" si="385"/>
        <v>-0.71787245540130151</v>
      </c>
      <c r="E840" s="307">
        <f t="shared" ca="1" si="386"/>
        <v>-1.2415358042132745</v>
      </c>
      <c r="F840" s="304">
        <f t="shared" ca="1" si="387"/>
        <v>1.4341380740247418</v>
      </c>
      <c r="G840" s="306">
        <f t="shared" ca="1" si="388"/>
        <v>8.7247805811661774</v>
      </c>
      <c r="H840" s="307">
        <f t="shared" ca="1" si="389"/>
        <v>-104.13921539433518</v>
      </c>
      <c r="I840" s="304">
        <f t="shared" ca="1" si="390"/>
        <v>104.50405723768446</v>
      </c>
      <c r="J840" s="306">
        <f t="shared" ca="1" si="391"/>
        <v>720.8069538303231</v>
      </c>
      <c r="K840" s="307">
        <f t="shared" ca="1" si="392"/>
        <v>-9.9387728807404034</v>
      </c>
      <c r="L840" s="304">
        <f t="shared" ca="1" si="377"/>
        <v>720.87547045001088</v>
      </c>
      <c r="M840" s="306">
        <f t="shared" ca="1" si="393"/>
        <v>-1.4872115526315532</v>
      </c>
      <c r="N840" s="304">
        <f t="shared" ca="1" si="394"/>
        <v>-85.210945208886301</v>
      </c>
      <c r="P840" s="310">
        <f t="shared" ca="1" si="395"/>
        <v>23</v>
      </c>
      <c r="Q840" s="304">
        <f t="shared" ca="1" si="396"/>
        <v>0</v>
      </c>
      <c r="R840" s="306">
        <f t="shared" ca="1" si="397"/>
        <v>0</v>
      </c>
      <c r="S840" s="307">
        <f t="shared" ca="1" si="398"/>
        <v>3.1779999999999995</v>
      </c>
      <c r="T840" s="304">
        <f t="shared" ca="1" si="378"/>
        <v>31.176179999999995</v>
      </c>
      <c r="U840" s="311">
        <f t="shared" ca="1" si="379"/>
        <v>0</v>
      </c>
      <c r="V840" s="306">
        <f t="shared" ca="1" si="380"/>
        <v>1.2262181050013385</v>
      </c>
      <c r="W840" s="304">
        <f t="shared" ca="1" si="381"/>
        <v>27.32607077883706</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1.1772673812747065</v>
      </c>
      <c r="AH840" s="304">
        <f t="shared" ca="1" si="405"/>
        <v>-8.5984835602973018</v>
      </c>
    </row>
    <row r="841" spans="1:34" x14ac:dyDescent="0.2">
      <c r="A841" s="347">
        <f t="shared" ca="1" si="383"/>
        <v>1E-4</v>
      </c>
      <c r="B841" s="304">
        <f t="shared" ca="1" si="384"/>
        <v>33.445900000001707</v>
      </c>
      <c r="D841" s="306">
        <f t="shared" ca="1" si="385"/>
        <v>-0.71786810509523546</v>
      </c>
      <c r="E841" s="307">
        <f t="shared" ca="1" si="386"/>
        <v>-1.2415070131834138</v>
      </c>
      <c r="F841" s="304">
        <f t="shared" ca="1" si="387"/>
        <v>1.4341109720299281</v>
      </c>
      <c r="G841" s="306">
        <f t="shared" ca="1" si="388"/>
        <v>8.7247087943556672</v>
      </c>
      <c r="H841" s="307">
        <f t="shared" ca="1" si="389"/>
        <v>-104.13933954503651</v>
      </c>
      <c r="I841" s="304">
        <f t="shared" ca="1" si="390"/>
        <v>104.50417496168616</v>
      </c>
      <c r="J841" s="306">
        <f t="shared" ca="1" si="391"/>
        <v>720.8069538303231</v>
      </c>
      <c r="K841" s="307">
        <f t="shared" ca="1" si="392"/>
        <v>-9.9491868084873722</v>
      </c>
      <c r="L841" s="304">
        <f t="shared" ca="1" si="377"/>
        <v>720.8756141029462</v>
      </c>
      <c r="M841" s="306">
        <f t="shared" ca="1" si="393"/>
        <v>-1.4872123363439718</v>
      </c>
      <c r="N841" s="304">
        <f t="shared" ca="1" si="394"/>
        <v>-85.210990112300237</v>
      </c>
      <c r="P841" s="310">
        <f t="shared" ca="1" si="395"/>
        <v>23</v>
      </c>
      <c r="Q841" s="304">
        <f t="shared" ca="1" si="396"/>
        <v>0</v>
      </c>
      <c r="R841" s="306">
        <f t="shared" ca="1" si="397"/>
        <v>0</v>
      </c>
      <c r="S841" s="307">
        <f t="shared" ca="1" si="398"/>
        <v>3.1779999999999995</v>
      </c>
      <c r="T841" s="304">
        <f t="shared" ca="1" si="378"/>
        <v>31.176179999999995</v>
      </c>
      <c r="U841" s="311">
        <f t="shared" ca="1" si="379"/>
        <v>0</v>
      </c>
      <c r="V841" s="306">
        <f t="shared" ca="1" si="380"/>
        <v>1.226219381976994</v>
      </c>
      <c r="W841" s="304">
        <f t="shared" ca="1" si="381"/>
        <v>27.326160801862617</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1.1772396958378373</v>
      </c>
      <c r="AH841" s="304">
        <f t="shared" ca="1" si="405"/>
        <v>-8.5985118876139293</v>
      </c>
    </row>
    <row r="842" spans="1:34" x14ac:dyDescent="0.2">
      <c r="A842" s="347">
        <f t="shared" ca="1" si="383"/>
        <v>1E-4</v>
      </c>
      <c r="B842" s="304">
        <f t="shared" ca="1" si="384"/>
        <v>33.44600000000171</v>
      </c>
      <c r="D842" s="306">
        <f t="shared" ca="1" si="385"/>
        <v>-0.71786375478368825</v>
      </c>
      <c r="E842" s="307">
        <f t="shared" ca="1" si="386"/>
        <v>-1.2414782225331091</v>
      </c>
      <c r="F842" s="304">
        <f t="shared" ca="1" si="387"/>
        <v>1.4340838704399765</v>
      </c>
      <c r="G842" s="306">
        <f t="shared" ca="1" si="388"/>
        <v>8.7246370079801885</v>
      </c>
      <c r="H842" s="307">
        <f t="shared" ca="1" si="389"/>
        <v>-104.13946369285875</v>
      </c>
      <c r="I842" s="304">
        <f t="shared" ca="1" si="390"/>
        <v>104.50429268291931</v>
      </c>
      <c r="J842" s="306">
        <f t="shared" ca="1" si="391"/>
        <v>720.8069538303231</v>
      </c>
      <c r="K842" s="307">
        <f t="shared" ca="1" si="392"/>
        <v>-9.959600748649267</v>
      </c>
      <c r="L842" s="304">
        <f t="shared" ca="1" si="377"/>
        <v>720.87575790646622</v>
      </c>
      <c r="M842" s="306">
        <f t="shared" ca="1" si="393"/>
        <v>-1.487213120048176</v>
      </c>
      <c r="N842" s="304">
        <f t="shared" ca="1" si="394"/>
        <v>-85.211035015243525</v>
      </c>
      <c r="P842" s="310">
        <f t="shared" ca="1" si="395"/>
        <v>23</v>
      </c>
      <c r="Q842" s="304">
        <f t="shared" ca="1" si="396"/>
        <v>0</v>
      </c>
      <c r="R842" s="306">
        <f t="shared" ca="1" si="397"/>
        <v>0</v>
      </c>
      <c r="S842" s="307">
        <f t="shared" ca="1" si="398"/>
        <v>3.1779999999999995</v>
      </c>
      <c r="T842" s="304">
        <f t="shared" ca="1" si="378"/>
        <v>31.176179999999995</v>
      </c>
      <c r="U842" s="311">
        <f t="shared" ca="1" si="379"/>
        <v>0</v>
      </c>
      <c r="V842" s="306">
        <f t="shared" ca="1" si="380"/>
        <v>1.2262206589555023</v>
      </c>
      <c r="W842" s="304">
        <f t="shared" ca="1" si="381"/>
        <v>27.326250823701461</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1.1772120107616466</v>
      </c>
      <c r="AH842" s="304">
        <f t="shared" ca="1" si="405"/>
        <v>-8.5985402145571488</v>
      </c>
    </row>
    <row r="843" spans="1:34" x14ac:dyDescent="0.2">
      <c r="A843" s="347">
        <f t="shared" ca="1" si="383"/>
        <v>1E-4</v>
      </c>
      <c r="B843" s="304">
        <f t="shared" ca="1" si="384"/>
        <v>33.446100000001714</v>
      </c>
      <c r="D843" s="306">
        <f t="shared" ca="1" si="385"/>
        <v>-0.71785940446666485</v>
      </c>
      <c r="E843" s="307">
        <f t="shared" ca="1" si="386"/>
        <v>-1.2414494322623693</v>
      </c>
      <c r="F843" s="304">
        <f t="shared" ca="1" si="387"/>
        <v>1.4340567692548971</v>
      </c>
      <c r="G843" s="306">
        <f t="shared" ca="1" si="388"/>
        <v>8.7245652220397414</v>
      </c>
      <c r="H843" s="307">
        <f t="shared" ca="1" si="389"/>
        <v>-104.13958783780198</v>
      </c>
      <c r="I843" s="304">
        <f t="shared" ca="1" si="390"/>
        <v>104.50441040138402</v>
      </c>
      <c r="J843" s="306">
        <f t="shared" ca="1" si="391"/>
        <v>720.8069538303231</v>
      </c>
      <c r="K843" s="307">
        <f t="shared" ca="1" si="392"/>
        <v>-9.9700147012258</v>
      </c>
      <c r="L843" s="304">
        <f t="shared" ca="1" si="377"/>
        <v>720.87590186057139</v>
      </c>
      <c r="M843" s="306">
        <f t="shared" ca="1" si="393"/>
        <v>-1.4872139037441665</v>
      </c>
      <c r="N843" s="304">
        <f t="shared" ca="1" si="394"/>
        <v>-85.211079917716205</v>
      </c>
      <c r="P843" s="310">
        <f t="shared" ca="1" si="395"/>
        <v>23</v>
      </c>
      <c r="Q843" s="304">
        <f t="shared" ca="1" si="396"/>
        <v>0</v>
      </c>
      <c r="R843" s="306">
        <f t="shared" ca="1" si="397"/>
        <v>0</v>
      </c>
      <c r="S843" s="307">
        <f t="shared" ca="1" si="398"/>
        <v>3.1779999999999995</v>
      </c>
      <c r="T843" s="304">
        <f t="shared" ca="1" si="378"/>
        <v>31.176179999999995</v>
      </c>
      <c r="U843" s="311">
        <f t="shared" ca="1" si="379"/>
        <v>0</v>
      </c>
      <c r="V843" s="306">
        <f t="shared" ca="1" si="380"/>
        <v>1.2262219359368629</v>
      </c>
      <c r="W843" s="304">
        <f t="shared" ca="1" si="381"/>
        <v>27.326340844353634</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1.1771843260461363</v>
      </c>
      <c r="AH843" s="304">
        <f t="shared" ca="1" si="405"/>
        <v>-8.598568541126955</v>
      </c>
    </row>
    <row r="844" spans="1:34" x14ac:dyDescent="0.2">
      <c r="A844" s="347">
        <f t="shared" ca="1" si="383"/>
        <v>1E-4</v>
      </c>
      <c r="B844" s="304">
        <f t="shared" ca="1" si="384"/>
        <v>33.446200000001717</v>
      </c>
      <c r="D844" s="306">
        <f t="shared" ca="1" si="385"/>
        <v>-0.71785505414416229</v>
      </c>
      <c r="E844" s="307">
        <f t="shared" ca="1" si="386"/>
        <v>-1.2414206423711764</v>
      </c>
      <c r="F844" s="304">
        <f t="shared" ca="1" si="387"/>
        <v>1.4340296684746736</v>
      </c>
      <c r="G844" s="306">
        <f t="shared" ca="1" si="388"/>
        <v>8.7244934365343276</v>
      </c>
      <c r="H844" s="307">
        <f t="shared" ca="1" si="389"/>
        <v>-104.13971197986622</v>
      </c>
      <c r="I844" s="304">
        <f t="shared" ca="1" si="390"/>
        <v>104.50452811708028</v>
      </c>
      <c r="J844" s="306">
        <f t="shared" ca="1" si="391"/>
        <v>720.8069538303231</v>
      </c>
      <c r="K844" s="307">
        <f t="shared" ca="1" si="392"/>
        <v>-9.9804286662166835</v>
      </c>
      <c r="L844" s="304">
        <f t="shared" ca="1" si="377"/>
        <v>720.87604596526228</v>
      </c>
      <c r="M844" s="306">
        <f t="shared" ca="1" si="393"/>
        <v>-1.4872146874319432</v>
      </c>
      <c r="N844" s="304">
        <f t="shared" ca="1" si="394"/>
        <v>-85.211124819718265</v>
      </c>
      <c r="P844" s="310">
        <f t="shared" ca="1" si="395"/>
        <v>23</v>
      </c>
      <c r="Q844" s="304">
        <f t="shared" ca="1" si="396"/>
        <v>0</v>
      </c>
      <c r="R844" s="306">
        <f t="shared" ca="1" si="397"/>
        <v>0</v>
      </c>
      <c r="S844" s="307">
        <f t="shared" ca="1" si="398"/>
        <v>3.1779999999999995</v>
      </c>
      <c r="T844" s="304">
        <f t="shared" ca="1" si="378"/>
        <v>31.176179999999995</v>
      </c>
      <c r="U844" s="311">
        <f t="shared" ca="1" si="379"/>
        <v>0</v>
      </c>
      <c r="V844" s="306">
        <f t="shared" ca="1" si="380"/>
        <v>1.2262232129210771</v>
      </c>
      <c r="W844" s="304">
        <f t="shared" ca="1" si="381"/>
        <v>27.326430863819155</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1.1771566416912957</v>
      </c>
      <c r="AH844" s="304">
        <f t="shared" ca="1" si="405"/>
        <v>-8.5985968673233604</v>
      </c>
    </row>
    <row r="845" spans="1:34" x14ac:dyDescent="0.2">
      <c r="A845" s="347">
        <f t="shared" ca="1" si="383"/>
        <v>1E-4</v>
      </c>
      <c r="B845" s="304">
        <f t="shared" ca="1" si="384"/>
        <v>33.44630000000172</v>
      </c>
      <c r="D845" s="306">
        <f t="shared" ca="1" si="385"/>
        <v>-0.7178507038161841</v>
      </c>
      <c r="E845" s="307">
        <f t="shared" ca="1" si="386"/>
        <v>-1.2413918528595307</v>
      </c>
      <c r="F845" s="304">
        <f t="shared" ca="1" si="387"/>
        <v>1.4340025680993078</v>
      </c>
      <c r="G845" s="306">
        <f t="shared" ca="1" si="388"/>
        <v>8.7244216514639454</v>
      </c>
      <c r="H845" s="307">
        <f t="shared" ca="1" si="389"/>
        <v>-104.13983611905151</v>
      </c>
      <c r="I845" s="304">
        <f t="shared" ca="1" si="390"/>
        <v>104.50464583000814</v>
      </c>
      <c r="J845" s="306">
        <f t="shared" ca="1" si="391"/>
        <v>720.8069538303231</v>
      </c>
      <c r="K845" s="307">
        <f t="shared" ca="1" si="392"/>
        <v>-9.9908426436216295</v>
      </c>
      <c r="L845" s="304">
        <f t="shared" ca="1" si="377"/>
        <v>720.87619022053923</v>
      </c>
      <c r="M845" s="306">
        <f t="shared" ca="1" si="393"/>
        <v>-1.4872154711115064</v>
      </c>
      <c r="N845" s="304">
        <f t="shared" ca="1" si="394"/>
        <v>-85.211169721249732</v>
      </c>
      <c r="P845" s="310">
        <f t="shared" ca="1" si="395"/>
        <v>23</v>
      </c>
      <c r="Q845" s="304">
        <f t="shared" ca="1" si="396"/>
        <v>0</v>
      </c>
      <c r="R845" s="306">
        <f t="shared" ca="1" si="397"/>
        <v>0</v>
      </c>
      <c r="S845" s="307">
        <f t="shared" ca="1" si="398"/>
        <v>3.1779999999999995</v>
      </c>
      <c r="T845" s="304">
        <f t="shared" ca="1" si="378"/>
        <v>31.176179999999995</v>
      </c>
      <c r="U845" s="311">
        <f t="shared" ca="1" si="379"/>
        <v>0</v>
      </c>
      <c r="V845" s="306">
        <f t="shared" ca="1" si="380"/>
        <v>1.2262244899081436</v>
      </c>
      <c r="W845" s="304">
        <f t="shared" ca="1" si="381"/>
        <v>27.326520882098006</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1.1771289576971213</v>
      </c>
      <c r="AH845" s="304">
        <f t="shared" ca="1" si="405"/>
        <v>-8.5986251931463684</v>
      </c>
    </row>
    <row r="846" spans="1:34" x14ac:dyDescent="0.2">
      <c r="A846" s="347">
        <f t="shared" ca="1" si="383"/>
        <v>1E-4</v>
      </c>
      <c r="B846" s="304">
        <f t="shared" ca="1" si="384"/>
        <v>33.446400000001724</v>
      </c>
      <c r="D846" s="306">
        <f t="shared" ca="1" si="385"/>
        <v>-0.71784635348272785</v>
      </c>
      <c r="E846" s="307">
        <f t="shared" ca="1" si="386"/>
        <v>-1.2413630637274338</v>
      </c>
      <c r="F846" s="304">
        <f t="shared" ca="1" si="387"/>
        <v>1.4339754681287997</v>
      </c>
      <c r="G846" s="306">
        <f t="shared" ca="1" si="388"/>
        <v>8.7243498668285966</v>
      </c>
      <c r="H846" s="307">
        <f t="shared" ca="1" si="389"/>
        <v>-104.13996025535788</v>
      </c>
      <c r="I846" s="304">
        <f t="shared" ca="1" si="390"/>
        <v>104.50476354016764</v>
      </c>
      <c r="J846" s="306">
        <f t="shared" ca="1" si="391"/>
        <v>720.8069538303231</v>
      </c>
      <c r="K846" s="307">
        <f t="shared" ca="1" si="392"/>
        <v>-10.001256633440351</v>
      </c>
      <c r="L846" s="304">
        <f t="shared" ca="1" si="377"/>
        <v>720.87633462640281</v>
      </c>
      <c r="M846" s="306">
        <f t="shared" ca="1" si="393"/>
        <v>-1.487216254782856</v>
      </c>
      <c r="N846" s="304">
        <f t="shared" ca="1" si="394"/>
        <v>-85.211214622310578</v>
      </c>
      <c r="P846" s="310">
        <f t="shared" ca="1" si="395"/>
        <v>23</v>
      </c>
      <c r="Q846" s="304">
        <f t="shared" ca="1" si="396"/>
        <v>0</v>
      </c>
      <c r="R846" s="306">
        <f t="shared" ca="1" si="397"/>
        <v>0</v>
      </c>
      <c r="S846" s="307">
        <f t="shared" ca="1" si="398"/>
        <v>3.1779999999999995</v>
      </c>
      <c r="T846" s="304">
        <f t="shared" ca="1" si="378"/>
        <v>31.176179999999995</v>
      </c>
      <c r="U846" s="311">
        <f t="shared" ca="1" si="379"/>
        <v>0</v>
      </c>
      <c r="V846" s="306">
        <f t="shared" ca="1" si="380"/>
        <v>1.2262257668980627</v>
      </c>
      <c r="W846" s="304">
        <f t="shared" ca="1" si="381"/>
        <v>27.326610899190207</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1.1771012740636166</v>
      </c>
      <c r="AH846" s="304">
        <f t="shared" ca="1" si="405"/>
        <v>-8.5986535185959756</v>
      </c>
    </row>
    <row r="847" spans="1:34" x14ac:dyDescent="0.2">
      <c r="A847" s="347">
        <f t="shared" ca="1" si="383"/>
        <v>1E-4</v>
      </c>
      <c r="B847" s="304">
        <f t="shared" ca="1" si="384"/>
        <v>33.446500000001727</v>
      </c>
      <c r="D847" s="306">
        <f t="shared" ca="1" si="385"/>
        <v>-0.71784200314379754</v>
      </c>
      <c r="E847" s="307">
        <f t="shared" ca="1" si="386"/>
        <v>-1.2413342749748821</v>
      </c>
      <c r="F847" s="304">
        <f t="shared" ca="1" si="387"/>
        <v>1.4339483685631489</v>
      </c>
      <c r="G847" s="306">
        <f t="shared" ca="1" si="388"/>
        <v>8.7242780826282829</v>
      </c>
      <c r="H847" s="307">
        <f t="shared" ca="1" si="389"/>
        <v>-104.14008438878537</v>
      </c>
      <c r="I847" s="304">
        <f t="shared" ca="1" si="390"/>
        <v>104.5048812475588</v>
      </c>
      <c r="J847" s="306">
        <f t="shared" ca="1" si="391"/>
        <v>720.8069538303231</v>
      </c>
      <c r="K847" s="307">
        <f t="shared" ca="1" si="392"/>
        <v>-10.011670635672557</v>
      </c>
      <c r="L847" s="304">
        <f t="shared" ca="1" si="377"/>
        <v>720.87647918285325</v>
      </c>
      <c r="M847" s="306">
        <f t="shared" ca="1" si="393"/>
        <v>-1.487217038445992</v>
      </c>
      <c r="N847" s="304">
        <f t="shared" ca="1" si="394"/>
        <v>-85.211259522900832</v>
      </c>
      <c r="P847" s="310">
        <f t="shared" ca="1" si="395"/>
        <v>23</v>
      </c>
      <c r="Q847" s="304">
        <f t="shared" ca="1" si="396"/>
        <v>0</v>
      </c>
      <c r="R847" s="306">
        <f t="shared" ca="1" si="397"/>
        <v>0</v>
      </c>
      <c r="S847" s="307">
        <f t="shared" ca="1" si="398"/>
        <v>3.1779999999999995</v>
      </c>
      <c r="T847" s="304">
        <f t="shared" ca="1" si="378"/>
        <v>31.176179999999995</v>
      </c>
      <c r="U847" s="311">
        <f t="shared" ca="1" si="379"/>
        <v>0</v>
      </c>
      <c r="V847" s="306">
        <f t="shared" ca="1" si="380"/>
        <v>1.2262270438908343</v>
      </c>
      <c r="W847" s="304">
        <f t="shared" ca="1" si="381"/>
        <v>27.326700915095756</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1.1770735907907763</v>
      </c>
      <c r="AH847" s="304">
        <f t="shared" ca="1" si="405"/>
        <v>-8.5986818436721872</v>
      </c>
    </row>
    <row r="848" spans="1:34" x14ac:dyDescent="0.2">
      <c r="A848" s="347">
        <f t="shared" ca="1" si="383"/>
        <v>1E-4</v>
      </c>
      <c r="B848" s="304">
        <f t="shared" ca="1" si="384"/>
        <v>33.44660000000173</v>
      </c>
      <c r="D848" s="306">
        <f t="shared" ca="1" si="385"/>
        <v>-0.7178376527993946</v>
      </c>
      <c r="E848" s="307">
        <f t="shared" ca="1" si="386"/>
        <v>-1.2413054866018758</v>
      </c>
      <c r="F848" s="304">
        <f t="shared" ca="1" si="387"/>
        <v>1.433921269402356</v>
      </c>
      <c r="G848" s="306">
        <f t="shared" ca="1" si="388"/>
        <v>8.7242062988630025</v>
      </c>
      <c r="H848" s="307">
        <f t="shared" ca="1" si="389"/>
        <v>-104.14020851933402</v>
      </c>
      <c r="I848" s="304">
        <f t="shared" ca="1" si="390"/>
        <v>104.50499895218167</v>
      </c>
      <c r="J848" s="306">
        <f t="shared" ca="1" si="391"/>
        <v>720.8069538303231</v>
      </c>
      <c r="K848" s="307">
        <f t="shared" ca="1" si="392"/>
        <v>-10.022084650317963</v>
      </c>
      <c r="L848" s="304">
        <f t="shared" ca="1" si="377"/>
        <v>720.87662388989122</v>
      </c>
      <c r="M848" s="306">
        <f t="shared" ca="1" si="393"/>
        <v>-1.4872178221009149</v>
      </c>
      <c r="N848" s="304">
        <f t="shared" ca="1" si="394"/>
        <v>-85.211304423020508</v>
      </c>
      <c r="P848" s="310">
        <f t="shared" ca="1" si="395"/>
        <v>23</v>
      </c>
      <c r="Q848" s="304">
        <f t="shared" ca="1" si="396"/>
        <v>0</v>
      </c>
      <c r="R848" s="306">
        <f t="shared" ca="1" si="397"/>
        <v>0</v>
      </c>
      <c r="S848" s="307">
        <f t="shared" ca="1" si="398"/>
        <v>3.1779999999999995</v>
      </c>
      <c r="T848" s="304">
        <f t="shared" ca="1" si="378"/>
        <v>31.176179999999995</v>
      </c>
      <c r="U848" s="311">
        <f t="shared" ca="1" si="379"/>
        <v>0</v>
      </c>
      <c r="V848" s="306">
        <f t="shared" ca="1" si="380"/>
        <v>1.2262283208864591</v>
      </c>
      <c r="W848" s="304">
        <f t="shared" ca="1" si="381"/>
        <v>27.326790929814692</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1.1770459078786022</v>
      </c>
      <c r="AH848" s="304">
        <f t="shared" ca="1" si="405"/>
        <v>-8.5987101683750033</v>
      </c>
    </row>
    <row r="849" spans="1:34" x14ac:dyDescent="0.2">
      <c r="A849" s="347">
        <f t="shared" ca="1" si="383"/>
        <v>1E-4</v>
      </c>
      <c r="B849" s="304">
        <f t="shared" ca="1" si="384"/>
        <v>33.446700000001734</v>
      </c>
      <c r="D849" s="306">
        <f t="shared" ca="1" si="385"/>
        <v>-0.71783330244951615</v>
      </c>
      <c r="E849" s="307">
        <f t="shared" ca="1" si="386"/>
        <v>-1.2412766986083987</v>
      </c>
      <c r="F849" s="304">
        <f t="shared" ca="1" si="387"/>
        <v>1.4338941706464057</v>
      </c>
      <c r="G849" s="306">
        <f t="shared" ca="1" si="388"/>
        <v>8.7241345155327572</v>
      </c>
      <c r="H849" s="307">
        <f t="shared" ca="1" si="389"/>
        <v>-104.14033264700389</v>
      </c>
      <c r="I849" s="304">
        <f t="shared" ca="1" si="390"/>
        <v>104.5051166540363</v>
      </c>
      <c r="J849" s="306">
        <f t="shared" ca="1" si="391"/>
        <v>720.8069538303231</v>
      </c>
      <c r="K849" s="307">
        <f t="shared" ca="1" si="392"/>
        <v>-10.03249867737628</v>
      </c>
      <c r="L849" s="304">
        <f t="shared" ca="1" si="377"/>
        <v>720.87676874751696</v>
      </c>
      <c r="M849" s="306">
        <f t="shared" ca="1" si="393"/>
        <v>-1.4872186057476247</v>
      </c>
      <c r="N849" s="304">
        <f t="shared" ca="1" si="394"/>
        <v>-85.211349322669605</v>
      </c>
      <c r="P849" s="310">
        <f t="shared" ca="1" si="395"/>
        <v>23</v>
      </c>
      <c r="Q849" s="304">
        <f t="shared" ca="1" si="396"/>
        <v>0</v>
      </c>
      <c r="R849" s="306">
        <f t="shared" ca="1" si="397"/>
        <v>0</v>
      </c>
      <c r="S849" s="307">
        <f t="shared" ca="1" si="398"/>
        <v>3.1779999999999995</v>
      </c>
      <c r="T849" s="304">
        <f t="shared" ca="1" si="378"/>
        <v>31.176179999999995</v>
      </c>
      <c r="U849" s="311">
        <f t="shared" ca="1" si="379"/>
        <v>0</v>
      </c>
      <c r="V849" s="306">
        <f t="shared" ca="1" si="380"/>
        <v>1.2262295978849365</v>
      </c>
      <c r="W849" s="304">
        <f t="shared" ca="1" si="381"/>
        <v>27.326880943347017</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1.1770182253270836</v>
      </c>
      <c r="AH849" s="304">
        <f t="shared" ca="1" si="405"/>
        <v>-8.5987384927044364</v>
      </c>
    </row>
    <row r="850" spans="1:34" x14ac:dyDescent="0.2">
      <c r="A850" s="347">
        <f t="shared" ca="1" si="383"/>
        <v>1E-4</v>
      </c>
      <c r="B850" s="304">
        <f t="shared" ca="1" si="384"/>
        <v>33.446800000001737</v>
      </c>
      <c r="D850" s="306">
        <f t="shared" ca="1" si="385"/>
        <v>-0.71782895209416531</v>
      </c>
      <c r="E850" s="307">
        <f t="shared" ca="1" si="386"/>
        <v>-1.2412479109944563</v>
      </c>
      <c r="F850" s="304">
        <f t="shared" ca="1" si="387"/>
        <v>1.4338670722953049</v>
      </c>
      <c r="G850" s="306">
        <f t="shared" ca="1" si="388"/>
        <v>8.7240627326375471</v>
      </c>
      <c r="H850" s="307">
        <f t="shared" ca="1" si="389"/>
        <v>-104.14045677179499</v>
      </c>
      <c r="I850" s="304">
        <f t="shared" ca="1" si="390"/>
        <v>104.50523435312269</v>
      </c>
      <c r="J850" s="306">
        <f t="shared" ca="1" si="391"/>
        <v>720.8069538303231</v>
      </c>
      <c r="K850" s="307">
        <f t="shared" ca="1" si="392"/>
        <v>-10.042912716847219</v>
      </c>
      <c r="L850" s="304">
        <f t="shared" ca="1" si="377"/>
        <v>720.87691375573104</v>
      </c>
      <c r="M850" s="306">
        <f t="shared" ca="1" si="393"/>
        <v>-1.4872193893861212</v>
      </c>
      <c r="N850" s="304">
        <f t="shared" ca="1" si="394"/>
        <v>-85.211394221848124</v>
      </c>
      <c r="P850" s="310">
        <f t="shared" ca="1" si="395"/>
        <v>23</v>
      </c>
      <c r="Q850" s="304">
        <f t="shared" ca="1" si="396"/>
        <v>0</v>
      </c>
      <c r="R850" s="306">
        <f t="shared" ca="1" si="397"/>
        <v>0</v>
      </c>
      <c r="S850" s="307">
        <f t="shared" ca="1" si="398"/>
        <v>3.1779999999999995</v>
      </c>
      <c r="T850" s="304">
        <f t="shared" ca="1" si="378"/>
        <v>31.176179999999995</v>
      </c>
      <c r="U850" s="311">
        <f t="shared" ca="1" si="379"/>
        <v>0</v>
      </c>
      <c r="V850" s="306">
        <f t="shared" ca="1" si="380"/>
        <v>1.2262308748862663</v>
      </c>
      <c r="W850" s="304">
        <f t="shared" ca="1" si="381"/>
        <v>27.326970955692712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1.1769905431362169</v>
      </c>
      <c r="AH850" s="304">
        <f t="shared" ca="1" si="405"/>
        <v>-8.5987668166604845</v>
      </c>
    </row>
    <row r="851" spans="1:34" x14ac:dyDescent="0.2">
      <c r="A851" s="347">
        <f t="shared" ca="1" si="383"/>
        <v>1E-4</v>
      </c>
      <c r="B851" s="304">
        <f t="shared" ca="1" si="384"/>
        <v>33.44690000000174</v>
      </c>
      <c r="D851" s="306">
        <f t="shared" ca="1" si="385"/>
        <v>-0.71782460173334373</v>
      </c>
      <c r="E851" s="307">
        <f t="shared" ca="1" si="386"/>
        <v>-1.2412191237600485</v>
      </c>
      <c r="F851" s="304">
        <f t="shared" ca="1" si="387"/>
        <v>1.4338399743490542</v>
      </c>
      <c r="G851" s="306">
        <f t="shared" ca="1" si="388"/>
        <v>8.7239909501773738</v>
      </c>
      <c r="H851" s="307">
        <f t="shared" ca="1" si="389"/>
        <v>-104.14058089370737</v>
      </c>
      <c r="I851" s="304">
        <f t="shared" ca="1" si="390"/>
        <v>104.50535204944092</v>
      </c>
      <c r="J851" s="306">
        <f t="shared" ca="1" si="391"/>
        <v>720.8069538303231</v>
      </c>
      <c r="K851" s="307">
        <f t="shared" ca="1" si="392"/>
        <v>-10.053326768730495</v>
      </c>
      <c r="L851" s="304">
        <f t="shared" ca="1" si="377"/>
        <v>720.8770589145339</v>
      </c>
      <c r="M851" s="306">
        <f t="shared" ca="1" si="393"/>
        <v>-1.4872201730164047</v>
      </c>
      <c r="N851" s="304">
        <f t="shared" ca="1" si="394"/>
        <v>-85.211439120556065</v>
      </c>
      <c r="P851" s="310">
        <f t="shared" ca="1" si="395"/>
        <v>23</v>
      </c>
      <c r="Q851" s="304">
        <f t="shared" ca="1" si="396"/>
        <v>0</v>
      </c>
      <c r="R851" s="306">
        <f t="shared" ca="1" si="397"/>
        <v>0</v>
      </c>
      <c r="S851" s="307">
        <f t="shared" ca="1" si="398"/>
        <v>3.1779999999999995</v>
      </c>
      <c r="T851" s="304">
        <f t="shared" ca="1" si="378"/>
        <v>31.176179999999995</v>
      </c>
      <c r="U851" s="311">
        <f t="shared" ca="1" si="379"/>
        <v>0</v>
      </c>
      <c r="V851" s="306">
        <f t="shared" ca="1" si="380"/>
        <v>1.2262321518904489</v>
      </c>
      <c r="W851" s="304">
        <f t="shared" ca="1" si="381"/>
        <v>27.327060966851825</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1.1769628613060092</v>
      </c>
      <c r="AH851" s="304">
        <f t="shared" ca="1" si="405"/>
        <v>-8.598795140243146</v>
      </c>
    </row>
    <row r="852" spans="1:34" x14ac:dyDescent="0.2">
      <c r="A852" s="347">
        <f t="shared" ca="1" si="383"/>
        <v>1E-4</v>
      </c>
      <c r="B852" s="304">
        <f t="shared" ca="1" si="384"/>
        <v>33.447000000001744</v>
      </c>
      <c r="D852" s="306">
        <f t="shared" ca="1" si="385"/>
        <v>-0.71782025136705196</v>
      </c>
      <c r="E852" s="307">
        <f t="shared" ca="1" si="386"/>
        <v>-1.2411903369051664</v>
      </c>
      <c r="F852" s="304">
        <f t="shared" ca="1" si="387"/>
        <v>1.4338128768076461</v>
      </c>
      <c r="G852" s="306">
        <f t="shared" ca="1" si="388"/>
        <v>8.7239191681522374</v>
      </c>
      <c r="H852" s="307">
        <f t="shared" ca="1" si="389"/>
        <v>-104.14070501274105</v>
      </c>
      <c r="I852" s="304">
        <f t="shared" ca="1" si="390"/>
        <v>104.50546974299098</v>
      </c>
      <c r="J852" s="306">
        <f t="shared" ca="1" si="391"/>
        <v>720.8069538303231</v>
      </c>
      <c r="K852" s="307">
        <f t="shared" ca="1" si="392"/>
        <v>-10.063740833025816</v>
      </c>
      <c r="L852" s="304">
        <f t="shared" ca="1" si="377"/>
        <v>720.8772042239259</v>
      </c>
      <c r="M852" s="306">
        <f t="shared" ca="1" si="393"/>
        <v>-1.4872209566384755</v>
      </c>
      <c r="N852" s="304">
        <f t="shared" ca="1" si="394"/>
        <v>-85.211484018793456</v>
      </c>
      <c r="P852" s="310">
        <f t="shared" ca="1" si="395"/>
        <v>23</v>
      </c>
      <c r="Q852" s="304">
        <f t="shared" ca="1" si="396"/>
        <v>0</v>
      </c>
      <c r="R852" s="306">
        <f t="shared" ca="1" si="397"/>
        <v>0</v>
      </c>
      <c r="S852" s="307">
        <f t="shared" ca="1" si="398"/>
        <v>3.1779999999999995</v>
      </c>
      <c r="T852" s="304">
        <f t="shared" ca="1" si="378"/>
        <v>31.176179999999995</v>
      </c>
      <c r="U852" s="311">
        <f t="shared" ca="1" si="379"/>
        <v>0</v>
      </c>
      <c r="V852" s="306">
        <f t="shared" ca="1" si="380"/>
        <v>1.2262334288974839</v>
      </c>
      <c r="W852" s="304">
        <f t="shared" ca="1" si="381"/>
        <v>27.327150976824335</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1.1769351798364482</v>
      </c>
      <c r="AH852" s="304">
        <f t="shared" ca="1" si="405"/>
        <v>-8.5988234634524314</v>
      </c>
    </row>
    <row r="853" spans="1:34" x14ac:dyDescent="0.2">
      <c r="A853" s="347">
        <f t="shared" ca="1" si="383"/>
        <v>1E-4</v>
      </c>
      <c r="B853" s="304">
        <f t="shared" ca="1" si="384"/>
        <v>33.447100000001747</v>
      </c>
      <c r="D853" s="306">
        <f t="shared" ca="1" si="385"/>
        <v>-0.71781590099528936</v>
      </c>
      <c r="E853" s="307">
        <f t="shared" ca="1" si="386"/>
        <v>-1.2411615504298084</v>
      </c>
      <c r="F853" s="304">
        <f t="shared" ca="1" si="387"/>
        <v>1.4337857796710793</v>
      </c>
      <c r="G853" s="306">
        <f t="shared" ca="1" si="388"/>
        <v>8.723847386562138</v>
      </c>
      <c r="H853" s="307">
        <f t="shared" ca="1" si="389"/>
        <v>-104.1408291288961</v>
      </c>
      <c r="I853" s="304">
        <f t="shared" ca="1" si="390"/>
        <v>104.50558743377294</v>
      </c>
      <c r="J853" s="306">
        <f t="shared" ca="1" si="391"/>
        <v>720.8069538303231</v>
      </c>
      <c r="K853" s="307">
        <f t="shared" ca="1" si="392"/>
        <v>-10.074154909732899</v>
      </c>
      <c r="L853" s="304">
        <f t="shared" ca="1" si="377"/>
        <v>720.8773496839076</v>
      </c>
      <c r="M853" s="306">
        <f t="shared" ca="1" si="393"/>
        <v>-1.4872217402523338</v>
      </c>
      <c r="N853" s="304">
        <f t="shared" ca="1" si="394"/>
        <v>-85.211528916560312</v>
      </c>
      <c r="P853" s="310">
        <f t="shared" ca="1" si="395"/>
        <v>23</v>
      </c>
      <c r="Q853" s="304">
        <f t="shared" ca="1" si="396"/>
        <v>0</v>
      </c>
      <c r="R853" s="306">
        <f t="shared" ca="1" si="397"/>
        <v>0</v>
      </c>
      <c r="S853" s="307">
        <f t="shared" ca="1" si="398"/>
        <v>3.1779999999999995</v>
      </c>
      <c r="T853" s="304">
        <f t="shared" ca="1" si="378"/>
        <v>31.176179999999995</v>
      </c>
      <c r="U853" s="311">
        <f t="shared" ca="1" si="379"/>
        <v>0</v>
      </c>
      <c r="V853" s="306">
        <f t="shared" ca="1" si="380"/>
        <v>1.2262347059073713</v>
      </c>
      <c r="W853" s="304">
        <f t="shared" ca="1" si="381"/>
        <v>27.327240985610263</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1.1769074987275356</v>
      </c>
      <c r="AH853" s="304">
        <f t="shared" ca="1" si="405"/>
        <v>-8.5988517862883391</v>
      </c>
    </row>
    <row r="854" spans="1:34" x14ac:dyDescent="0.2">
      <c r="A854" s="347">
        <f t="shared" ca="1" si="383"/>
        <v>1E-4</v>
      </c>
      <c r="B854" s="304">
        <f t="shared" ca="1" si="384"/>
        <v>33.44720000000175</v>
      </c>
      <c r="D854" s="306">
        <f t="shared" ca="1" si="385"/>
        <v>-0.7178115506180559</v>
      </c>
      <c r="E854" s="307">
        <f t="shared" ca="1" si="386"/>
        <v>-1.241132764333976</v>
      </c>
      <c r="F854" s="304">
        <f t="shared" ca="1" si="387"/>
        <v>1.4337586829393552</v>
      </c>
      <c r="G854" s="306">
        <f t="shared" ca="1" si="388"/>
        <v>8.7237756054070754</v>
      </c>
      <c r="H854" s="307">
        <f t="shared" ca="1" si="389"/>
        <v>-104.14095324217253</v>
      </c>
      <c r="I854" s="304">
        <f t="shared" ca="1" si="390"/>
        <v>104.50570512178682</v>
      </c>
      <c r="J854" s="306">
        <f t="shared" ca="1" si="391"/>
        <v>720.8069538303231</v>
      </c>
      <c r="K854" s="307">
        <f t="shared" ca="1" si="392"/>
        <v>-10.084568998851452</v>
      </c>
      <c r="L854" s="304">
        <f t="shared" ca="1" si="377"/>
        <v>720.87749529447944</v>
      </c>
      <c r="M854" s="306">
        <f t="shared" ca="1" si="393"/>
        <v>-1.4872225238579793</v>
      </c>
      <c r="N854" s="304">
        <f t="shared" ca="1" si="394"/>
        <v>-85.211573813856589</v>
      </c>
      <c r="P854" s="310">
        <f t="shared" ca="1" si="395"/>
        <v>23</v>
      </c>
      <c r="Q854" s="304">
        <f t="shared" ca="1" si="396"/>
        <v>0</v>
      </c>
      <c r="R854" s="306">
        <f t="shared" ca="1" si="397"/>
        <v>0</v>
      </c>
      <c r="S854" s="307">
        <f t="shared" ca="1" si="398"/>
        <v>3.1779999999999995</v>
      </c>
      <c r="T854" s="304">
        <f t="shared" ca="1" si="378"/>
        <v>31.176179999999995</v>
      </c>
      <c r="U854" s="311">
        <f t="shared" ca="1" si="379"/>
        <v>0</v>
      </c>
      <c r="V854" s="306">
        <f t="shared" ca="1" si="380"/>
        <v>1.2262359829201115</v>
      </c>
      <c r="W854" s="304">
        <f t="shared" ca="1" si="381"/>
        <v>27.327330993209618</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1.1768798179792714</v>
      </c>
      <c r="AH854" s="304">
        <f t="shared" ca="1" si="405"/>
        <v>-8.5988801087508708</v>
      </c>
    </row>
    <row r="855" spans="1:34" x14ac:dyDescent="0.2">
      <c r="A855" s="347">
        <f t="shared" ca="1" si="383"/>
        <v>1E-4</v>
      </c>
      <c r="B855" s="304">
        <f t="shared" ca="1" si="384"/>
        <v>33.447300000001754</v>
      </c>
      <c r="D855" s="306">
        <f t="shared" ca="1" si="385"/>
        <v>-0.71780720023535549</v>
      </c>
      <c r="E855" s="307">
        <f t="shared" ca="1" si="386"/>
        <v>-1.2411039786176623</v>
      </c>
      <c r="F855" s="304">
        <f t="shared" ca="1" si="387"/>
        <v>1.4337315866124698</v>
      </c>
      <c r="G855" s="306">
        <f t="shared" ca="1" si="388"/>
        <v>8.7237038246870515</v>
      </c>
      <c r="H855" s="307">
        <f t="shared" ca="1" si="389"/>
        <v>-104.14107735257039</v>
      </c>
      <c r="I855" s="304">
        <f t="shared" ca="1" si="390"/>
        <v>104.50582280703266</v>
      </c>
      <c r="J855" s="306">
        <f t="shared" ca="1" si="391"/>
        <v>720.8069538303231</v>
      </c>
      <c r="K855" s="307">
        <f t="shared" ca="1" si="392"/>
        <v>-10.094983100381189</v>
      </c>
      <c r="L855" s="304">
        <f t="shared" ca="1" si="377"/>
        <v>720.87764105564167</v>
      </c>
      <c r="M855" s="306">
        <f t="shared" ca="1" si="393"/>
        <v>-1.4872233074554122</v>
      </c>
      <c r="N855" s="304">
        <f t="shared" ca="1" si="394"/>
        <v>-85.211618710682345</v>
      </c>
      <c r="P855" s="310">
        <f t="shared" ca="1" si="395"/>
        <v>23</v>
      </c>
      <c r="Q855" s="304">
        <f t="shared" ca="1" si="396"/>
        <v>0</v>
      </c>
      <c r="R855" s="306">
        <f t="shared" ca="1" si="397"/>
        <v>0</v>
      </c>
      <c r="S855" s="307">
        <f t="shared" ca="1" si="398"/>
        <v>3.1779999999999995</v>
      </c>
      <c r="T855" s="304">
        <f t="shared" ca="1" si="378"/>
        <v>31.176179999999995</v>
      </c>
      <c r="U855" s="311">
        <f t="shared" ca="1" si="379"/>
        <v>0</v>
      </c>
      <c r="V855" s="306">
        <f t="shared" ca="1" si="380"/>
        <v>1.2262372599357041</v>
      </c>
      <c r="W855" s="304">
        <f t="shared" ca="1" si="381"/>
        <v>27.327420999622412</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1.1768521375916503</v>
      </c>
      <c r="AH855" s="304">
        <f t="shared" ca="1" si="405"/>
        <v>-8.5989084308400319</v>
      </c>
    </row>
    <row r="856" spans="1:34" x14ac:dyDescent="0.2">
      <c r="A856" s="347">
        <f t="shared" ca="1" si="383"/>
        <v>1E-4</v>
      </c>
      <c r="B856" s="304">
        <f t="shared" ca="1" si="384"/>
        <v>33.447400000001757</v>
      </c>
      <c r="D856" s="306">
        <f t="shared" ca="1" si="385"/>
        <v>-0.71780284984718801</v>
      </c>
      <c r="E856" s="307">
        <f t="shared" ca="1" si="386"/>
        <v>-1.2410751932808655</v>
      </c>
      <c r="F856" s="304">
        <f t="shared" ca="1" si="387"/>
        <v>1.4337044906904219</v>
      </c>
      <c r="G856" s="306">
        <f t="shared" ca="1" si="388"/>
        <v>8.7236320444020663</v>
      </c>
      <c r="H856" s="307">
        <f t="shared" ca="1" si="389"/>
        <v>-104.14120146008972</v>
      </c>
      <c r="I856" s="304">
        <f t="shared" ca="1" si="390"/>
        <v>104.50594048951051</v>
      </c>
      <c r="J856" s="306">
        <f t="shared" ca="1" si="391"/>
        <v>720.8069538303231</v>
      </c>
      <c r="K856" s="307">
        <f t="shared" ca="1" si="392"/>
        <v>-10.105397214321822</v>
      </c>
      <c r="L856" s="304">
        <f t="shared" ca="1" si="377"/>
        <v>720.87778696739485</v>
      </c>
      <c r="M856" s="306">
        <f t="shared" ca="1" si="393"/>
        <v>-1.4872240910446328</v>
      </c>
      <c r="N856" s="304">
        <f t="shared" ca="1" si="394"/>
        <v>-85.211663607037551</v>
      </c>
      <c r="P856" s="310">
        <f t="shared" ca="1" si="395"/>
        <v>23</v>
      </c>
      <c r="Q856" s="304">
        <f t="shared" ca="1" si="396"/>
        <v>0</v>
      </c>
      <c r="R856" s="306">
        <f t="shared" ca="1" si="397"/>
        <v>0</v>
      </c>
      <c r="S856" s="307">
        <f t="shared" ca="1" si="398"/>
        <v>3.1779999999999995</v>
      </c>
      <c r="T856" s="304">
        <f t="shared" ca="1" si="378"/>
        <v>31.176179999999995</v>
      </c>
      <c r="U856" s="311">
        <f t="shared" ca="1" si="379"/>
        <v>0</v>
      </c>
      <c r="V856" s="306">
        <f t="shared" ca="1" si="380"/>
        <v>1.2262385369541489</v>
      </c>
      <c r="W856" s="304">
        <f t="shared" ca="1" si="381"/>
        <v>27.327511004848663</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1.1768244575646669</v>
      </c>
      <c r="AH856" s="304">
        <f t="shared" ca="1" si="405"/>
        <v>-8.5989367525558258</v>
      </c>
    </row>
    <row r="857" spans="1:34" x14ac:dyDescent="0.2">
      <c r="A857" s="347">
        <f t="shared" ca="1" si="383"/>
        <v>1E-4</v>
      </c>
      <c r="B857" s="304">
        <f t="shared" ca="1" si="384"/>
        <v>33.44750000000176</v>
      </c>
      <c r="D857" s="306">
        <f t="shared" ca="1" si="385"/>
        <v>-0.7177984994535539</v>
      </c>
      <c r="E857" s="307">
        <f t="shared" ca="1" si="386"/>
        <v>-1.2410464083235748</v>
      </c>
      <c r="F857" s="304">
        <f t="shared" ca="1" si="387"/>
        <v>1.4336773951732025</v>
      </c>
      <c r="G857" s="306">
        <f t="shared" ca="1" si="388"/>
        <v>8.7235602645521215</v>
      </c>
      <c r="H857" s="307">
        <f t="shared" ca="1" si="389"/>
        <v>-104.14132556473055</v>
      </c>
      <c r="I857" s="304">
        <f t="shared" ca="1" si="390"/>
        <v>104.50605816922038</v>
      </c>
      <c r="J857" s="306">
        <f t="shared" ca="1" si="391"/>
        <v>720.8069538303231</v>
      </c>
      <c r="K857" s="307">
        <f t="shared" ca="1" si="392"/>
        <v>-10.115811340673064</v>
      </c>
      <c r="L857" s="304">
        <f t="shared" ca="1" si="377"/>
        <v>720.87793302973955</v>
      </c>
      <c r="M857" s="306">
        <f t="shared" ca="1" si="393"/>
        <v>-1.4872248746256411</v>
      </c>
      <c r="N857" s="304">
        <f t="shared" ca="1" si="394"/>
        <v>-85.211708502922235</v>
      </c>
      <c r="P857" s="310">
        <f t="shared" ca="1" si="395"/>
        <v>23</v>
      </c>
      <c r="Q857" s="304">
        <f t="shared" ca="1" si="396"/>
        <v>0</v>
      </c>
      <c r="R857" s="306">
        <f t="shared" ca="1" si="397"/>
        <v>0</v>
      </c>
      <c r="S857" s="307">
        <f t="shared" ca="1" si="398"/>
        <v>3.1779999999999995</v>
      </c>
      <c r="T857" s="304">
        <f t="shared" ca="1" si="378"/>
        <v>31.176179999999995</v>
      </c>
      <c r="U857" s="311">
        <f t="shared" ca="1" si="379"/>
        <v>0</v>
      </c>
      <c r="V857" s="306">
        <f t="shared" ca="1" si="380"/>
        <v>1.2262398139754465</v>
      </c>
      <c r="W857" s="304">
        <f t="shared" ca="1" si="381"/>
        <v>27.327601008888358</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1.1767967778983159</v>
      </c>
      <c r="AH857" s="304">
        <f t="shared" ca="1" si="405"/>
        <v>-8.5989650738982597</v>
      </c>
    </row>
    <row r="858" spans="1:34" x14ac:dyDescent="0.2">
      <c r="A858" s="347">
        <f t="shared" ca="1" si="383"/>
        <v>1E-4</v>
      </c>
      <c r="B858" s="304">
        <f t="shared" ca="1" si="384"/>
        <v>33.447600000001763</v>
      </c>
      <c r="D858" s="306">
        <f t="shared" ca="1" si="385"/>
        <v>-0.71779414905445404</v>
      </c>
      <c r="E858" s="307">
        <f t="shared" ca="1" si="386"/>
        <v>-1.2410176237457993</v>
      </c>
      <c r="F858" s="304">
        <f t="shared" ca="1" si="387"/>
        <v>1.4336503000608196</v>
      </c>
      <c r="G858" s="306">
        <f t="shared" ca="1" si="388"/>
        <v>8.7234884851372154</v>
      </c>
      <c r="H858" s="307">
        <f t="shared" ca="1" si="389"/>
        <v>-104.14144966649293</v>
      </c>
      <c r="I858" s="304">
        <f t="shared" ca="1" si="390"/>
        <v>104.50617584616234</v>
      </c>
      <c r="J858" s="306">
        <f t="shared" ca="1" si="391"/>
        <v>720.8069538303231</v>
      </c>
      <c r="K858" s="307">
        <f t="shared" ca="1" si="392"/>
        <v>-10.126225479434625</v>
      </c>
      <c r="L858" s="304">
        <f t="shared" ca="1" si="377"/>
        <v>720.87807924267599</v>
      </c>
      <c r="M858" s="306">
        <f t="shared" ca="1" si="393"/>
        <v>-1.4872256581984373</v>
      </c>
      <c r="N858" s="304">
        <f t="shared" ca="1" si="394"/>
        <v>-85.211753398336398</v>
      </c>
      <c r="P858" s="310">
        <f t="shared" ca="1" si="395"/>
        <v>23</v>
      </c>
      <c r="Q858" s="304">
        <f t="shared" ca="1" si="396"/>
        <v>0</v>
      </c>
      <c r="R858" s="306">
        <f t="shared" ca="1" si="397"/>
        <v>0</v>
      </c>
      <c r="S858" s="307">
        <f t="shared" ca="1" si="398"/>
        <v>3.1779999999999995</v>
      </c>
      <c r="T858" s="304">
        <f t="shared" ca="1" si="378"/>
        <v>31.176179999999995</v>
      </c>
      <c r="U858" s="311">
        <f t="shared" ca="1" si="379"/>
        <v>0</v>
      </c>
      <c r="V858" s="306">
        <f t="shared" ca="1" si="380"/>
        <v>1.226241090999596</v>
      </c>
      <c r="W858" s="304">
        <f t="shared" ca="1" si="381"/>
        <v>27.327691011741521</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1.176769098592608</v>
      </c>
      <c r="AH858" s="304">
        <f t="shared" ca="1" si="405"/>
        <v>-8.5989933948673265</v>
      </c>
    </row>
    <row r="859" spans="1:34" x14ac:dyDescent="0.2">
      <c r="A859" s="347">
        <f t="shared" ca="1" si="383"/>
        <v>1E-4</v>
      </c>
      <c r="B859" s="304">
        <f t="shared" ca="1" si="384"/>
        <v>33.447700000001767</v>
      </c>
      <c r="D859" s="306">
        <f t="shared" ca="1" si="385"/>
        <v>-0.71778979864988879</v>
      </c>
      <c r="E859" s="307">
        <f t="shared" ca="1" si="386"/>
        <v>-1.2409888395475299</v>
      </c>
      <c r="F859" s="304">
        <f t="shared" ca="1" si="387"/>
        <v>1.433623205353266</v>
      </c>
      <c r="G859" s="306">
        <f t="shared" ca="1" si="388"/>
        <v>8.7234167061573498</v>
      </c>
      <c r="H859" s="307">
        <f t="shared" ca="1" si="389"/>
        <v>-104.14157376537689</v>
      </c>
      <c r="I859" s="304">
        <f t="shared" ca="1" si="390"/>
        <v>104.50629352033637</v>
      </c>
      <c r="J859" s="306">
        <f t="shared" ca="1" si="391"/>
        <v>720.8069538303231</v>
      </c>
      <c r="K859" s="307">
        <f t="shared" ca="1" si="392"/>
        <v>-10.136639630606219</v>
      </c>
      <c r="L859" s="304">
        <f t="shared" ca="1" si="377"/>
        <v>720.87822560620486</v>
      </c>
      <c r="M859" s="306">
        <f t="shared" ca="1" si="393"/>
        <v>-1.4872264417630217</v>
      </c>
      <c r="N859" s="304">
        <f t="shared" ca="1" si="394"/>
        <v>-85.211798293280054</v>
      </c>
      <c r="P859" s="310">
        <f t="shared" ca="1" si="395"/>
        <v>23</v>
      </c>
      <c r="Q859" s="304">
        <f t="shared" ca="1" si="396"/>
        <v>0</v>
      </c>
      <c r="R859" s="306">
        <f t="shared" ca="1" si="397"/>
        <v>0</v>
      </c>
      <c r="S859" s="307">
        <f t="shared" ca="1" si="398"/>
        <v>3.1779999999999995</v>
      </c>
      <c r="T859" s="304">
        <f t="shared" ca="1" si="378"/>
        <v>31.176179999999995</v>
      </c>
      <c r="U859" s="311">
        <f t="shared" ca="1" si="379"/>
        <v>0</v>
      </c>
      <c r="V859" s="306">
        <f t="shared" ca="1" si="380"/>
        <v>1.2262423680265984</v>
      </c>
      <c r="W859" s="304">
        <f t="shared" ca="1" si="381"/>
        <v>27.327781013408153</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1.1767414196475272</v>
      </c>
      <c r="AH859" s="304">
        <f t="shared" ca="1" si="405"/>
        <v>-8.5990217154630351</v>
      </c>
    </row>
    <row r="860" spans="1:34" x14ac:dyDescent="0.2">
      <c r="A860" s="347">
        <f t="shared" ca="1" si="383"/>
        <v>1E-4</v>
      </c>
      <c r="B860" s="304">
        <f t="shared" ca="1" si="384"/>
        <v>33.44780000000177</v>
      </c>
      <c r="D860" s="306">
        <f t="shared" ca="1" si="385"/>
        <v>-0.71778544823985813</v>
      </c>
      <c r="E860" s="307">
        <f t="shared" ca="1" si="386"/>
        <v>-1.2409600557287668</v>
      </c>
      <c r="F860" s="304">
        <f t="shared" ca="1" si="387"/>
        <v>1.433596111050542</v>
      </c>
      <c r="G860" s="306">
        <f t="shared" ca="1" si="388"/>
        <v>8.7233449276125263</v>
      </c>
      <c r="H860" s="307">
        <f t="shared" ca="1" si="389"/>
        <v>-104.14169786138247</v>
      </c>
      <c r="I860" s="304">
        <f t="shared" ca="1" si="390"/>
        <v>104.50641119174257</v>
      </c>
      <c r="J860" s="306">
        <f t="shared" ca="1" si="391"/>
        <v>720.8069538303231</v>
      </c>
      <c r="K860" s="307">
        <f t="shared" ca="1" si="392"/>
        <v>-10.147053794187556</v>
      </c>
      <c r="L860" s="304">
        <f t="shared" ca="1" si="377"/>
        <v>720.87837212032628</v>
      </c>
      <c r="M860" s="306">
        <f t="shared" ca="1" si="393"/>
        <v>-1.4872272253193939</v>
      </c>
      <c r="N860" s="304">
        <f t="shared" ca="1" si="394"/>
        <v>-85.211843187753189</v>
      </c>
      <c r="P860" s="310">
        <f t="shared" ca="1" si="395"/>
        <v>23</v>
      </c>
      <c r="Q860" s="304">
        <f t="shared" ca="1" si="396"/>
        <v>0</v>
      </c>
      <c r="R860" s="306">
        <f t="shared" ca="1" si="397"/>
        <v>0</v>
      </c>
      <c r="S860" s="307">
        <f t="shared" ca="1" si="398"/>
        <v>3.1779999999999995</v>
      </c>
      <c r="T860" s="304">
        <f t="shared" ca="1" si="378"/>
        <v>31.176179999999995</v>
      </c>
      <c r="U860" s="311">
        <f t="shared" ca="1" si="379"/>
        <v>0</v>
      </c>
      <c r="V860" s="306">
        <f t="shared" ca="1" si="380"/>
        <v>1.2262436450564522</v>
      </c>
      <c r="W860" s="304">
        <f t="shared" ca="1" si="381"/>
        <v>27.327871013888274</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1.1767137410630806</v>
      </c>
      <c r="AH860" s="304">
        <f t="shared" ca="1" si="405"/>
        <v>-8.5990500356853854</v>
      </c>
    </row>
    <row r="861" spans="1:34" x14ac:dyDescent="0.2">
      <c r="A861" s="347">
        <f t="shared" ca="1" si="383"/>
        <v>1E-4</v>
      </c>
      <c r="B861" s="304">
        <f t="shared" ca="1" si="384"/>
        <v>33.447900000001773</v>
      </c>
      <c r="D861" s="306">
        <f t="shared" ca="1" si="385"/>
        <v>-0.71778109782436594</v>
      </c>
      <c r="E861" s="307">
        <f t="shared" ca="1" si="386"/>
        <v>-1.2409312722895027</v>
      </c>
      <c r="F861" s="304">
        <f t="shared" ca="1" si="387"/>
        <v>1.4335690171526434</v>
      </c>
      <c r="G861" s="306">
        <f t="shared" ca="1" si="388"/>
        <v>8.7232731495027434</v>
      </c>
      <c r="H861" s="307">
        <f t="shared" ca="1" si="389"/>
        <v>-104.14182195450969</v>
      </c>
      <c r="I861" s="304">
        <f t="shared" ca="1" si="390"/>
        <v>104.50652886038093</v>
      </c>
      <c r="J861" s="306">
        <f t="shared" ca="1" si="391"/>
        <v>720.8069538303231</v>
      </c>
      <c r="K861" s="307">
        <f t="shared" ca="1" si="392"/>
        <v>-10.157467970178351</v>
      </c>
      <c r="L861" s="304">
        <f t="shared" ca="1" si="377"/>
        <v>720.87851878504102</v>
      </c>
      <c r="M861" s="306">
        <f t="shared" ca="1" si="393"/>
        <v>-1.4872280088675545</v>
      </c>
      <c r="N861" s="304">
        <f t="shared" ca="1" si="394"/>
        <v>-85.211888081755845</v>
      </c>
      <c r="P861" s="310">
        <f t="shared" ca="1" si="395"/>
        <v>23</v>
      </c>
      <c r="Q861" s="304">
        <f t="shared" ca="1" si="396"/>
        <v>0</v>
      </c>
      <c r="R861" s="306">
        <f t="shared" ca="1" si="397"/>
        <v>0</v>
      </c>
      <c r="S861" s="307">
        <f t="shared" ca="1" si="398"/>
        <v>3.1779999999999995</v>
      </c>
      <c r="T861" s="304">
        <f t="shared" ca="1" si="378"/>
        <v>31.176179999999995</v>
      </c>
      <c r="U861" s="311">
        <f t="shared" ca="1" si="379"/>
        <v>0</v>
      </c>
      <c r="V861" s="306">
        <f t="shared" ca="1" si="380"/>
        <v>1.2262449220891589</v>
      </c>
      <c r="W861" s="304">
        <f t="shared" ca="1" si="381"/>
        <v>27.327961013181884</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1.1766860628392557</v>
      </c>
      <c r="AH861" s="304">
        <f t="shared" ca="1" si="405"/>
        <v>-8.5990783555343864</v>
      </c>
    </row>
    <row r="862" spans="1:34" x14ac:dyDescent="0.2">
      <c r="A862" s="347">
        <f t="shared" ca="1" si="383"/>
        <v>1E-4</v>
      </c>
      <c r="B862" s="304">
        <f t="shared" ca="1" si="384"/>
        <v>33.448000000001777</v>
      </c>
      <c r="D862" s="306">
        <f t="shared" ca="1" si="385"/>
        <v>-0.7177767474034098</v>
      </c>
      <c r="E862" s="307">
        <f t="shared" ca="1" si="386"/>
        <v>-1.2409024892297378</v>
      </c>
      <c r="F862" s="304">
        <f t="shared" ca="1" si="387"/>
        <v>1.4335419236595692</v>
      </c>
      <c r="G862" s="306">
        <f t="shared" ca="1" si="388"/>
        <v>8.7232013718280026</v>
      </c>
      <c r="H862" s="307">
        <f t="shared" ca="1" si="389"/>
        <v>-104.14194604475861</v>
      </c>
      <c r="I862" s="304">
        <f t="shared" ca="1" si="390"/>
        <v>104.5066465262515</v>
      </c>
      <c r="J862" s="306">
        <f t="shared" ca="1" si="391"/>
        <v>720.8069538303231</v>
      </c>
      <c r="K862" s="307">
        <f t="shared" ca="1" si="392"/>
        <v>-10.167882158578314</v>
      </c>
      <c r="L862" s="304">
        <f t="shared" ca="1" si="377"/>
        <v>720.87866560034934</v>
      </c>
      <c r="M862" s="306">
        <f t="shared" ca="1" si="393"/>
        <v>-1.4872287924075032</v>
      </c>
      <c r="N862" s="304">
        <f t="shared" ca="1" si="394"/>
        <v>-85.211932975287979</v>
      </c>
      <c r="P862" s="310">
        <f t="shared" ca="1" si="395"/>
        <v>23</v>
      </c>
      <c r="Q862" s="304">
        <f t="shared" ca="1" si="396"/>
        <v>0</v>
      </c>
      <c r="R862" s="306">
        <f t="shared" ca="1" si="397"/>
        <v>0</v>
      </c>
      <c r="S862" s="307">
        <f t="shared" ca="1" si="398"/>
        <v>3.1779999999999995</v>
      </c>
      <c r="T862" s="304">
        <f t="shared" ca="1" si="378"/>
        <v>31.176179999999995</v>
      </c>
      <c r="U862" s="311">
        <f t="shared" ca="1" si="379"/>
        <v>0</v>
      </c>
      <c r="V862" s="306">
        <f t="shared" ca="1" si="380"/>
        <v>1.226246199124718</v>
      </c>
      <c r="W862" s="304">
        <f t="shared" ca="1" si="381"/>
        <v>27.328051011289002</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1.1766583849760579</v>
      </c>
      <c r="AH862" s="304">
        <f t="shared" ca="1" si="405"/>
        <v>-8.5991066750100345</v>
      </c>
    </row>
    <row r="863" spans="1:34" x14ac:dyDescent="0.2">
      <c r="A863" s="347">
        <f t="shared" ca="1" si="383"/>
        <v>1E-4</v>
      </c>
      <c r="B863" s="304">
        <f t="shared" ca="1" si="384"/>
        <v>33.44810000000178</v>
      </c>
      <c r="D863" s="306">
        <f t="shared" ca="1" si="385"/>
        <v>-0.71777239697699391</v>
      </c>
      <c r="E863" s="307">
        <f t="shared" ca="1" si="386"/>
        <v>-1.2408737065494666</v>
      </c>
      <c r="F863" s="304">
        <f t="shared" ca="1" si="387"/>
        <v>1.4335148305713168</v>
      </c>
      <c r="G863" s="306">
        <f t="shared" ca="1" si="388"/>
        <v>8.7231295945883041</v>
      </c>
      <c r="H863" s="307">
        <f t="shared" ca="1" si="389"/>
        <v>-104.14207013212926</v>
      </c>
      <c r="I863" s="304">
        <f t="shared" ca="1" si="390"/>
        <v>104.50676418935433</v>
      </c>
      <c r="J863" s="306">
        <f t="shared" ca="1" si="391"/>
        <v>720.8069538303231</v>
      </c>
      <c r="K863" s="307">
        <f t="shared" ca="1" si="392"/>
        <v>-10.178296359387158</v>
      </c>
      <c r="L863" s="304">
        <f t="shared" ca="1" si="377"/>
        <v>720.87881256625167</v>
      </c>
      <c r="M863" s="306">
        <f t="shared" ca="1" si="393"/>
        <v>-1.4872295759392404</v>
      </c>
      <c r="N863" s="304">
        <f t="shared" ca="1" si="394"/>
        <v>-85.211977868349649</v>
      </c>
      <c r="P863" s="310">
        <f t="shared" ca="1" si="395"/>
        <v>23</v>
      </c>
      <c r="Q863" s="304">
        <f t="shared" ca="1" si="396"/>
        <v>0</v>
      </c>
      <c r="R863" s="306">
        <f t="shared" ca="1" si="397"/>
        <v>0</v>
      </c>
      <c r="S863" s="307">
        <f t="shared" ca="1" si="398"/>
        <v>3.1779999999999995</v>
      </c>
      <c r="T863" s="304">
        <f t="shared" ca="1" si="378"/>
        <v>31.176179999999995</v>
      </c>
      <c r="U863" s="311">
        <f t="shared" ca="1" si="379"/>
        <v>0</v>
      </c>
      <c r="V863" s="306">
        <f t="shared" ca="1" si="380"/>
        <v>1.2262474761631295</v>
      </c>
      <c r="W863" s="304">
        <f t="shared" ca="1" si="381"/>
        <v>27.328141008209631</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1.1766307074734801</v>
      </c>
      <c r="AH863" s="304">
        <f t="shared" ca="1" si="405"/>
        <v>-8.5991349941123367</v>
      </c>
    </row>
    <row r="864" spans="1:34" x14ac:dyDescent="0.2">
      <c r="A864" s="347">
        <f t="shared" ca="1" si="383"/>
        <v>1E-4</v>
      </c>
      <c r="B864" s="304">
        <f t="shared" ca="1" si="384"/>
        <v>33.448200000001783</v>
      </c>
      <c r="D864" s="306">
        <f t="shared" ca="1" si="385"/>
        <v>-0.71776804654511595</v>
      </c>
      <c r="E864" s="307">
        <f t="shared" ca="1" si="386"/>
        <v>-1.2408449242486874</v>
      </c>
      <c r="F864" s="304">
        <f t="shared" ca="1" si="387"/>
        <v>1.4334877378878839</v>
      </c>
      <c r="G864" s="306">
        <f t="shared" ca="1" si="388"/>
        <v>8.7230578177836495</v>
      </c>
      <c r="H864" s="307">
        <f t="shared" ca="1" si="389"/>
        <v>-104.14219421662169</v>
      </c>
      <c r="I864" s="304">
        <f t="shared" ca="1" si="390"/>
        <v>104.50688184968945</v>
      </c>
      <c r="J864" s="306">
        <f t="shared" ca="1" si="391"/>
        <v>720.8069538303231</v>
      </c>
      <c r="K864" s="307">
        <f t="shared" ca="1" si="392"/>
        <v>-10.188710572604595</v>
      </c>
      <c r="L864" s="304">
        <f t="shared" ca="1" si="377"/>
        <v>720.87895968274859</v>
      </c>
      <c r="M864" s="306">
        <f t="shared" ca="1" si="393"/>
        <v>-1.4872303594627663</v>
      </c>
      <c r="N864" s="304">
        <f t="shared" ca="1" si="394"/>
        <v>-85.212022760940826</v>
      </c>
      <c r="P864" s="310">
        <f t="shared" ca="1" si="395"/>
        <v>23</v>
      </c>
      <c r="Q864" s="304">
        <f t="shared" ca="1" si="396"/>
        <v>0</v>
      </c>
      <c r="R864" s="306">
        <f t="shared" ca="1" si="397"/>
        <v>0</v>
      </c>
      <c r="S864" s="307">
        <f t="shared" ca="1" si="398"/>
        <v>3.1779999999999995</v>
      </c>
      <c r="T864" s="304">
        <f t="shared" ca="1" si="378"/>
        <v>31.176179999999995</v>
      </c>
      <c r="U864" s="311">
        <f t="shared" ca="1" si="379"/>
        <v>0</v>
      </c>
      <c r="V864" s="306">
        <f t="shared" ca="1" si="380"/>
        <v>1.2262487532043931</v>
      </c>
      <c r="W864" s="304">
        <f t="shared" ca="1" si="381"/>
        <v>27.328231003943795</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1.1766030303315205</v>
      </c>
      <c r="AH864" s="304">
        <f t="shared" ca="1" si="405"/>
        <v>-8.599163312841295</v>
      </c>
    </row>
    <row r="865" spans="1:34" x14ac:dyDescent="0.2">
      <c r="A865" s="347">
        <f t="shared" ca="1" si="383"/>
        <v>1E-4</v>
      </c>
      <c r="B865" s="304">
        <f t="shared" ca="1" si="384"/>
        <v>33.448300000001787</v>
      </c>
      <c r="D865" s="306">
        <f t="shared" ca="1" si="385"/>
        <v>-0.71776369610777835</v>
      </c>
      <c r="E865" s="307">
        <f t="shared" ca="1" si="386"/>
        <v>-1.2408161423273931</v>
      </c>
      <c r="F865" s="304">
        <f t="shared" ca="1" si="387"/>
        <v>1.4334606456092658</v>
      </c>
      <c r="G865" s="306">
        <f t="shared" ca="1" si="388"/>
        <v>8.722986041414039</v>
      </c>
      <c r="H865" s="307">
        <f t="shared" ca="1" si="389"/>
        <v>-104.14231829823592</v>
      </c>
      <c r="I865" s="304">
        <f t="shared" ca="1" si="390"/>
        <v>104.50699950725686</v>
      </c>
      <c r="J865" s="306">
        <f t="shared" ca="1" si="391"/>
        <v>720.8069538303231</v>
      </c>
      <c r="K865" s="307">
        <f t="shared" ca="1" si="392"/>
        <v>-10.199124798230338</v>
      </c>
      <c r="L865" s="304">
        <f t="shared" ca="1" si="377"/>
        <v>720.87910694984043</v>
      </c>
      <c r="M865" s="306">
        <f t="shared" ca="1" si="393"/>
        <v>-1.4872311429780807</v>
      </c>
      <c r="N865" s="304">
        <f t="shared" ca="1" si="394"/>
        <v>-85.212067653061524</v>
      </c>
      <c r="P865" s="310">
        <f t="shared" ca="1" si="395"/>
        <v>23</v>
      </c>
      <c r="Q865" s="304">
        <f t="shared" ca="1" si="396"/>
        <v>0</v>
      </c>
      <c r="R865" s="306">
        <f t="shared" ca="1" si="397"/>
        <v>0</v>
      </c>
      <c r="S865" s="307">
        <f t="shared" ca="1" si="398"/>
        <v>3.1779999999999995</v>
      </c>
      <c r="T865" s="304">
        <f t="shared" ca="1" si="378"/>
        <v>31.176179999999995</v>
      </c>
      <c r="U865" s="311">
        <f t="shared" ca="1" si="379"/>
        <v>0</v>
      </c>
      <c r="V865" s="306">
        <f t="shared" ca="1" si="380"/>
        <v>1.2262500302485084</v>
      </c>
      <c r="W865" s="304">
        <f t="shared" ca="1" si="381"/>
        <v>27.32832099849146</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1.176575353550172</v>
      </c>
      <c r="AH865" s="304">
        <f t="shared" ca="1" si="405"/>
        <v>-8.5991916311969163</v>
      </c>
    </row>
    <row r="866" spans="1:34" x14ac:dyDescent="0.2">
      <c r="A866" s="347">
        <f t="shared" ca="1" si="383"/>
        <v>1E-4</v>
      </c>
      <c r="B866" s="304">
        <f t="shared" ca="1" si="384"/>
        <v>33.44840000000179</v>
      </c>
      <c r="D866" s="306">
        <f t="shared" ca="1" si="385"/>
        <v>-0.71775934566498167</v>
      </c>
      <c r="E866" s="307">
        <f t="shared" ca="1" si="386"/>
        <v>-1.2407873607855944</v>
      </c>
      <c r="F866" s="304">
        <f t="shared" ca="1" si="387"/>
        <v>1.4334335537354717</v>
      </c>
      <c r="G866" s="306">
        <f t="shared" ca="1" si="388"/>
        <v>8.7229142654794725</v>
      </c>
      <c r="H866" s="307">
        <f t="shared" ca="1" si="389"/>
        <v>-104.142442376972</v>
      </c>
      <c r="I866" s="304">
        <f t="shared" ca="1" si="390"/>
        <v>104.50711716205666</v>
      </c>
      <c r="J866" s="306">
        <f t="shared" ca="1" si="391"/>
        <v>720.8069538303231</v>
      </c>
      <c r="K866" s="307">
        <f t="shared" ca="1" si="392"/>
        <v>-10.209539036264099</v>
      </c>
      <c r="L866" s="304">
        <f t="shared" ca="1" si="377"/>
        <v>720.87925436752755</v>
      </c>
      <c r="M866" s="306">
        <f t="shared" ca="1" si="393"/>
        <v>-1.4872319264851839</v>
      </c>
      <c r="N866" s="304">
        <f t="shared" ca="1" si="394"/>
        <v>-85.212112544711758</v>
      </c>
      <c r="P866" s="310">
        <f t="shared" ca="1" si="395"/>
        <v>23</v>
      </c>
      <c r="Q866" s="304">
        <f t="shared" ca="1" si="396"/>
        <v>0</v>
      </c>
      <c r="R866" s="306">
        <f t="shared" ca="1" si="397"/>
        <v>0</v>
      </c>
      <c r="S866" s="307">
        <f t="shared" ca="1" si="398"/>
        <v>3.1779999999999995</v>
      </c>
      <c r="T866" s="304">
        <f t="shared" ca="1" si="378"/>
        <v>31.176179999999995</v>
      </c>
      <c r="U866" s="311">
        <f t="shared" ca="1" si="379"/>
        <v>0</v>
      </c>
      <c r="V866" s="306">
        <f t="shared" ca="1" si="380"/>
        <v>1.2262513072954762</v>
      </c>
      <c r="W866" s="304">
        <f t="shared" ca="1" si="381"/>
        <v>27.328410991852682</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1.176547677129447</v>
      </c>
      <c r="AH866" s="304">
        <f t="shared" ca="1" si="405"/>
        <v>-8.5992199491791901</v>
      </c>
    </row>
    <row r="867" spans="1:34" x14ac:dyDescent="0.2">
      <c r="A867" s="347">
        <f t="shared" ca="1" si="383"/>
        <v>1E-4</v>
      </c>
      <c r="B867" s="304">
        <f t="shared" ca="1" si="384"/>
        <v>33.448500000001793</v>
      </c>
      <c r="D867" s="306">
        <f t="shared" ca="1" si="385"/>
        <v>-0.71775499521672703</v>
      </c>
      <c r="E867" s="307">
        <f t="shared" ca="1" si="386"/>
        <v>-1.2407585796232752</v>
      </c>
      <c r="F867" s="304">
        <f t="shared" ca="1" si="387"/>
        <v>1.4334064622664888</v>
      </c>
      <c r="G867" s="306">
        <f t="shared" ca="1" si="388"/>
        <v>8.7228424899799499</v>
      </c>
      <c r="H867" s="307">
        <f t="shared" ca="1" si="389"/>
        <v>-104.14256645282997</v>
      </c>
      <c r="I867" s="304">
        <f t="shared" ca="1" si="390"/>
        <v>104.50723481408886</v>
      </c>
      <c r="J867" s="306">
        <f t="shared" ca="1" si="391"/>
        <v>720.8069538303231</v>
      </c>
      <c r="K867" s="307">
        <f t="shared" ca="1" si="392"/>
        <v>-10.219953286705589</v>
      </c>
      <c r="L867" s="304">
        <f t="shared" ca="1" si="377"/>
        <v>720.87940193581062</v>
      </c>
      <c r="M867" s="306">
        <f t="shared" ca="1" si="393"/>
        <v>-1.4872327099840761</v>
      </c>
      <c r="N867" s="304">
        <f t="shared" ca="1" si="394"/>
        <v>-85.212157435891527</v>
      </c>
      <c r="P867" s="310">
        <f t="shared" ca="1" si="395"/>
        <v>23</v>
      </c>
      <c r="Q867" s="304">
        <f t="shared" ca="1" si="396"/>
        <v>0</v>
      </c>
      <c r="R867" s="306">
        <f t="shared" ca="1" si="397"/>
        <v>0</v>
      </c>
      <c r="S867" s="307">
        <f t="shared" ca="1" si="398"/>
        <v>3.1779999999999995</v>
      </c>
      <c r="T867" s="304">
        <f t="shared" ca="1" si="378"/>
        <v>31.176179999999995</v>
      </c>
      <c r="U867" s="311">
        <f t="shared" ca="1" si="379"/>
        <v>0</v>
      </c>
      <c r="V867" s="306">
        <f t="shared" ca="1" si="380"/>
        <v>1.2262525843452963</v>
      </c>
      <c r="W867" s="304">
        <f t="shared" ca="1" si="381"/>
        <v>27.328500984027475</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1.1765200010693277</v>
      </c>
      <c r="AH867" s="304">
        <f t="shared" ca="1" si="405"/>
        <v>-8.5992482667881323</v>
      </c>
    </row>
    <row r="868" spans="1:34" x14ac:dyDescent="0.2">
      <c r="A868" s="347">
        <f t="shared" ca="1" si="383"/>
        <v>1E-4</v>
      </c>
      <c r="B868" s="304">
        <f t="shared" ca="1" si="384"/>
        <v>33.448600000001797</v>
      </c>
      <c r="D868" s="306">
        <f t="shared" ca="1" si="385"/>
        <v>-0.71775064476301464</v>
      </c>
      <c r="E868" s="307">
        <f t="shared" ca="1" si="386"/>
        <v>-1.2407297988404267</v>
      </c>
      <c r="F868" s="304">
        <f t="shared" ca="1" si="387"/>
        <v>1.4333793712023097</v>
      </c>
      <c r="G868" s="306">
        <f t="shared" ca="1" si="388"/>
        <v>8.7227707149154732</v>
      </c>
      <c r="H868" s="307">
        <f t="shared" ca="1" si="389"/>
        <v>-104.14269052580985</v>
      </c>
      <c r="I868" s="304">
        <f t="shared" ca="1" si="390"/>
        <v>104.50735246335347</v>
      </c>
      <c r="J868" s="306">
        <f t="shared" ca="1" si="391"/>
        <v>720.8069538303231</v>
      </c>
      <c r="K868" s="307">
        <f t="shared" ca="1" si="392"/>
        <v>-10.230367549554522</v>
      </c>
      <c r="L868" s="304">
        <f t="shared" ca="1" si="377"/>
        <v>720.87954965468987</v>
      </c>
      <c r="M868" s="306">
        <f t="shared" ca="1" si="393"/>
        <v>-1.4872334934747573</v>
      </c>
      <c r="N868" s="304">
        <f t="shared" ca="1" si="394"/>
        <v>-85.212202326600845</v>
      </c>
      <c r="P868" s="310">
        <f t="shared" ca="1" si="395"/>
        <v>23</v>
      </c>
      <c r="Q868" s="304">
        <f t="shared" ca="1" si="396"/>
        <v>0</v>
      </c>
      <c r="R868" s="306">
        <f t="shared" ca="1" si="397"/>
        <v>0</v>
      </c>
      <c r="S868" s="307">
        <f t="shared" ca="1" si="398"/>
        <v>3.1779999999999995</v>
      </c>
      <c r="T868" s="304">
        <f t="shared" ca="1" si="378"/>
        <v>31.176179999999995</v>
      </c>
      <c r="U868" s="311">
        <f t="shared" ca="1" si="379"/>
        <v>0</v>
      </c>
      <c r="V868" s="306">
        <f t="shared" ca="1" si="380"/>
        <v>1.2262538613979683</v>
      </c>
      <c r="W868" s="304">
        <f t="shared" ca="1" si="381"/>
        <v>27.328590975015807</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1.176492325369809</v>
      </c>
      <c r="AH868" s="304">
        <f t="shared" ca="1" si="405"/>
        <v>-8.5992765840237499</v>
      </c>
    </row>
    <row r="869" spans="1:34" x14ac:dyDescent="0.2">
      <c r="A869" s="347">
        <f t="shared" ca="1" si="383"/>
        <v>1E-4</v>
      </c>
      <c r="B869" s="304">
        <f t="shared" ca="1" si="384"/>
        <v>33.4487000000018</v>
      </c>
      <c r="D869" s="306">
        <f t="shared" ca="1" si="385"/>
        <v>-0.71774629430384518</v>
      </c>
      <c r="E869" s="307">
        <f t="shared" ca="1" si="386"/>
        <v>-1.2407010184370613</v>
      </c>
      <c r="F869" s="304">
        <f t="shared" ca="1" si="387"/>
        <v>1.4333522805429455</v>
      </c>
      <c r="G869" s="306">
        <f t="shared" ca="1" si="388"/>
        <v>8.7226989402860422</v>
      </c>
      <c r="H869" s="307">
        <f t="shared" ca="1" si="389"/>
        <v>-104.1428145959117</v>
      </c>
      <c r="I869" s="304">
        <f t="shared" ca="1" si="390"/>
        <v>104.50747010985056</v>
      </c>
      <c r="J869" s="306">
        <f t="shared" ca="1" si="391"/>
        <v>720.8069538303231</v>
      </c>
      <c r="K869" s="307">
        <f t="shared" ca="1" si="392"/>
        <v>-10.240781824810608</v>
      </c>
      <c r="L869" s="304">
        <f t="shared" ca="1" si="377"/>
        <v>720.87969752416586</v>
      </c>
      <c r="M869" s="306">
        <f t="shared" ca="1" si="393"/>
        <v>-1.4872342769572275</v>
      </c>
      <c r="N869" s="304">
        <f t="shared" ca="1" si="394"/>
        <v>-85.212247216839714</v>
      </c>
      <c r="P869" s="310">
        <f t="shared" ca="1" si="395"/>
        <v>23</v>
      </c>
      <c r="Q869" s="304">
        <f t="shared" ca="1" si="396"/>
        <v>0</v>
      </c>
      <c r="R869" s="306">
        <f t="shared" ca="1" si="397"/>
        <v>0</v>
      </c>
      <c r="S869" s="307">
        <f t="shared" ca="1" si="398"/>
        <v>3.1779999999999995</v>
      </c>
      <c r="T869" s="304">
        <f t="shared" ca="1" si="378"/>
        <v>31.176179999999995</v>
      </c>
      <c r="U869" s="311">
        <f t="shared" ca="1" si="379"/>
        <v>0</v>
      </c>
      <c r="V869" s="306">
        <f t="shared" ca="1" si="380"/>
        <v>1.2262551384534923</v>
      </c>
      <c r="W869" s="304">
        <f t="shared" ca="1" si="381"/>
        <v>27.328680964817714</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1.1764646500309013</v>
      </c>
      <c r="AH869" s="304">
        <f t="shared" ca="1" si="405"/>
        <v>-8.5993049008860325</v>
      </c>
    </row>
    <row r="870" spans="1:34" x14ac:dyDescent="0.2">
      <c r="A870" s="347">
        <f t="shared" ca="1" si="383"/>
        <v>1E-4</v>
      </c>
      <c r="B870" s="304">
        <f t="shared" ca="1" si="384"/>
        <v>33.448800000001803</v>
      </c>
      <c r="D870" s="306">
        <f t="shared" ca="1" si="385"/>
        <v>-0.71774194383922119</v>
      </c>
      <c r="E870" s="307">
        <f t="shared" ca="1" si="386"/>
        <v>-1.2406722384131683</v>
      </c>
      <c r="F870" s="304">
        <f t="shared" ca="1" si="387"/>
        <v>1.4333251902883886</v>
      </c>
      <c r="G870" s="306">
        <f t="shared" ca="1" si="388"/>
        <v>8.7226271660916588</v>
      </c>
      <c r="H870" s="307">
        <f t="shared" ca="1" si="389"/>
        <v>-104.14293866313554</v>
      </c>
      <c r="I870" s="304">
        <f t="shared" ca="1" si="390"/>
        <v>104.50758775358013</v>
      </c>
      <c r="J870" s="306">
        <f t="shared" ca="1" si="391"/>
        <v>720.8069538303231</v>
      </c>
      <c r="K870" s="307">
        <f t="shared" ca="1" si="392"/>
        <v>-10.25119611247356</v>
      </c>
      <c r="L870" s="304">
        <f t="shared" ca="1" si="377"/>
        <v>720.87984554423906</v>
      </c>
      <c r="M870" s="306">
        <f t="shared" ca="1" si="393"/>
        <v>-1.4872350604314872</v>
      </c>
      <c r="N870" s="304">
        <f t="shared" ca="1" si="394"/>
        <v>-85.21229210660816</v>
      </c>
      <c r="P870" s="310">
        <f t="shared" ca="1" si="395"/>
        <v>23</v>
      </c>
      <c r="Q870" s="304">
        <f t="shared" ca="1" si="396"/>
        <v>0</v>
      </c>
      <c r="R870" s="306">
        <f t="shared" ca="1" si="397"/>
        <v>0</v>
      </c>
      <c r="S870" s="307">
        <f t="shared" ca="1" si="398"/>
        <v>3.1779999999999995</v>
      </c>
      <c r="T870" s="304">
        <f t="shared" ca="1" si="378"/>
        <v>31.176179999999995</v>
      </c>
      <c r="U870" s="311">
        <f t="shared" ca="1" si="379"/>
        <v>0</v>
      </c>
      <c r="V870" s="306">
        <f t="shared" ca="1" si="380"/>
        <v>1.2262564155118685</v>
      </c>
      <c r="W870" s="304">
        <f t="shared" ca="1" si="381"/>
        <v>27.328770953433196</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1.176436975052594</v>
      </c>
      <c r="AH870" s="304">
        <f t="shared" ca="1" si="405"/>
        <v>-8.5993332173749906</v>
      </c>
    </row>
    <row r="871" spans="1:34" x14ac:dyDescent="0.2">
      <c r="A871" s="347">
        <f t="shared" ca="1" si="383"/>
        <v>1E-4</v>
      </c>
      <c r="B871" s="304">
        <f t="shared" ca="1" si="384"/>
        <v>33.448900000001807</v>
      </c>
      <c r="D871" s="306">
        <f t="shared" ca="1" si="385"/>
        <v>-0.71773759336914023</v>
      </c>
      <c r="E871" s="307">
        <f t="shared" ca="1" si="386"/>
        <v>-1.2406434587687478</v>
      </c>
      <c r="F871" s="304">
        <f t="shared" ca="1" si="387"/>
        <v>1.4332981004386376</v>
      </c>
      <c r="G871" s="306">
        <f t="shared" ca="1" si="388"/>
        <v>8.7225553923323211</v>
      </c>
      <c r="H871" s="307">
        <f t="shared" ca="1" si="389"/>
        <v>-104.14306272748142</v>
      </c>
      <c r="I871" s="304">
        <f t="shared" ca="1" si="390"/>
        <v>104.50770539454224</v>
      </c>
      <c r="J871" s="306">
        <f t="shared" ca="1" si="391"/>
        <v>720.8069538303231</v>
      </c>
      <c r="K871" s="307">
        <f t="shared" ca="1" si="392"/>
        <v>-10.26161041254309</v>
      </c>
      <c r="L871" s="304">
        <f t="shared" ca="1" si="377"/>
        <v>720.8799937149098</v>
      </c>
      <c r="M871" s="306">
        <f t="shared" ca="1" si="393"/>
        <v>-1.4872358438975359</v>
      </c>
      <c r="N871" s="304">
        <f t="shared" ca="1" si="394"/>
        <v>-85.212336995906142</v>
      </c>
      <c r="P871" s="310">
        <f t="shared" ca="1" si="395"/>
        <v>23</v>
      </c>
      <c r="Q871" s="304">
        <f t="shared" ca="1" si="396"/>
        <v>0</v>
      </c>
      <c r="R871" s="306">
        <f t="shared" ca="1" si="397"/>
        <v>0</v>
      </c>
      <c r="S871" s="307">
        <f t="shared" ca="1" si="398"/>
        <v>3.1779999999999995</v>
      </c>
      <c r="T871" s="304">
        <f t="shared" ca="1" si="378"/>
        <v>31.176179999999995</v>
      </c>
      <c r="U871" s="311">
        <f t="shared" ca="1" si="379"/>
        <v>0</v>
      </c>
      <c r="V871" s="306">
        <f t="shared" ca="1" si="380"/>
        <v>1.226257692573097</v>
      </c>
      <c r="W871" s="304">
        <f t="shared" ca="1" si="381"/>
        <v>27.32886094086227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1.176409300434889</v>
      </c>
      <c r="AH871" s="304">
        <f t="shared" ca="1" si="405"/>
        <v>-8.5993615334906224</v>
      </c>
    </row>
    <row r="872" spans="1:34" x14ac:dyDescent="0.2">
      <c r="A872" s="347">
        <f t="shared" ca="1" si="383"/>
        <v>1E-4</v>
      </c>
      <c r="B872" s="304">
        <f t="shared" ca="1" si="384"/>
        <v>33.44900000000181</v>
      </c>
      <c r="D872" s="306">
        <f t="shared" ca="1" si="385"/>
        <v>-0.7177332428936084</v>
      </c>
      <c r="E872" s="307">
        <f t="shared" ca="1" si="386"/>
        <v>-1.2406146795037927</v>
      </c>
      <c r="F872" s="304">
        <f t="shared" ca="1" si="387"/>
        <v>1.4332710109936899</v>
      </c>
      <c r="G872" s="306">
        <f t="shared" ca="1" si="388"/>
        <v>8.722483619008031</v>
      </c>
      <c r="H872" s="307">
        <f t="shared" ca="1" si="389"/>
        <v>-104.14318678894938</v>
      </c>
      <c r="I872" s="304">
        <f t="shared" ca="1" si="390"/>
        <v>104.50782303273695</v>
      </c>
      <c r="J872" s="306">
        <f t="shared" ca="1" si="391"/>
        <v>720.8069538303231</v>
      </c>
      <c r="K872" s="307">
        <f t="shared" ca="1" si="392"/>
        <v>-10.272024725018913</v>
      </c>
      <c r="L872" s="304">
        <f t="shared" ca="1" si="377"/>
        <v>720.88014203617854</v>
      </c>
      <c r="M872" s="306">
        <f t="shared" ca="1" si="393"/>
        <v>-1.4872366273553743</v>
      </c>
      <c r="N872" s="304">
        <f t="shared" ca="1" si="394"/>
        <v>-85.212381884733702</v>
      </c>
      <c r="P872" s="310">
        <f t="shared" ca="1" si="395"/>
        <v>23</v>
      </c>
      <c r="Q872" s="304">
        <f t="shared" ca="1" si="396"/>
        <v>0</v>
      </c>
      <c r="R872" s="306">
        <f t="shared" ca="1" si="397"/>
        <v>0</v>
      </c>
      <c r="S872" s="307">
        <f t="shared" ca="1" si="398"/>
        <v>3.1779999999999995</v>
      </c>
      <c r="T872" s="304">
        <f t="shared" ca="1" si="378"/>
        <v>31.176179999999995</v>
      </c>
      <c r="U872" s="311">
        <f t="shared" ca="1" si="379"/>
        <v>0</v>
      </c>
      <c r="V872" s="306">
        <f t="shared" ca="1" si="380"/>
        <v>1.2262589696371768</v>
      </c>
      <c r="W872" s="304">
        <f t="shared" ca="1" si="381"/>
        <v>27.328950927104941</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1.1763816261777791</v>
      </c>
      <c r="AH872" s="304">
        <f t="shared" ca="1" si="405"/>
        <v>-8.5993898492329368</v>
      </c>
    </row>
    <row r="873" spans="1:34" x14ac:dyDescent="0.2">
      <c r="A873" s="347">
        <f t="shared" ca="1" si="383"/>
        <v>1E-4</v>
      </c>
      <c r="B873" s="304">
        <f t="shared" ca="1" si="384"/>
        <v>33.449100000001813</v>
      </c>
      <c r="D873" s="306">
        <f t="shared" ca="1" si="385"/>
        <v>-0.71772889241262161</v>
      </c>
      <c r="E873" s="307">
        <f t="shared" ca="1" si="386"/>
        <v>-1.2405859006183029</v>
      </c>
      <c r="F873" s="304">
        <f t="shared" ca="1" si="387"/>
        <v>1.4332439219535431</v>
      </c>
      <c r="G873" s="306">
        <f t="shared" ca="1" si="388"/>
        <v>8.7224118461187903</v>
      </c>
      <c r="H873" s="307">
        <f t="shared" ca="1" si="389"/>
        <v>-104.14331084753944</v>
      </c>
      <c r="I873" s="304">
        <f t="shared" ca="1" si="390"/>
        <v>104.50794066816425</v>
      </c>
      <c r="J873" s="306">
        <f t="shared" ca="1" si="391"/>
        <v>720.8069538303231</v>
      </c>
      <c r="K873" s="307">
        <f t="shared" ca="1" si="392"/>
        <v>-10.282439049900736</v>
      </c>
      <c r="L873" s="304">
        <f t="shared" ca="1" si="377"/>
        <v>720.88029050804573</v>
      </c>
      <c r="M873" s="306">
        <f t="shared" ca="1" si="393"/>
        <v>-1.4872374108050024</v>
      </c>
      <c r="N873" s="304">
        <f t="shared" ca="1" si="394"/>
        <v>-85.212426773090854</v>
      </c>
      <c r="P873" s="310">
        <f t="shared" ca="1" si="395"/>
        <v>23</v>
      </c>
      <c r="Q873" s="304">
        <f t="shared" ca="1" si="396"/>
        <v>0</v>
      </c>
      <c r="R873" s="306">
        <f t="shared" ca="1" si="397"/>
        <v>0</v>
      </c>
      <c r="S873" s="307">
        <f t="shared" ca="1" si="398"/>
        <v>3.1779999999999995</v>
      </c>
      <c r="T873" s="304">
        <f t="shared" ca="1" si="378"/>
        <v>31.176179999999995</v>
      </c>
      <c r="U873" s="311">
        <f t="shared" ca="1" si="379"/>
        <v>0</v>
      </c>
      <c r="V873" s="306">
        <f t="shared" ca="1" si="380"/>
        <v>1.2262602467041093</v>
      </c>
      <c r="W873" s="304">
        <f t="shared" ca="1" si="381"/>
        <v>27.329040912161226</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1.1763539522812625</v>
      </c>
      <c r="AH873" s="304">
        <f t="shared" ca="1" si="405"/>
        <v>-8.5994181646019339</v>
      </c>
    </row>
    <row r="874" spans="1:34" x14ac:dyDescent="0.2">
      <c r="A874" s="347">
        <f t="shared" ca="1" si="383"/>
        <v>1E-4</v>
      </c>
      <c r="B874" s="304">
        <f t="shared" ca="1" si="384"/>
        <v>33.449200000001817</v>
      </c>
      <c r="D874" s="306">
        <f t="shared" ca="1" si="385"/>
        <v>-0.71772454192618185</v>
      </c>
      <c r="E874" s="307">
        <f t="shared" ca="1" si="386"/>
        <v>-1.2405571221122713</v>
      </c>
      <c r="F874" s="304">
        <f t="shared" ca="1" si="387"/>
        <v>1.4332168333181927</v>
      </c>
      <c r="G874" s="306">
        <f t="shared" ca="1" si="388"/>
        <v>8.7223400736645971</v>
      </c>
      <c r="H874" s="307">
        <f t="shared" ca="1" si="389"/>
        <v>-104.14343490325165</v>
      </c>
      <c r="I874" s="304">
        <f t="shared" ca="1" si="390"/>
        <v>104.50805830082419</v>
      </c>
      <c r="J874" s="306">
        <f t="shared" ca="1" si="391"/>
        <v>720.8069538303231</v>
      </c>
      <c r="K874" s="307">
        <f t="shared" ca="1" si="392"/>
        <v>-10.292853387188275</v>
      </c>
      <c r="L874" s="304">
        <f t="shared" ca="1" si="377"/>
        <v>720.88043913051195</v>
      </c>
      <c r="M874" s="306">
        <f t="shared" ca="1" si="393"/>
        <v>-1.4872381942464201</v>
      </c>
      <c r="N874" s="304">
        <f t="shared" ca="1" si="394"/>
        <v>-85.212471660977585</v>
      </c>
      <c r="P874" s="310">
        <f t="shared" ca="1" si="395"/>
        <v>23</v>
      </c>
      <c r="Q874" s="304">
        <f t="shared" ca="1" si="396"/>
        <v>0</v>
      </c>
      <c r="R874" s="306">
        <f t="shared" ca="1" si="397"/>
        <v>0</v>
      </c>
      <c r="S874" s="307">
        <f t="shared" ca="1" si="398"/>
        <v>3.1779999999999995</v>
      </c>
      <c r="T874" s="304">
        <f t="shared" ca="1" si="378"/>
        <v>31.176179999999995</v>
      </c>
      <c r="U874" s="311">
        <f t="shared" ca="1" si="379"/>
        <v>0</v>
      </c>
      <c r="V874" s="306">
        <f t="shared" ca="1" si="380"/>
        <v>1.2262615237738932</v>
      </c>
      <c r="W874" s="304">
        <f t="shared" ca="1" si="381"/>
        <v>27.32913089603111</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1.1763262787453357</v>
      </c>
      <c r="AH874" s="304">
        <f t="shared" ca="1" si="405"/>
        <v>-8.5994464795976189</v>
      </c>
    </row>
    <row r="875" spans="1:34" x14ac:dyDescent="0.2">
      <c r="A875" s="347">
        <f t="shared" ca="1" si="383"/>
        <v>1E-4</v>
      </c>
      <c r="B875" s="304">
        <f t="shared" ca="1" si="384"/>
        <v>33.44930000000182</v>
      </c>
      <c r="D875" s="306">
        <f t="shared" ca="1" si="385"/>
        <v>-0.71772019143429022</v>
      </c>
      <c r="E875" s="307">
        <f t="shared" ca="1" si="386"/>
        <v>-1.2405283439857069</v>
      </c>
      <c r="F875" s="304">
        <f t="shared" ca="1" si="387"/>
        <v>1.433189745087647</v>
      </c>
      <c r="G875" s="306">
        <f t="shared" ca="1" si="388"/>
        <v>8.7222683016454532</v>
      </c>
      <c r="H875" s="307">
        <f t="shared" ca="1" si="389"/>
        <v>-104.14355895608604</v>
      </c>
      <c r="I875" s="304">
        <f t="shared" ca="1" si="390"/>
        <v>104.50817593071682</v>
      </c>
      <c r="J875" s="306">
        <f t="shared" ca="1" si="391"/>
        <v>720.8069538303231</v>
      </c>
      <c r="K875" s="307">
        <f t="shared" ca="1" si="392"/>
        <v>-10.303267736881242</v>
      </c>
      <c r="L875" s="304">
        <f t="shared" ca="1" si="377"/>
        <v>720.88058790357741</v>
      </c>
      <c r="M875" s="306">
        <f t="shared" ca="1" si="393"/>
        <v>-1.4872389776796275</v>
      </c>
      <c r="N875" s="304">
        <f t="shared" ca="1" si="394"/>
        <v>-85.212516548393907</v>
      </c>
      <c r="P875" s="310">
        <f t="shared" ca="1" si="395"/>
        <v>23</v>
      </c>
      <c r="Q875" s="304">
        <f t="shared" ca="1" si="396"/>
        <v>0</v>
      </c>
      <c r="R875" s="306">
        <f t="shared" ca="1" si="397"/>
        <v>0</v>
      </c>
      <c r="S875" s="307">
        <f t="shared" ca="1" si="398"/>
        <v>3.1779999999999995</v>
      </c>
      <c r="T875" s="304">
        <f t="shared" ca="1" si="378"/>
        <v>31.176179999999995</v>
      </c>
      <c r="U875" s="311">
        <f t="shared" ca="1" si="379"/>
        <v>0</v>
      </c>
      <c r="V875" s="306">
        <f t="shared" ca="1" si="380"/>
        <v>1.2262628008465293</v>
      </c>
      <c r="W875" s="304">
        <f t="shared" ca="1" si="381"/>
        <v>27.329220878714629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1.1762986055700058</v>
      </c>
      <c r="AH875" s="304">
        <f t="shared" ca="1" si="405"/>
        <v>-8.5994747942199847</v>
      </c>
    </row>
    <row r="876" spans="1:34" x14ac:dyDescent="0.2">
      <c r="A876" s="347">
        <f t="shared" ca="1" si="383"/>
        <v>1E-4</v>
      </c>
      <c r="B876" s="304">
        <f t="shared" ca="1" si="384"/>
        <v>33.449400000001823</v>
      </c>
      <c r="D876" s="306">
        <f t="shared" ca="1" si="385"/>
        <v>-0.71771584093694951</v>
      </c>
      <c r="E876" s="307">
        <f t="shared" ca="1" si="386"/>
        <v>-1.2404995662385918</v>
      </c>
      <c r="F876" s="304">
        <f t="shared" ca="1" si="387"/>
        <v>1.4331626572618918</v>
      </c>
      <c r="G876" s="306">
        <f t="shared" ca="1" si="388"/>
        <v>8.7221965300613586</v>
      </c>
      <c r="H876" s="307">
        <f t="shared" ca="1" si="389"/>
        <v>-104.14368300604266</v>
      </c>
      <c r="I876" s="304">
        <f t="shared" ca="1" si="390"/>
        <v>104.50829355784217</v>
      </c>
      <c r="J876" s="306">
        <f t="shared" ca="1" si="391"/>
        <v>720.8069538303231</v>
      </c>
      <c r="K876" s="307">
        <f t="shared" ca="1" si="392"/>
        <v>-10.313682098979349</v>
      </c>
      <c r="L876" s="304">
        <f t="shared" ca="1" si="377"/>
        <v>720.88073682724269</v>
      </c>
      <c r="M876" s="306">
        <f t="shared" ca="1" si="393"/>
        <v>-1.4872397611046249</v>
      </c>
      <c r="N876" s="304">
        <f t="shared" ca="1" si="394"/>
        <v>-85.212561435339808</v>
      </c>
      <c r="P876" s="310">
        <f t="shared" ca="1" si="395"/>
        <v>23</v>
      </c>
      <c r="Q876" s="304">
        <f t="shared" ca="1" si="396"/>
        <v>0</v>
      </c>
      <c r="R876" s="306">
        <f t="shared" ca="1" si="397"/>
        <v>0</v>
      </c>
      <c r="S876" s="307">
        <f t="shared" ca="1" si="398"/>
        <v>3.1779999999999995</v>
      </c>
      <c r="T876" s="304">
        <f t="shared" ca="1" si="378"/>
        <v>31.176179999999995</v>
      </c>
      <c r="U876" s="311">
        <f t="shared" ca="1" si="379"/>
        <v>0</v>
      </c>
      <c r="V876" s="306">
        <f t="shared" ca="1" si="380"/>
        <v>1.2262640779220166</v>
      </c>
      <c r="W876" s="304">
        <f t="shared" ca="1" si="381"/>
        <v>27.329310860211773</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1.176270932755255</v>
      </c>
      <c r="AH876" s="304">
        <f t="shared" ca="1" si="405"/>
        <v>-8.5995031084690474</v>
      </c>
    </row>
    <row r="877" spans="1:34" x14ac:dyDescent="0.2">
      <c r="A877" s="347">
        <f t="shared" ca="1" si="383"/>
        <v>1E-4</v>
      </c>
      <c r="B877" s="304">
        <f t="shared" ca="1" si="384"/>
        <v>33.449500000001827</v>
      </c>
      <c r="D877" s="306">
        <f t="shared" ca="1" si="385"/>
        <v>-0.71771149043415916</v>
      </c>
      <c r="E877" s="307">
        <f t="shared" ca="1" si="386"/>
        <v>-1.2404707888709332</v>
      </c>
      <c r="F877" s="304">
        <f t="shared" ca="1" si="387"/>
        <v>1.4331355698409336</v>
      </c>
      <c r="G877" s="306">
        <f t="shared" ca="1" si="388"/>
        <v>8.7221247589123152</v>
      </c>
      <c r="H877" s="307">
        <f t="shared" ca="1" si="389"/>
        <v>-104.14380705312155</v>
      </c>
      <c r="I877" s="304">
        <f t="shared" ca="1" si="390"/>
        <v>104.50841118220026</v>
      </c>
      <c r="J877" s="306">
        <f t="shared" ca="1" si="391"/>
        <v>720.8069538303231</v>
      </c>
      <c r="K877" s="307">
        <f t="shared" ca="1" si="392"/>
        <v>-10.324096473482307</v>
      </c>
      <c r="L877" s="304">
        <f t="shared" ca="1" si="377"/>
        <v>720.88088590150824</v>
      </c>
      <c r="M877" s="306">
        <f t="shared" ca="1" si="393"/>
        <v>-1.4872405445214125</v>
      </c>
      <c r="N877" s="304">
        <f t="shared" ca="1" si="394"/>
        <v>-85.212606321815343</v>
      </c>
      <c r="P877" s="310">
        <f t="shared" ca="1" si="395"/>
        <v>23</v>
      </c>
      <c r="Q877" s="304">
        <f t="shared" ca="1" si="396"/>
        <v>0</v>
      </c>
      <c r="R877" s="306">
        <f t="shared" ca="1" si="397"/>
        <v>0</v>
      </c>
      <c r="S877" s="307">
        <f t="shared" ca="1" si="398"/>
        <v>3.1779999999999995</v>
      </c>
      <c r="T877" s="304">
        <f t="shared" ca="1" si="378"/>
        <v>31.176179999999995</v>
      </c>
      <c r="U877" s="311">
        <f t="shared" ca="1" si="379"/>
        <v>0</v>
      </c>
      <c r="V877" s="306">
        <f t="shared" ca="1" si="380"/>
        <v>1.2262653550003566</v>
      </c>
      <c r="W877" s="304">
        <f t="shared" ca="1" si="381"/>
        <v>27.329400840522574</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1.1762432603010939</v>
      </c>
      <c r="AH877" s="304">
        <f t="shared" ca="1" si="405"/>
        <v>-8.5995314223448016</v>
      </c>
    </row>
    <row r="878" spans="1:34" x14ac:dyDescent="0.2">
      <c r="A878" s="347">
        <f t="shared" ca="1" si="383"/>
        <v>1E-4</v>
      </c>
      <c r="B878" s="304">
        <f t="shared" ca="1" si="384"/>
        <v>33.44960000000183</v>
      </c>
      <c r="D878" s="306">
        <f t="shared" ca="1" si="385"/>
        <v>-0.71770713992591739</v>
      </c>
      <c r="E878" s="307">
        <f t="shared" ca="1" si="386"/>
        <v>-1.2404420118827204</v>
      </c>
      <c r="F878" s="304">
        <f t="shared" ca="1" si="387"/>
        <v>1.433108482824762</v>
      </c>
      <c r="G878" s="306">
        <f t="shared" ca="1" si="388"/>
        <v>8.7220529881983229</v>
      </c>
      <c r="H878" s="307">
        <f t="shared" ca="1" si="389"/>
        <v>-104.14393109732274</v>
      </c>
      <c r="I878" s="304">
        <f t="shared" ca="1" si="390"/>
        <v>104.50852880379115</v>
      </c>
      <c r="J878" s="306">
        <f t="shared" ca="1" si="391"/>
        <v>720.8069538303231</v>
      </c>
      <c r="K878" s="307">
        <f t="shared" ca="1" si="392"/>
        <v>-10.334510860389829</v>
      </c>
      <c r="L878" s="304">
        <f t="shared" ca="1" si="377"/>
        <v>720.8810351263744</v>
      </c>
      <c r="M878" s="306">
        <f t="shared" ca="1" si="393"/>
        <v>-1.4872413279299901</v>
      </c>
      <c r="N878" s="304">
        <f t="shared" ca="1" si="394"/>
        <v>-85.212651207820471</v>
      </c>
      <c r="P878" s="310">
        <f t="shared" ca="1" si="395"/>
        <v>23</v>
      </c>
      <c r="Q878" s="304">
        <f t="shared" ca="1" si="396"/>
        <v>0</v>
      </c>
      <c r="R878" s="306">
        <f t="shared" ca="1" si="397"/>
        <v>0</v>
      </c>
      <c r="S878" s="307">
        <f t="shared" ca="1" si="398"/>
        <v>3.1779999999999995</v>
      </c>
      <c r="T878" s="304">
        <f t="shared" ca="1" si="378"/>
        <v>31.176179999999995</v>
      </c>
      <c r="U878" s="311">
        <f t="shared" ca="1" si="379"/>
        <v>0</v>
      </c>
      <c r="V878" s="306">
        <f t="shared" ca="1" si="380"/>
        <v>1.2262666320815481</v>
      </c>
      <c r="W878" s="304">
        <f t="shared" ca="1" si="381"/>
        <v>27.329490819647031</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1.1762155882075085</v>
      </c>
      <c r="AH878" s="304">
        <f t="shared" ca="1" si="405"/>
        <v>-8.5995597358472562</v>
      </c>
    </row>
    <row r="879" spans="1:34" x14ac:dyDescent="0.2">
      <c r="A879" s="347">
        <f t="shared" ca="1" si="383"/>
        <v>1E-4</v>
      </c>
      <c r="B879" s="304">
        <f t="shared" ca="1" si="384"/>
        <v>33.449700000001833</v>
      </c>
      <c r="D879" s="306">
        <f t="shared" ca="1" si="385"/>
        <v>-0.71770278941222987</v>
      </c>
      <c r="E879" s="307">
        <f t="shared" ca="1" si="386"/>
        <v>-1.2404132352739534</v>
      </c>
      <c r="F879" s="304">
        <f t="shared" ca="1" si="387"/>
        <v>1.4330813962133804</v>
      </c>
      <c r="G879" s="306">
        <f t="shared" ca="1" si="388"/>
        <v>8.7219812179193816</v>
      </c>
      <c r="H879" s="307">
        <f t="shared" ca="1" si="389"/>
        <v>-104.14405513864627</v>
      </c>
      <c r="I879" s="304">
        <f t="shared" ca="1" si="390"/>
        <v>104.50864642261487</v>
      </c>
      <c r="J879" s="306">
        <f t="shared" ca="1" si="391"/>
        <v>720.8069538303231</v>
      </c>
      <c r="K879" s="307">
        <f t="shared" ca="1" si="392"/>
        <v>-10.344925259701627</v>
      </c>
      <c r="L879" s="304">
        <f t="shared" ca="1" si="377"/>
        <v>720.88118450184174</v>
      </c>
      <c r="M879" s="306">
        <f t="shared" ca="1" si="393"/>
        <v>-1.487242111330358</v>
      </c>
      <c r="N879" s="304">
        <f t="shared" ca="1" si="394"/>
        <v>-85.21269609335522</v>
      </c>
      <c r="P879" s="310">
        <f t="shared" ca="1" si="395"/>
        <v>23</v>
      </c>
      <c r="Q879" s="304">
        <f t="shared" ca="1" si="396"/>
        <v>0</v>
      </c>
      <c r="R879" s="306">
        <f t="shared" ca="1" si="397"/>
        <v>0</v>
      </c>
      <c r="S879" s="307">
        <f t="shared" ca="1" si="398"/>
        <v>3.1779999999999995</v>
      </c>
      <c r="T879" s="304">
        <f t="shared" ca="1" si="378"/>
        <v>31.176179999999995</v>
      </c>
      <c r="U879" s="311">
        <f t="shared" ca="1" si="379"/>
        <v>0</v>
      </c>
      <c r="V879" s="306">
        <f t="shared" ca="1" si="380"/>
        <v>1.2262679091655913</v>
      </c>
      <c r="W879" s="304">
        <f t="shared" ca="1" si="381"/>
        <v>27.329580797585148</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1.1761879164745022</v>
      </c>
      <c r="AH879" s="304">
        <f t="shared" ca="1" si="405"/>
        <v>-8.5995880489764112</v>
      </c>
    </row>
    <row r="880" spans="1:34" x14ac:dyDescent="0.2">
      <c r="A880" s="347">
        <f t="shared" ca="1" si="383"/>
        <v>1E-4</v>
      </c>
      <c r="B880" s="304">
        <f t="shared" ca="1" si="384"/>
        <v>33.449800000001837</v>
      </c>
      <c r="D880" s="306">
        <f t="shared" ca="1" si="385"/>
        <v>-0.71769843889309448</v>
      </c>
      <c r="E880" s="307">
        <f t="shared" ca="1" si="386"/>
        <v>-1.2403844590446322</v>
      </c>
      <c r="F880" s="304">
        <f t="shared" ca="1" si="387"/>
        <v>1.4330543100067876</v>
      </c>
      <c r="G880" s="306">
        <f t="shared" ca="1" si="388"/>
        <v>8.7219094480754915</v>
      </c>
      <c r="H880" s="307">
        <f t="shared" ca="1" si="389"/>
        <v>-104.14417917709217</v>
      </c>
      <c r="I880" s="304">
        <f t="shared" ca="1" si="390"/>
        <v>104.50876403867146</v>
      </c>
      <c r="J880" s="306">
        <f t="shared" ca="1" si="391"/>
        <v>720.8069538303231</v>
      </c>
      <c r="K880" s="307">
        <f t="shared" ca="1" si="392"/>
        <v>-10.355339671417415</v>
      </c>
      <c r="L880" s="304">
        <f t="shared" ca="1" si="377"/>
        <v>720.88133402791061</v>
      </c>
      <c r="M880" s="306">
        <f t="shared" ca="1" si="393"/>
        <v>-1.4872428947225163</v>
      </c>
      <c r="N880" s="304">
        <f t="shared" ca="1" si="394"/>
        <v>-85.212740978419603</v>
      </c>
      <c r="P880" s="310">
        <f t="shared" ca="1" si="395"/>
        <v>23</v>
      </c>
      <c r="Q880" s="304">
        <f t="shared" ca="1" si="396"/>
        <v>0</v>
      </c>
      <c r="R880" s="306">
        <f t="shared" ca="1" si="397"/>
        <v>0</v>
      </c>
      <c r="S880" s="307">
        <f t="shared" ca="1" si="398"/>
        <v>3.1779999999999995</v>
      </c>
      <c r="T880" s="304">
        <f t="shared" ca="1" si="378"/>
        <v>31.176179999999995</v>
      </c>
      <c r="U880" s="311">
        <f t="shared" ca="1" si="379"/>
        <v>0</v>
      </c>
      <c r="V880" s="306">
        <f t="shared" ca="1" si="380"/>
        <v>1.2262691862524859</v>
      </c>
      <c r="W880" s="304">
        <f t="shared" ca="1" si="381"/>
        <v>27.329670774336932</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1.1761602451020696</v>
      </c>
      <c r="AH880" s="304">
        <f t="shared" ca="1" si="405"/>
        <v>-8.5996163617322701</v>
      </c>
    </row>
    <row r="881" spans="1:34" x14ac:dyDescent="0.2">
      <c r="A881" s="347">
        <f t="shared" ca="1" si="383"/>
        <v>1E-4</v>
      </c>
      <c r="B881" s="304">
        <f t="shared" ca="1" si="384"/>
        <v>33.44990000000184</v>
      </c>
      <c r="D881" s="306">
        <f t="shared" ca="1" si="385"/>
        <v>-0.71769408836851301</v>
      </c>
      <c r="E881" s="307">
        <f t="shared" ca="1" si="386"/>
        <v>-1.2403556831947515</v>
      </c>
      <c r="F881" s="304">
        <f t="shared" ca="1" si="387"/>
        <v>1.43302722420498</v>
      </c>
      <c r="G881" s="306">
        <f t="shared" ca="1" si="388"/>
        <v>8.7218376786666543</v>
      </c>
      <c r="H881" s="307">
        <f t="shared" ca="1" si="389"/>
        <v>-104.14430321266049</v>
      </c>
      <c r="I881" s="304">
        <f t="shared" ca="1" si="390"/>
        <v>104.50888165196093</v>
      </c>
      <c r="J881" s="306">
        <f t="shared" ca="1" si="391"/>
        <v>720.8069538303231</v>
      </c>
      <c r="K881" s="307">
        <f t="shared" ca="1" si="392"/>
        <v>-10.365754095536902</v>
      </c>
      <c r="L881" s="304">
        <f t="shared" ca="1" si="377"/>
        <v>720.88148370458146</v>
      </c>
      <c r="M881" s="306">
        <f t="shared" ca="1" si="393"/>
        <v>-1.4872436781064653</v>
      </c>
      <c r="N881" s="304">
        <f t="shared" ca="1" si="394"/>
        <v>-85.212785863013622</v>
      </c>
      <c r="P881" s="310">
        <f t="shared" ca="1" si="395"/>
        <v>23</v>
      </c>
      <c r="Q881" s="304">
        <f t="shared" ca="1" si="396"/>
        <v>0</v>
      </c>
      <c r="R881" s="306">
        <f t="shared" ca="1" si="397"/>
        <v>0</v>
      </c>
      <c r="S881" s="307">
        <f t="shared" ca="1" si="398"/>
        <v>3.1779999999999995</v>
      </c>
      <c r="T881" s="304">
        <f t="shared" ca="1" si="378"/>
        <v>31.176179999999995</v>
      </c>
      <c r="U881" s="311">
        <f t="shared" ca="1" si="379"/>
        <v>0</v>
      </c>
      <c r="V881" s="306">
        <f t="shared" ca="1" si="380"/>
        <v>1.2262704633422328</v>
      </c>
      <c r="W881" s="304">
        <f t="shared" ca="1" si="381"/>
        <v>27.329760749902409</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1.1761325740902144</v>
      </c>
      <c r="AH881" s="304">
        <f t="shared" ca="1" si="405"/>
        <v>-8.5996446741148329</v>
      </c>
    </row>
    <row r="882" spans="1:34" x14ac:dyDescent="0.2">
      <c r="A882" s="347">
        <f t="shared" ca="1" si="383"/>
        <v>1E-4</v>
      </c>
      <c r="B882" s="304">
        <f t="shared" ca="1" si="384"/>
        <v>33.450000000001843</v>
      </c>
      <c r="D882" s="306">
        <f t="shared" ca="1" si="385"/>
        <v>-0.71768973783848344</v>
      </c>
      <c r="E882" s="307">
        <f t="shared" ca="1" si="386"/>
        <v>-1.2403269077243078</v>
      </c>
      <c r="F882" s="304">
        <f t="shared" ca="1" si="387"/>
        <v>1.4330001388079538</v>
      </c>
      <c r="G882" s="306">
        <f t="shared" ca="1" si="388"/>
        <v>8.7217659096928699</v>
      </c>
      <c r="H882" s="307">
        <f t="shared" ca="1" si="389"/>
        <v>-104.14442724535127</v>
      </c>
      <c r="I882" s="304">
        <f t="shared" ca="1" si="390"/>
        <v>104.50899926248334</v>
      </c>
      <c r="J882" s="306">
        <f t="shared" ca="1" si="391"/>
        <v>720.8069538303231</v>
      </c>
      <c r="K882" s="307">
        <f t="shared" ca="1" si="392"/>
        <v>-10.376168532059802</v>
      </c>
      <c r="L882" s="304">
        <f t="shared" ca="1" si="377"/>
        <v>720.88163353185473</v>
      </c>
      <c r="M882" s="306">
        <f t="shared" ca="1" si="393"/>
        <v>-1.4872444614822047</v>
      </c>
      <c r="N882" s="304">
        <f t="shared" ca="1" si="394"/>
        <v>-85.212830747137261</v>
      </c>
      <c r="P882" s="310">
        <f t="shared" ca="1" si="395"/>
        <v>23</v>
      </c>
      <c r="Q882" s="304">
        <f t="shared" ca="1" si="396"/>
        <v>0</v>
      </c>
      <c r="R882" s="306">
        <f t="shared" ca="1" si="397"/>
        <v>0</v>
      </c>
      <c r="S882" s="307">
        <f t="shared" ca="1" si="398"/>
        <v>3.1779999999999995</v>
      </c>
      <c r="T882" s="304">
        <f t="shared" ca="1" si="378"/>
        <v>31.176179999999995</v>
      </c>
      <c r="U882" s="311">
        <f t="shared" ca="1" si="379"/>
        <v>0</v>
      </c>
      <c r="V882" s="306">
        <f t="shared" ca="1" si="380"/>
        <v>1.2262717404348316</v>
      </c>
      <c r="W882" s="304">
        <f t="shared" ca="1" si="381"/>
        <v>27.329850724281581</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1.1761049034389259</v>
      </c>
      <c r="AH882" s="304">
        <f t="shared" ca="1" si="405"/>
        <v>-8.5996729861241068</v>
      </c>
    </row>
    <row r="883" spans="1:34" x14ac:dyDescent="0.2">
      <c r="A883" s="347">
        <f t="shared" ca="1" si="383"/>
        <v>1E-4</v>
      </c>
      <c r="B883" s="304">
        <f t="shared" ca="1" si="384"/>
        <v>33.450100000001846</v>
      </c>
      <c r="D883" s="306">
        <f t="shared" ca="1" si="385"/>
        <v>-0.7176853873030119</v>
      </c>
      <c r="E883" s="307">
        <f t="shared" ca="1" si="386"/>
        <v>-1.2402981326332956</v>
      </c>
      <c r="F883" s="304">
        <f t="shared" ca="1" si="387"/>
        <v>1.4329730538157073</v>
      </c>
      <c r="G883" s="306">
        <f t="shared" ca="1" si="388"/>
        <v>8.7216941411541402</v>
      </c>
      <c r="H883" s="307">
        <f t="shared" ca="1" si="389"/>
        <v>-104.14455127516453</v>
      </c>
      <c r="I883" s="304">
        <f t="shared" ca="1" si="390"/>
        <v>104.50911687023871</v>
      </c>
      <c r="J883" s="306">
        <f t="shared" ca="1" si="391"/>
        <v>720.8069538303231</v>
      </c>
      <c r="K883" s="307">
        <f t="shared" ca="1" si="392"/>
        <v>-10.386582980985828</v>
      </c>
      <c r="L883" s="304">
        <f t="shared" ca="1" si="377"/>
        <v>720.88178350973078</v>
      </c>
      <c r="M883" s="306">
        <f t="shared" ca="1" si="393"/>
        <v>-1.4872452448497349</v>
      </c>
      <c r="N883" s="304">
        <f t="shared" ca="1" si="394"/>
        <v>-85.212875630790535</v>
      </c>
      <c r="P883" s="310">
        <f t="shared" ca="1" si="395"/>
        <v>23</v>
      </c>
      <c r="Q883" s="304">
        <f t="shared" ca="1" si="396"/>
        <v>0</v>
      </c>
      <c r="R883" s="306">
        <f t="shared" ca="1" si="397"/>
        <v>0</v>
      </c>
      <c r="S883" s="307">
        <f t="shared" ca="1" si="398"/>
        <v>3.1779999999999995</v>
      </c>
      <c r="T883" s="304">
        <f t="shared" ca="1" si="378"/>
        <v>31.176179999999995</v>
      </c>
      <c r="U883" s="311">
        <f t="shared" ca="1" si="379"/>
        <v>0</v>
      </c>
      <c r="V883" s="306">
        <f t="shared" ca="1" si="380"/>
        <v>1.2262730175302818</v>
      </c>
      <c r="W883" s="304">
        <f t="shared" ca="1" si="381"/>
        <v>27.329940697474449</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1.1760772331482041</v>
      </c>
      <c r="AH883" s="304">
        <f t="shared" ca="1" si="405"/>
        <v>-8.5997012977600953</v>
      </c>
    </row>
    <row r="884" spans="1:34" x14ac:dyDescent="0.2">
      <c r="A884" s="347">
        <f t="shared" ca="1" si="383"/>
        <v>1E-4</v>
      </c>
      <c r="B884" s="304">
        <f t="shared" ca="1" si="384"/>
        <v>33.45020000000185</v>
      </c>
      <c r="D884" s="306">
        <f t="shared" ca="1" si="385"/>
        <v>-0.71768103676209594</v>
      </c>
      <c r="E884" s="307">
        <f t="shared" ca="1" si="386"/>
        <v>-1.240269357921715</v>
      </c>
      <c r="F884" s="304">
        <f t="shared" ca="1" si="387"/>
        <v>1.43294596922824</v>
      </c>
      <c r="G884" s="306">
        <f t="shared" ca="1" si="388"/>
        <v>8.7216223730504634</v>
      </c>
      <c r="H884" s="307">
        <f t="shared" ca="1" si="389"/>
        <v>-104.14467530210032</v>
      </c>
      <c r="I884" s="304">
        <f t="shared" ca="1" si="390"/>
        <v>104.50923447522712</v>
      </c>
      <c r="J884" s="306">
        <f t="shared" ca="1" si="391"/>
        <v>720.8069538303231</v>
      </c>
      <c r="K884" s="307">
        <f t="shared" ca="1" si="392"/>
        <v>-10.396997442314692</v>
      </c>
      <c r="L884" s="304">
        <f t="shared" ca="1" si="377"/>
        <v>720.88193363821028</v>
      </c>
      <c r="M884" s="306">
        <f t="shared" ca="1" si="393"/>
        <v>-1.487246028209056</v>
      </c>
      <c r="N884" s="304">
        <f t="shared" ca="1" si="394"/>
        <v>-85.212920513973486</v>
      </c>
      <c r="P884" s="310">
        <f t="shared" ca="1" si="395"/>
        <v>23</v>
      </c>
      <c r="Q884" s="304">
        <f t="shared" ca="1" si="396"/>
        <v>0</v>
      </c>
      <c r="R884" s="306">
        <f t="shared" ca="1" si="397"/>
        <v>0</v>
      </c>
      <c r="S884" s="307">
        <f t="shared" ca="1" si="398"/>
        <v>3.1779999999999995</v>
      </c>
      <c r="T884" s="304">
        <f t="shared" ca="1" si="378"/>
        <v>31.176179999999995</v>
      </c>
      <c r="U884" s="311">
        <f t="shared" ca="1" si="379"/>
        <v>0</v>
      </c>
      <c r="V884" s="306">
        <f t="shared" ca="1" si="380"/>
        <v>1.2262742946285836</v>
      </c>
      <c r="W884" s="304">
        <f t="shared" ca="1" si="381"/>
        <v>27.330030669481033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1.1760495632180454</v>
      </c>
      <c r="AH884" s="304">
        <f t="shared" ca="1" si="405"/>
        <v>-8.5997296090227984</v>
      </c>
    </row>
    <row r="885" spans="1:34" x14ac:dyDescent="0.2">
      <c r="A885" s="347">
        <f t="shared" ca="1" si="383"/>
        <v>1E-4</v>
      </c>
      <c r="B885" s="304">
        <f t="shared" ca="1" si="384"/>
        <v>33.450300000001853</v>
      </c>
      <c r="D885" s="306">
        <f t="shared" ca="1" si="385"/>
        <v>-0.71767668621573577</v>
      </c>
      <c r="E885" s="307">
        <f t="shared" ca="1" si="386"/>
        <v>-1.2402405835895625</v>
      </c>
      <c r="F885" s="304">
        <f t="shared" ca="1" si="387"/>
        <v>1.4329188850455485</v>
      </c>
      <c r="G885" s="306">
        <f t="shared" ca="1" si="388"/>
        <v>8.7215506053818412</v>
      </c>
      <c r="H885" s="307">
        <f t="shared" ca="1" si="389"/>
        <v>-104.14479932615869</v>
      </c>
      <c r="I885" s="304">
        <f t="shared" ca="1" si="390"/>
        <v>104.50935207744855</v>
      </c>
      <c r="J885" s="306">
        <f t="shared" ca="1" si="391"/>
        <v>720.8069538303231</v>
      </c>
      <c r="K885" s="307">
        <f t="shared" ca="1" si="392"/>
        <v>-10.407411916046104</v>
      </c>
      <c r="L885" s="304">
        <f t="shared" ca="1" si="377"/>
        <v>720.88208391729347</v>
      </c>
      <c r="M885" s="306">
        <f t="shared" ca="1" si="393"/>
        <v>-1.487246811560168</v>
      </c>
      <c r="N885" s="304">
        <f t="shared" ca="1" si="394"/>
        <v>-85.212965396686087</v>
      </c>
      <c r="P885" s="310">
        <f t="shared" ca="1" si="395"/>
        <v>23</v>
      </c>
      <c r="Q885" s="304">
        <f t="shared" ca="1" si="396"/>
        <v>0</v>
      </c>
      <c r="R885" s="306">
        <f t="shared" ca="1" si="397"/>
        <v>0</v>
      </c>
      <c r="S885" s="307">
        <f t="shared" ca="1" si="398"/>
        <v>3.1779999999999995</v>
      </c>
      <c r="T885" s="304">
        <f t="shared" ca="1" si="378"/>
        <v>31.176179999999995</v>
      </c>
      <c r="U885" s="311">
        <f t="shared" ca="1" si="379"/>
        <v>0</v>
      </c>
      <c r="V885" s="306">
        <f t="shared" ca="1" si="380"/>
        <v>1.2262755717297369</v>
      </c>
      <c r="W885" s="304">
        <f t="shared" ca="1" si="381"/>
        <v>27.330120640301338</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1.1760218936484499</v>
      </c>
      <c r="AH885" s="304">
        <f t="shared" ca="1" si="405"/>
        <v>-8.5997579199122214</v>
      </c>
    </row>
    <row r="886" spans="1:34" x14ac:dyDescent="0.2">
      <c r="A886" s="347">
        <f t="shared" ca="1" si="383"/>
        <v>1E-4</v>
      </c>
      <c r="B886" s="304">
        <f t="shared" ca="1" si="384"/>
        <v>33.450400000001856</v>
      </c>
      <c r="D886" s="306">
        <f t="shared" ca="1" si="385"/>
        <v>-0.71767233566393462</v>
      </c>
      <c r="E886" s="307">
        <f t="shared" ca="1" si="386"/>
        <v>-1.2402118096368362</v>
      </c>
      <c r="F886" s="304">
        <f t="shared" ca="1" si="387"/>
        <v>1.4328918012676335</v>
      </c>
      <c r="G886" s="306">
        <f t="shared" ca="1" si="388"/>
        <v>8.7214788381482755</v>
      </c>
      <c r="H886" s="307">
        <f t="shared" ca="1" si="389"/>
        <v>-104.14492334733966</v>
      </c>
      <c r="I886" s="304">
        <f t="shared" ca="1" si="390"/>
        <v>104.50946967690307</v>
      </c>
      <c r="J886" s="306">
        <f t="shared" ca="1" si="391"/>
        <v>720.8069538303231</v>
      </c>
      <c r="K886" s="307">
        <f t="shared" ca="1" si="392"/>
        <v>-10.417826402179779</v>
      </c>
      <c r="L886" s="304">
        <f t="shared" ca="1" si="377"/>
        <v>720.88223434698091</v>
      </c>
      <c r="M886" s="306">
        <f t="shared" ca="1" si="393"/>
        <v>-1.4872475949030712</v>
      </c>
      <c r="N886" s="304">
        <f t="shared" ca="1" si="394"/>
        <v>-85.213010278928351</v>
      </c>
      <c r="P886" s="310">
        <f t="shared" ca="1" si="395"/>
        <v>23</v>
      </c>
      <c r="Q886" s="304">
        <f t="shared" ca="1" si="396"/>
        <v>0</v>
      </c>
      <c r="R886" s="306">
        <f t="shared" ca="1" si="397"/>
        <v>0</v>
      </c>
      <c r="S886" s="307">
        <f t="shared" ca="1" si="398"/>
        <v>3.1779999999999995</v>
      </c>
      <c r="T886" s="304">
        <f t="shared" ca="1" si="378"/>
        <v>31.176179999999995</v>
      </c>
      <c r="U886" s="311">
        <f t="shared" ca="1" si="379"/>
        <v>0</v>
      </c>
      <c r="V886" s="306">
        <f t="shared" ca="1" si="380"/>
        <v>1.2262768488337417</v>
      </c>
      <c r="W886" s="304">
        <f t="shared" ca="1" si="381"/>
        <v>27.33021060993536</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1.1759942244394139</v>
      </c>
      <c r="AH886" s="304">
        <f t="shared" ca="1" si="405"/>
        <v>-8.5997862304283643</v>
      </c>
    </row>
    <row r="887" spans="1:34" x14ac:dyDescent="0.2">
      <c r="A887" s="347">
        <f t="shared" ca="1" si="383"/>
        <v>1E-4</v>
      </c>
      <c r="B887" s="304">
        <f t="shared" ca="1" si="384"/>
        <v>33.45050000000186</v>
      </c>
      <c r="D887" s="306">
        <f t="shared" ca="1" si="385"/>
        <v>-0.71766798510669083</v>
      </c>
      <c r="E887" s="307">
        <f t="shared" ca="1" si="386"/>
        <v>-1.2401830360635344</v>
      </c>
      <c r="F887" s="304">
        <f t="shared" ca="1" si="387"/>
        <v>1.4328647178944924</v>
      </c>
      <c r="G887" s="306">
        <f t="shared" ca="1" si="388"/>
        <v>8.7214070713497645</v>
      </c>
      <c r="H887" s="307">
        <f t="shared" ca="1" si="389"/>
        <v>-104.14504736564326</v>
      </c>
      <c r="I887" s="304">
        <f t="shared" ca="1" si="390"/>
        <v>104.50958727359068</v>
      </c>
      <c r="J887" s="306">
        <f t="shared" ca="1" si="391"/>
        <v>720.8069538303231</v>
      </c>
      <c r="K887" s="307">
        <f t="shared" ca="1" si="392"/>
        <v>-10.428240900715428</v>
      </c>
      <c r="L887" s="304">
        <f t="shared" ca="1" si="377"/>
        <v>720.88238492727294</v>
      </c>
      <c r="M887" s="306">
        <f t="shared" ca="1" si="393"/>
        <v>-1.4872483782377657</v>
      </c>
      <c r="N887" s="304">
        <f t="shared" ca="1" si="394"/>
        <v>-85.213055160700279</v>
      </c>
      <c r="P887" s="310">
        <f t="shared" ca="1" si="395"/>
        <v>23</v>
      </c>
      <c r="Q887" s="304">
        <f t="shared" ca="1" si="396"/>
        <v>0</v>
      </c>
      <c r="R887" s="306">
        <f t="shared" ca="1" si="397"/>
        <v>0</v>
      </c>
      <c r="S887" s="307">
        <f t="shared" ca="1" si="398"/>
        <v>3.1779999999999995</v>
      </c>
      <c r="T887" s="304">
        <f t="shared" ca="1" si="378"/>
        <v>31.176179999999995</v>
      </c>
      <c r="U887" s="311">
        <f t="shared" ca="1" si="379"/>
        <v>0</v>
      </c>
      <c r="V887" s="306">
        <f t="shared" ca="1" si="380"/>
        <v>1.2262781259405979</v>
      </c>
      <c r="W887" s="304">
        <f t="shared" ca="1" si="381"/>
        <v>27.330300578383124</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1.1759665555909358</v>
      </c>
      <c r="AH887" s="304">
        <f t="shared" ca="1" si="405"/>
        <v>-8.599814540571229</v>
      </c>
    </row>
    <row r="888" spans="1:34" x14ac:dyDescent="0.2">
      <c r="A888" s="347">
        <f t="shared" ca="1" si="383"/>
        <v>1E-4</v>
      </c>
      <c r="B888" s="304">
        <f t="shared" ca="1" si="384"/>
        <v>33.450600000001863</v>
      </c>
      <c r="D888" s="306">
        <f t="shared" ca="1" si="385"/>
        <v>-0.71766363454400606</v>
      </c>
      <c r="E888" s="307">
        <f t="shared" ca="1" si="386"/>
        <v>-1.2401542628696518</v>
      </c>
      <c r="F888" s="304">
        <f t="shared" ca="1" si="387"/>
        <v>1.4328376349261216</v>
      </c>
      <c r="G888" s="306">
        <f t="shared" ca="1" si="388"/>
        <v>8.7213353049863098</v>
      </c>
      <c r="H888" s="307">
        <f t="shared" ca="1" si="389"/>
        <v>-104.14517138106955</v>
      </c>
      <c r="I888" s="304">
        <f t="shared" ca="1" si="390"/>
        <v>104.50970486751146</v>
      </c>
      <c r="J888" s="306">
        <f t="shared" ca="1" si="391"/>
        <v>720.8069538303231</v>
      </c>
      <c r="K888" s="307">
        <f t="shared" ca="1" si="392"/>
        <v>-10.438655411652764</v>
      </c>
      <c r="L888" s="304">
        <f t="shared" ca="1" si="377"/>
        <v>720.88253565817001</v>
      </c>
      <c r="M888" s="306">
        <f t="shared" ca="1" si="393"/>
        <v>-1.4872491615642514</v>
      </c>
      <c r="N888" s="304">
        <f t="shared" ca="1" si="394"/>
        <v>-85.213100042001898</v>
      </c>
      <c r="P888" s="310">
        <f t="shared" ca="1" si="395"/>
        <v>23</v>
      </c>
      <c r="Q888" s="304">
        <f t="shared" ca="1" si="396"/>
        <v>0</v>
      </c>
      <c r="R888" s="306">
        <f t="shared" ca="1" si="397"/>
        <v>0</v>
      </c>
      <c r="S888" s="307">
        <f t="shared" ca="1" si="398"/>
        <v>3.1779999999999995</v>
      </c>
      <c r="T888" s="304">
        <f t="shared" ca="1" si="378"/>
        <v>31.176179999999995</v>
      </c>
      <c r="U888" s="311">
        <f t="shared" ca="1" si="379"/>
        <v>0</v>
      </c>
      <c r="V888" s="306">
        <f t="shared" ca="1" si="380"/>
        <v>1.2262794030503064</v>
      </c>
      <c r="W888" s="304">
        <f t="shared" ca="1" si="381"/>
        <v>27.330390545644654</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1.1759388871030136</v>
      </c>
      <c r="AH888" s="304">
        <f t="shared" ca="1" si="405"/>
        <v>-8.5998428503408206</v>
      </c>
    </row>
    <row r="889" spans="1:34" x14ac:dyDescent="0.2">
      <c r="A889" s="347">
        <f t="shared" ca="1" si="383"/>
        <v>1E-4</v>
      </c>
      <c r="B889" s="304">
        <f t="shared" ca="1" si="384"/>
        <v>33.450700000001866</v>
      </c>
      <c r="D889" s="306">
        <f t="shared" ca="1" si="385"/>
        <v>-0.71765928397588286</v>
      </c>
      <c r="E889" s="307">
        <f t="shared" ca="1" si="386"/>
        <v>-1.2401254900551795</v>
      </c>
      <c r="F889" s="304">
        <f t="shared" ca="1" si="387"/>
        <v>1.4328105523625152</v>
      </c>
      <c r="G889" s="306">
        <f t="shared" ca="1" si="388"/>
        <v>8.7212635390579116</v>
      </c>
      <c r="H889" s="307">
        <f t="shared" ca="1" si="389"/>
        <v>-104.14529539361855</v>
      </c>
      <c r="I889" s="304">
        <f t="shared" ca="1" si="390"/>
        <v>104.50982245866541</v>
      </c>
      <c r="J889" s="306">
        <f t="shared" ca="1" si="391"/>
        <v>720.8069538303231</v>
      </c>
      <c r="K889" s="307">
        <f t="shared" ca="1" si="392"/>
        <v>-10.449069934991499</v>
      </c>
      <c r="L889" s="304">
        <f t="shared" ca="1" si="377"/>
        <v>720.88268653967259</v>
      </c>
      <c r="M889" s="306">
        <f t="shared" ca="1" si="393"/>
        <v>-1.4872499448825285</v>
      </c>
      <c r="N889" s="304">
        <f t="shared" ca="1" si="394"/>
        <v>-85.213144922833195</v>
      </c>
      <c r="P889" s="310">
        <f t="shared" ca="1" si="395"/>
        <v>23</v>
      </c>
      <c r="Q889" s="304">
        <f t="shared" ca="1" si="396"/>
        <v>0</v>
      </c>
      <c r="R889" s="306">
        <f t="shared" ca="1" si="397"/>
        <v>0</v>
      </c>
      <c r="S889" s="307">
        <f t="shared" ca="1" si="398"/>
        <v>3.1779999999999995</v>
      </c>
      <c r="T889" s="304">
        <f t="shared" ca="1" si="378"/>
        <v>31.176179999999995</v>
      </c>
      <c r="U889" s="311">
        <f t="shared" ca="1" si="379"/>
        <v>0</v>
      </c>
      <c r="V889" s="306">
        <f t="shared" ca="1" si="380"/>
        <v>1.2262806801628658</v>
      </c>
      <c r="W889" s="304">
        <f t="shared" ca="1" si="381"/>
        <v>27.330480511719923</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1.1759112189756351</v>
      </c>
      <c r="AH889" s="304">
        <f t="shared" ca="1" si="405"/>
        <v>-8.5998711597371482</v>
      </c>
    </row>
    <row r="890" spans="1:34" x14ac:dyDescent="0.2">
      <c r="A890" s="347">
        <f t="shared" ca="1" si="383"/>
        <v>1E-4</v>
      </c>
      <c r="B890" s="304">
        <f t="shared" ca="1" si="384"/>
        <v>33.45080000000187</v>
      </c>
      <c r="D890" s="306">
        <f t="shared" ca="1" si="385"/>
        <v>-0.71765493340232012</v>
      </c>
      <c r="E890" s="307">
        <f t="shared" ca="1" si="386"/>
        <v>-1.2400967176201281</v>
      </c>
      <c r="F890" s="304">
        <f t="shared" ca="1" si="387"/>
        <v>1.4327834702036817</v>
      </c>
      <c r="G890" s="306">
        <f t="shared" ca="1" si="388"/>
        <v>8.7211917735645716</v>
      </c>
      <c r="H890" s="307">
        <f t="shared" ca="1" si="389"/>
        <v>-104.14541940329032</v>
      </c>
      <c r="I890" s="304">
        <f t="shared" ca="1" si="390"/>
        <v>104.50994004705261</v>
      </c>
      <c r="J890" s="306">
        <f t="shared" ca="1" si="391"/>
        <v>720.8069538303231</v>
      </c>
      <c r="K890" s="307">
        <f t="shared" ca="1" si="392"/>
        <v>-10.459484470731345</v>
      </c>
      <c r="L890" s="304">
        <f t="shared" ca="1" si="377"/>
        <v>720.88283757178112</v>
      </c>
      <c r="M890" s="306">
        <f t="shared" ca="1" si="393"/>
        <v>-1.4872507281925971</v>
      </c>
      <c r="N890" s="304">
        <f t="shared" ca="1" si="394"/>
        <v>-85.213189803194169</v>
      </c>
      <c r="P890" s="310">
        <f t="shared" ca="1" si="395"/>
        <v>23</v>
      </c>
      <c r="Q890" s="304">
        <f t="shared" ca="1" si="396"/>
        <v>0</v>
      </c>
      <c r="R890" s="306">
        <f t="shared" ca="1" si="397"/>
        <v>0</v>
      </c>
      <c r="S890" s="307">
        <f t="shared" ca="1" si="398"/>
        <v>3.1779999999999995</v>
      </c>
      <c r="T890" s="304">
        <f t="shared" ca="1" si="378"/>
        <v>31.176179999999995</v>
      </c>
      <c r="U890" s="311">
        <f t="shared" ca="1" si="379"/>
        <v>0</v>
      </c>
      <c r="V890" s="306">
        <f t="shared" ca="1" si="380"/>
        <v>1.226281957278277</v>
      </c>
      <c r="W890" s="304">
        <f t="shared" ca="1" si="381"/>
        <v>27.330570476608976</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1.1758835512088144</v>
      </c>
      <c r="AH890" s="304">
        <f t="shared" ca="1" si="405"/>
        <v>-8.5998994687602028</v>
      </c>
    </row>
    <row r="891" spans="1:34" x14ac:dyDescent="0.2">
      <c r="A891" s="347">
        <f t="shared" ca="1" si="383"/>
        <v>1E-4</v>
      </c>
      <c r="B891" s="304">
        <f t="shared" ca="1" si="384"/>
        <v>33.450900000001873</v>
      </c>
      <c r="D891" s="306">
        <f t="shared" ca="1" si="385"/>
        <v>-0.71765058282332084</v>
      </c>
      <c r="E891" s="307">
        <f t="shared" ca="1" si="386"/>
        <v>-1.2400679455644781</v>
      </c>
      <c r="F891" s="304">
        <f t="shared" ca="1" si="387"/>
        <v>1.4327563884496057</v>
      </c>
      <c r="G891" s="306">
        <f t="shared" ca="1" si="388"/>
        <v>8.7211200085062899</v>
      </c>
      <c r="H891" s="307">
        <f t="shared" ca="1" si="389"/>
        <v>-104.14554341008487</v>
      </c>
      <c r="I891" s="304">
        <f t="shared" ca="1" si="390"/>
        <v>104.51005763267304</v>
      </c>
      <c r="J891" s="306">
        <f t="shared" ca="1" si="391"/>
        <v>720.8069538303231</v>
      </c>
      <c r="K891" s="307">
        <f t="shared" ca="1" si="392"/>
        <v>-10.469899018872013</v>
      </c>
      <c r="L891" s="304">
        <f t="shared" ca="1" si="377"/>
        <v>720.88298875449607</v>
      </c>
      <c r="M891" s="306">
        <f t="shared" ca="1" si="393"/>
        <v>-1.4872515114944576</v>
      </c>
      <c r="N891" s="304">
        <f t="shared" ca="1" si="394"/>
        <v>-85.213234683084863</v>
      </c>
      <c r="P891" s="310">
        <f t="shared" ca="1" si="395"/>
        <v>23</v>
      </c>
      <c r="Q891" s="304">
        <f t="shared" ca="1" si="396"/>
        <v>0</v>
      </c>
      <c r="R891" s="306">
        <f t="shared" ca="1" si="397"/>
        <v>0</v>
      </c>
      <c r="S891" s="307">
        <f t="shared" ca="1" si="398"/>
        <v>3.1779999999999995</v>
      </c>
      <c r="T891" s="304">
        <f t="shared" ca="1" si="378"/>
        <v>31.176179999999995</v>
      </c>
      <c r="U891" s="311">
        <f t="shared" ca="1" si="379"/>
        <v>0</v>
      </c>
      <c r="V891" s="306">
        <f t="shared" ca="1" si="380"/>
        <v>1.2262832343965395</v>
      </c>
      <c r="W891" s="304">
        <f t="shared" ca="1" si="381"/>
        <v>27.330660440311799</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1.1758558838025301</v>
      </c>
      <c r="AH891" s="304">
        <f t="shared" ca="1" si="405"/>
        <v>-8.5999277774100005</v>
      </c>
    </row>
    <row r="892" spans="1:34" x14ac:dyDescent="0.2">
      <c r="A892" s="347">
        <f t="shared" ca="1" si="383"/>
        <v>1E-4</v>
      </c>
      <c r="B892" s="304">
        <f t="shared" ca="1" si="384"/>
        <v>33.451000000001876</v>
      </c>
      <c r="D892" s="306">
        <f t="shared" ca="1" si="385"/>
        <v>-0.71764623223888191</v>
      </c>
      <c r="E892" s="307">
        <f t="shared" ca="1" si="386"/>
        <v>-1.2400391738882384</v>
      </c>
      <c r="F892" s="304">
        <f t="shared" ca="1" si="387"/>
        <v>1.4327293071002938</v>
      </c>
      <c r="G892" s="306">
        <f t="shared" ca="1" si="388"/>
        <v>8.7210482438830663</v>
      </c>
      <c r="H892" s="307">
        <f t="shared" ca="1" si="389"/>
        <v>-104.14566741400226</v>
      </c>
      <c r="I892" s="304">
        <f t="shared" ca="1" si="390"/>
        <v>104.51017521552679</v>
      </c>
      <c r="J892" s="306">
        <f t="shared" ca="1" si="391"/>
        <v>720.8069538303231</v>
      </c>
      <c r="K892" s="307">
        <f t="shared" ca="1" si="392"/>
        <v>-10.480313579413217</v>
      </c>
      <c r="L892" s="304">
        <f t="shared" ca="1" si="377"/>
        <v>720.88314008781788</v>
      </c>
      <c r="M892" s="306">
        <f t="shared" ca="1" si="393"/>
        <v>-1.4872522947881097</v>
      </c>
      <c r="N892" s="304">
        <f t="shared" ca="1" si="394"/>
        <v>-85.213279562505249</v>
      </c>
      <c r="P892" s="310">
        <f t="shared" ca="1" si="395"/>
        <v>23</v>
      </c>
      <c r="Q892" s="304">
        <f t="shared" ca="1" si="396"/>
        <v>0</v>
      </c>
      <c r="R892" s="306">
        <f t="shared" ca="1" si="397"/>
        <v>0</v>
      </c>
      <c r="S892" s="307">
        <f t="shared" ca="1" si="398"/>
        <v>3.1779999999999995</v>
      </c>
      <c r="T892" s="304">
        <f t="shared" ca="1" si="378"/>
        <v>31.176179999999995</v>
      </c>
      <c r="U892" s="311">
        <f t="shared" ca="1" si="379"/>
        <v>0</v>
      </c>
      <c r="V892" s="306">
        <f t="shared" ca="1" si="380"/>
        <v>1.2262845115176533</v>
      </c>
      <c r="W892" s="304">
        <f t="shared" ca="1" si="381"/>
        <v>27.330750402828411</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1.1758282167567948</v>
      </c>
      <c r="AH892" s="304">
        <f t="shared" ca="1" si="405"/>
        <v>-8.599956085686534</v>
      </c>
    </row>
    <row r="893" spans="1:34" x14ac:dyDescent="0.2">
      <c r="A893" s="347">
        <f t="shared" ca="1" si="383"/>
        <v>1E-4</v>
      </c>
      <c r="B893" s="304">
        <f t="shared" ca="1" si="384"/>
        <v>33.45110000000188</v>
      </c>
      <c r="D893" s="306">
        <f t="shared" ca="1" si="385"/>
        <v>-0.71764188164900755</v>
      </c>
      <c r="E893" s="307">
        <f t="shared" ca="1" si="386"/>
        <v>-1.2400104025914054</v>
      </c>
      <c r="F893" s="304">
        <f t="shared" ca="1" si="387"/>
        <v>1.4327022261557449</v>
      </c>
      <c r="G893" s="306">
        <f t="shared" ca="1" si="388"/>
        <v>8.720976479694901</v>
      </c>
      <c r="H893" s="307">
        <f t="shared" ca="1" si="389"/>
        <v>-104.14579141504252</v>
      </c>
      <c r="I893" s="304">
        <f t="shared" ca="1" si="390"/>
        <v>104.51029279561385</v>
      </c>
      <c r="J893" s="306">
        <f t="shared" ca="1" si="391"/>
        <v>720.8069538303231</v>
      </c>
      <c r="K893" s="307">
        <f t="shared" ca="1" si="392"/>
        <v>-10.490728152354668</v>
      </c>
      <c r="L893" s="304">
        <f t="shared" ca="1" si="377"/>
        <v>720.88329157174678</v>
      </c>
      <c r="M893" s="306">
        <f t="shared" ca="1" si="393"/>
        <v>-1.4872530780735538</v>
      </c>
      <c r="N893" s="304">
        <f t="shared" ca="1" si="394"/>
        <v>-85.213324441455342</v>
      </c>
      <c r="P893" s="310">
        <f t="shared" ca="1" si="395"/>
        <v>23</v>
      </c>
      <c r="Q893" s="304">
        <f t="shared" ca="1" si="396"/>
        <v>0</v>
      </c>
      <c r="R893" s="306">
        <f t="shared" ca="1" si="397"/>
        <v>0</v>
      </c>
      <c r="S893" s="307">
        <f t="shared" ca="1" si="398"/>
        <v>3.1779999999999995</v>
      </c>
      <c r="T893" s="304">
        <f t="shared" ca="1" si="378"/>
        <v>31.176179999999995</v>
      </c>
      <c r="U893" s="311">
        <f t="shared" ca="1" si="379"/>
        <v>0</v>
      </c>
      <c r="V893" s="306">
        <f t="shared" ca="1" si="380"/>
        <v>1.2262857886416187</v>
      </c>
      <c r="W893" s="304">
        <f t="shared" ca="1" si="381"/>
        <v>27.330840364158814</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1.1758005500715978</v>
      </c>
      <c r="AH893" s="304">
        <f t="shared" ca="1" si="405"/>
        <v>-8.5999843935898088</v>
      </c>
    </row>
    <row r="894" spans="1:34" x14ac:dyDescent="0.2">
      <c r="A894" s="347">
        <f t="shared" ca="1" si="383"/>
        <v>1E-4</v>
      </c>
      <c r="B894" s="304">
        <f t="shared" ca="1" si="384"/>
        <v>33.451200000001883</v>
      </c>
      <c r="D894" s="306">
        <f t="shared" ca="1" si="385"/>
        <v>-0.71763753105369776</v>
      </c>
      <c r="E894" s="307">
        <f t="shared" ca="1" si="386"/>
        <v>-1.2399816316739702</v>
      </c>
      <c r="F894" s="304">
        <f t="shared" ca="1" si="387"/>
        <v>1.4326751456159517</v>
      </c>
      <c r="G894" s="306">
        <f t="shared" ca="1" si="388"/>
        <v>8.7209047159417956</v>
      </c>
      <c r="H894" s="307">
        <f t="shared" ca="1" si="389"/>
        <v>-104.14591541320569</v>
      </c>
      <c r="I894" s="304">
        <f t="shared" ca="1" si="390"/>
        <v>104.51041037293429</v>
      </c>
      <c r="J894" s="306">
        <f t="shared" ca="1" si="391"/>
        <v>720.8069538303231</v>
      </c>
      <c r="K894" s="307">
        <f t="shared" ca="1" si="392"/>
        <v>-10.50114273769608</v>
      </c>
      <c r="L894" s="304">
        <f t="shared" ca="1" si="377"/>
        <v>720.88344320628357</v>
      </c>
      <c r="M894" s="306">
        <f t="shared" ca="1" si="393"/>
        <v>-1.4872538613507897</v>
      </c>
      <c r="N894" s="304">
        <f t="shared" ca="1" si="394"/>
        <v>-85.213369319935154</v>
      </c>
      <c r="P894" s="310">
        <f t="shared" ca="1" si="395"/>
        <v>23</v>
      </c>
      <c r="Q894" s="304">
        <f t="shared" ca="1" si="396"/>
        <v>0</v>
      </c>
      <c r="R894" s="306">
        <f t="shared" ca="1" si="397"/>
        <v>0</v>
      </c>
      <c r="S894" s="307">
        <f t="shared" ca="1" si="398"/>
        <v>3.1779999999999995</v>
      </c>
      <c r="T894" s="304">
        <f t="shared" ca="1" si="378"/>
        <v>31.176179999999995</v>
      </c>
      <c r="U894" s="311">
        <f t="shared" ca="1" si="379"/>
        <v>0</v>
      </c>
      <c r="V894" s="306">
        <f t="shared" ca="1" si="380"/>
        <v>1.2262870657684353</v>
      </c>
      <c r="W894" s="304">
        <f t="shared" ca="1" si="381"/>
        <v>27.330930324303022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1.1757728837469372</v>
      </c>
      <c r="AH894" s="304">
        <f t="shared" ca="1" si="405"/>
        <v>-8.6000127011198302</v>
      </c>
    </row>
    <row r="895" spans="1:34" x14ac:dyDescent="0.2">
      <c r="A895" s="347">
        <f t="shared" ca="1" si="383"/>
        <v>1E-4</v>
      </c>
      <c r="B895" s="304">
        <f t="shared" ca="1" si="384"/>
        <v>33.451300000001886</v>
      </c>
      <c r="D895" s="306">
        <f t="shared" ca="1" si="385"/>
        <v>-0.7176331804529541</v>
      </c>
      <c r="E895" s="307">
        <f t="shared" ca="1" si="386"/>
        <v>-1.2399528611359347</v>
      </c>
      <c r="F895" s="304">
        <f t="shared" ca="1" si="387"/>
        <v>1.4326480654809166</v>
      </c>
      <c r="G895" s="306">
        <f t="shared" ca="1" si="388"/>
        <v>8.7208329526237502</v>
      </c>
      <c r="H895" s="307">
        <f t="shared" ca="1" si="389"/>
        <v>-104.1460394084918</v>
      </c>
      <c r="I895" s="304">
        <f t="shared" ca="1" si="390"/>
        <v>104.51052794748813</v>
      </c>
      <c r="J895" s="306">
        <f t="shared" ca="1" si="391"/>
        <v>720.8069538303231</v>
      </c>
      <c r="K895" s="307">
        <f t="shared" ca="1" si="392"/>
        <v>-10.511557335437164</v>
      </c>
      <c r="L895" s="304">
        <f t="shared" ca="1" si="377"/>
        <v>720.88359499142837</v>
      </c>
      <c r="M895" s="306">
        <f t="shared" ca="1" si="393"/>
        <v>-1.487254644619818</v>
      </c>
      <c r="N895" s="304">
        <f t="shared" ca="1" si="394"/>
        <v>-85.213414197944701</v>
      </c>
      <c r="P895" s="310">
        <f t="shared" ca="1" si="395"/>
        <v>23</v>
      </c>
      <c r="Q895" s="304">
        <f t="shared" ca="1" si="396"/>
        <v>0</v>
      </c>
      <c r="R895" s="306">
        <f t="shared" ca="1" si="397"/>
        <v>0</v>
      </c>
      <c r="S895" s="307">
        <f t="shared" ca="1" si="398"/>
        <v>3.1779999999999995</v>
      </c>
      <c r="T895" s="304">
        <f t="shared" ca="1" si="378"/>
        <v>31.176179999999995</v>
      </c>
      <c r="U895" s="311">
        <f t="shared" ca="1" si="379"/>
        <v>0</v>
      </c>
      <c r="V895" s="306">
        <f t="shared" ca="1" si="380"/>
        <v>1.2262883428981033</v>
      </c>
      <c r="W895" s="304">
        <f t="shared" ca="1" si="381"/>
        <v>27.331020283261054</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1.1757452177828149</v>
      </c>
      <c r="AH895" s="304">
        <f t="shared" ca="1" si="405"/>
        <v>-8.6000410082765981</v>
      </c>
    </row>
    <row r="896" spans="1:34" x14ac:dyDescent="0.2">
      <c r="A896" s="347">
        <f t="shared" ca="1" si="383"/>
        <v>1E-4</v>
      </c>
      <c r="B896" s="304">
        <f t="shared" ca="1" si="384"/>
        <v>33.45140000000189</v>
      </c>
      <c r="D896" s="306">
        <f t="shared" ca="1" si="385"/>
        <v>-0.71762882984677501</v>
      </c>
      <c r="E896" s="307">
        <f t="shared" ca="1" si="386"/>
        <v>-1.2399240909772935</v>
      </c>
      <c r="F896" s="304">
        <f t="shared" ca="1" si="387"/>
        <v>1.4326209857506342</v>
      </c>
      <c r="G896" s="306">
        <f t="shared" ca="1" si="388"/>
        <v>8.7207611897407649</v>
      </c>
      <c r="H896" s="307">
        <f t="shared" ca="1" si="389"/>
        <v>-104.1461634009009</v>
      </c>
      <c r="I896" s="304">
        <f t="shared" ca="1" si="390"/>
        <v>104.5106455192754</v>
      </c>
      <c r="J896" s="306">
        <f t="shared" ca="1" si="391"/>
        <v>720.8069538303231</v>
      </c>
      <c r="K896" s="307">
        <f t="shared" ca="1" si="392"/>
        <v>-10.521971945577635</v>
      </c>
      <c r="L896" s="304">
        <f t="shared" ca="1" si="377"/>
        <v>720.88374692718173</v>
      </c>
      <c r="M896" s="306">
        <f t="shared" ca="1" si="393"/>
        <v>-1.4872554278806385</v>
      </c>
      <c r="N896" s="304">
        <f t="shared" ca="1" si="394"/>
        <v>-85.213459075483968</v>
      </c>
      <c r="P896" s="310">
        <f t="shared" ca="1" si="395"/>
        <v>23</v>
      </c>
      <c r="Q896" s="304">
        <f t="shared" ca="1" si="396"/>
        <v>0</v>
      </c>
      <c r="R896" s="306">
        <f t="shared" ca="1" si="397"/>
        <v>0</v>
      </c>
      <c r="S896" s="307">
        <f t="shared" ca="1" si="398"/>
        <v>3.1779999999999995</v>
      </c>
      <c r="T896" s="304">
        <f t="shared" ca="1" si="378"/>
        <v>31.176179999999995</v>
      </c>
      <c r="U896" s="311">
        <f t="shared" ca="1" si="379"/>
        <v>0</v>
      </c>
      <c r="V896" s="306">
        <f t="shared" ca="1" si="380"/>
        <v>1.2262896200306224</v>
      </c>
      <c r="W896" s="304">
        <f t="shared" ca="1" si="381"/>
        <v>27.331110241032903</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1.175717552179222</v>
      </c>
      <c r="AH896" s="304">
        <f t="shared" ca="1" si="405"/>
        <v>-8.6000693150601197</v>
      </c>
    </row>
    <row r="897" spans="1:34" x14ac:dyDescent="0.2">
      <c r="A897" s="347">
        <f t="shared" ca="1" si="383"/>
        <v>1E-4</v>
      </c>
      <c r="B897" s="304">
        <f t="shared" ca="1" si="384"/>
        <v>33.451500000001893</v>
      </c>
      <c r="D897" s="306">
        <f t="shared" ca="1" si="385"/>
        <v>-0.71762447923516393</v>
      </c>
      <c r="E897" s="307">
        <f t="shared" ca="1" si="386"/>
        <v>-1.2398953211980448</v>
      </c>
      <c r="F897" s="304">
        <f t="shared" ca="1" si="387"/>
        <v>1.4325939064251052</v>
      </c>
      <c r="G897" s="306">
        <f t="shared" ca="1" si="388"/>
        <v>8.7206894272928412</v>
      </c>
      <c r="H897" s="307">
        <f t="shared" ca="1" si="389"/>
        <v>-104.14628739043302</v>
      </c>
      <c r="I897" s="304">
        <f t="shared" ca="1" si="390"/>
        <v>104.51076308829614</v>
      </c>
      <c r="J897" s="306">
        <f t="shared" ca="1" si="391"/>
        <v>720.8069538303231</v>
      </c>
      <c r="K897" s="307">
        <f t="shared" ca="1" si="392"/>
        <v>-10.532386568117202</v>
      </c>
      <c r="L897" s="304">
        <f t="shared" ca="1" si="377"/>
        <v>720.88389901354424</v>
      </c>
      <c r="M897" s="306">
        <f t="shared" ca="1" si="393"/>
        <v>-1.4872562111332512</v>
      </c>
      <c r="N897" s="304">
        <f t="shared" ca="1" si="394"/>
        <v>-85.213503952552969</v>
      </c>
      <c r="P897" s="310">
        <f t="shared" ca="1" si="395"/>
        <v>23</v>
      </c>
      <c r="Q897" s="304">
        <f t="shared" ca="1" si="396"/>
        <v>0</v>
      </c>
      <c r="R897" s="306">
        <f t="shared" ca="1" si="397"/>
        <v>0</v>
      </c>
      <c r="S897" s="307">
        <f t="shared" ca="1" si="398"/>
        <v>3.1779999999999995</v>
      </c>
      <c r="T897" s="304">
        <f t="shared" ca="1" si="378"/>
        <v>31.176179999999995</v>
      </c>
      <c r="U897" s="311">
        <f t="shared" ca="1" si="379"/>
        <v>0</v>
      </c>
      <c r="V897" s="306">
        <f t="shared" ca="1" si="380"/>
        <v>1.2262908971659932</v>
      </c>
      <c r="W897" s="304">
        <f t="shared" ca="1" si="381"/>
        <v>27.331200197618589</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1.1756898869361603</v>
      </c>
      <c r="AH897" s="304">
        <f t="shared" ca="1" si="405"/>
        <v>-8.6000976214703932</v>
      </c>
    </row>
    <row r="898" spans="1:34" x14ac:dyDescent="0.2">
      <c r="A898" s="347">
        <f t="shared" ca="1" si="383"/>
        <v>1E-4</v>
      </c>
      <c r="B898" s="304">
        <f t="shared" ca="1" si="384"/>
        <v>33.451600000001896</v>
      </c>
      <c r="D898" s="306">
        <f t="shared" ca="1" si="385"/>
        <v>-0.71762012861812075</v>
      </c>
      <c r="E898" s="307">
        <f t="shared" ca="1" si="386"/>
        <v>-1.2398665517981851</v>
      </c>
      <c r="F898" s="304">
        <f t="shared" ca="1" si="387"/>
        <v>1.4325668275043262</v>
      </c>
      <c r="G898" s="306">
        <f t="shared" ca="1" si="388"/>
        <v>8.7206176652799794</v>
      </c>
      <c r="H898" s="307">
        <f t="shared" ca="1" si="389"/>
        <v>-104.1464113770882</v>
      </c>
      <c r="I898" s="304">
        <f t="shared" ca="1" si="390"/>
        <v>104.51088065455041</v>
      </c>
      <c r="J898" s="306">
        <f t="shared" ca="1" si="391"/>
        <v>720.8069538303231</v>
      </c>
      <c r="K898" s="307">
        <f t="shared" ca="1" si="392"/>
        <v>-10.542801203055578</v>
      </c>
      <c r="L898" s="304">
        <f t="shared" ca="1" si="377"/>
        <v>720.88405125051611</v>
      </c>
      <c r="M898" s="306">
        <f t="shared" ca="1" si="393"/>
        <v>-1.4872569943776566</v>
      </c>
      <c r="N898" s="304">
        <f t="shared" ca="1" si="394"/>
        <v>-85.213548829151733</v>
      </c>
      <c r="P898" s="310">
        <f t="shared" ca="1" si="395"/>
        <v>23</v>
      </c>
      <c r="Q898" s="304">
        <f t="shared" ca="1" si="396"/>
        <v>0</v>
      </c>
      <c r="R898" s="306">
        <f t="shared" ca="1" si="397"/>
        <v>0</v>
      </c>
      <c r="S898" s="307">
        <f t="shared" ca="1" si="398"/>
        <v>3.1779999999999995</v>
      </c>
      <c r="T898" s="304">
        <f t="shared" ca="1" si="378"/>
        <v>31.176179999999995</v>
      </c>
      <c r="U898" s="311">
        <f t="shared" ca="1" si="379"/>
        <v>0</v>
      </c>
      <c r="V898" s="306">
        <f t="shared" ca="1" si="380"/>
        <v>1.226292174304215</v>
      </c>
      <c r="W898" s="304">
        <f t="shared" ca="1" si="381"/>
        <v>27.331290153018113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1.1756622220536261</v>
      </c>
      <c r="AH898" s="304">
        <f t="shared" ca="1" si="405"/>
        <v>-8.600125927507424</v>
      </c>
    </row>
    <row r="899" spans="1:34" x14ac:dyDescent="0.2">
      <c r="A899" s="347">
        <f t="shared" ca="1" si="383"/>
        <v>1E-4</v>
      </c>
      <c r="B899" s="304">
        <f t="shared" ca="1" si="384"/>
        <v>33.4517000000019</v>
      </c>
      <c r="D899" s="306">
        <f t="shared" ca="1" si="385"/>
        <v>-0.71761577799564524</v>
      </c>
      <c r="E899" s="307">
        <f t="shared" ca="1" si="386"/>
        <v>-1.2398377827777125</v>
      </c>
      <c r="F899" s="304">
        <f t="shared" ca="1" si="387"/>
        <v>1.4325397489882958</v>
      </c>
      <c r="G899" s="306">
        <f t="shared" ca="1" si="388"/>
        <v>8.7205459037021793</v>
      </c>
      <c r="H899" s="307">
        <f t="shared" ca="1" si="389"/>
        <v>-104.14653536086648</v>
      </c>
      <c r="I899" s="304">
        <f t="shared" ca="1" si="390"/>
        <v>104.51099821803822</v>
      </c>
      <c r="J899" s="306">
        <f t="shared" ca="1" si="391"/>
        <v>720.8069538303231</v>
      </c>
      <c r="K899" s="307">
        <f t="shared" ca="1" si="392"/>
        <v>-10.553215850392476</v>
      </c>
      <c r="L899" s="304">
        <f t="shared" ca="1" si="377"/>
        <v>720.8842036380978</v>
      </c>
      <c r="M899" s="306">
        <f t="shared" ca="1" si="393"/>
        <v>-1.4872577776138545</v>
      </c>
      <c r="N899" s="304">
        <f t="shared" ca="1" si="394"/>
        <v>-85.213593705280232</v>
      </c>
      <c r="P899" s="310">
        <f t="shared" ca="1" si="395"/>
        <v>23</v>
      </c>
      <c r="Q899" s="304">
        <f t="shared" ca="1" si="396"/>
        <v>0</v>
      </c>
      <c r="R899" s="306">
        <f t="shared" ca="1" si="397"/>
        <v>0</v>
      </c>
      <c r="S899" s="307">
        <f t="shared" ca="1" si="398"/>
        <v>3.1779999999999995</v>
      </c>
      <c r="T899" s="304">
        <f t="shared" ca="1" si="378"/>
        <v>31.176179999999995</v>
      </c>
      <c r="U899" s="311">
        <f t="shared" ca="1" si="379"/>
        <v>0</v>
      </c>
      <c r="V899" s="306">
        <f t="shared" ca="1" si="380"/>
        <v>1.2262934514452877</v>
      </c>
      <c r="W899" s="304">
        <f t="shared" ca="1" si="381"/>
        <v>27.331380107231499</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1.1756345575316161</v>
      </c>
      <c r="AH899" s="304">
        <f t="shared" ca="1" si="405"/>
        <v>-8.6001542331712137</v>
      </c>
    </row>
    <row r="900" spans="1:34" x14ac:dyDescent="0.2">
      <c r="A900" s="347">
        <f t="shared" ca="1" si="383"/>
        <v>1E-4</v>
      </c>
      <c r="B900" s="304">
        <f t="shared" ca="1" si="384"/>
        <v>33.451800000001903</v>
      </c>
      <c r="D900" s="306">
        <f t="shared" ca="1" si="385"/>
        <v>-0.71761142736773997</v>
      </c>
      <c r="E900" s="307">
        <f t="shared" ca="1" si="386"/>
        <v>-1.2398090141366183</v>
      </c>
      <c r="F900" s="304">
        <f t="shared" ca="1" si="387"/>
        <v>1.4325126708770077</v>
      </c>
      <c r="G900" s="306">
        <f t="shared" ca="1" si="388"/>
        <v>8.7204741425594428</v>
      </c>
      <c r="H900" s="307">
        <f t="shared" ca="1" si="389"/>
        <v>-104.14665934176789</v>
      </c>
      <c r="I900" s="304">
        <f t="shared" ca="1" si="390"/>
        <v>104.5111157787596</v>
      </c>
      <c r="J900" s="306">
        <f t="shared" ca="1" si="391"/>
        <v>720.8069538303231</v>
      </c>
      <c r="K900" s="307">
        <f t="shared" ca="1" si="392"/>
        <v>-10.563630510127608</v>
      </c>
      <c r="L900" s="304">
        <f t="shared" ref="L900:L963" ca="1" si="406">SQRT(pos_x^2+pos_z^2)</f>
        <v>720.88435617628988</v>
      </c>
      <c r="M900" s="306">
        <f t="shared" ca="1" si="393"/>
        <v>-1.4872585608418449</v>
      </c>
      <c r="N900" s="304">
        <f t="shared" ca="1" si="394"/>
        <v>-85.213638580938479</v>
      </c>
      <c r="P900" s="310">
        <f t="shared" ca="1" si="395"/>
        <v>23</v>
      </c>
      <c r="Q900" s="304">
        <f t="shared" ca="1" si="396"/>
        <v>0</v>
      </c>
      <c r="R900" s="306">
        <f t="shared" ca="1" si="397"/>
        <v>0</v>
      </c>
      <c r="S900" s="307">
        <f t="shared" ca="1" si="398"/>
        <v>3.1779999999999995</v>
      </c>
      <c r="T900" s="304">
        <f t="shared" ref="T900:T963" ca="1" si="407">m*g</f>
        <v>31.176179999999995</v>
      </c>
      <c r="U900" s="311">
        <f t="shared" ref="U900:U963" ca="1" si="408">IF(pos_xz&lt;L_rampe,Poids*COS(Beta),0)</f>
        <v>0</v>
      </c>
      <c r="V900" s="306">
        <f t="shared" ref="V900:V963" ca="1" si="409">Rho_moyen*(20000-Alt_rampe-pos_z)/(20000+Alt_rampe+pos_z)</f>
        <v>1.2262947285892123</v>
      </c>
      <c r="W900" s="304">
        <f t="shared" ref="W900:W963" ca="1" si="410">1/2*Rho*Sref*Cx*vit_xz^2</f>
        <v>27.331470060258745</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1.1756068933701265</v>
      </c>
      <c r="AH900" s="304">
        <f t="shared" ca="1" si="405"/>
        <v>-8.6001825384617696</v>
      </c>
    </row>
    <row r="901" spans="1:34" x14ac:dyDescent="0.2">
      <c r="A901" s="347">
        <f t="shared" ref="A901:A964" ca="1" si="412">IF(B900+0.01&lt;=T_ini+ROUNDUP(Temps_fin_propu,0), 0.01, IF(K900&gt;0, 0.1, 0.0001))</f>
        <v>1E-4</v>
      </c>
      <c r="B901" s="304">
        <f t="shared" ref="B901:B964" ca="1" si="413">B900+pas</f>
        <v>33.451900000001906</v>
      </c>
      <c r="D901" s="306">
        <f t="shared" ref="D901:D964" ca="1" si="414">IF(AND(L900&lt;L_rampe,Poussee&lt;Poids*SIN(M900)),0,(-W900+Poussee)/m*COS(M900)-U900/m*SIN(M900))</f>
        <v>-0.71760707673440605</v>
      </c>
      <c r="E901" s="307">
        <f t="shared" ref="E901:E964" ca="1" si="415">IF(AND(L900&lt;L_rampe,Poussee&lt;Poids*SIN(M900)),0,(-W900+Poussee)/m*SIN(M900)+U900/m*COS(M900)-Poids/m)</f>
        <v>-1.2397802458749076</v>
      </c>
      <c r="F901" s="304">
        <f t="shared" ref="F901:F964" ca="1" si="416">SQRT(acc_x^2+acc_z^2)</f>
        <v>1.4324855931704676</v>
      </c>
      <c r="G901" s="306">
        <f t="shared" ref="G901:G964" ca="1" si="417">G900+acc_x*pas</f>
        <v>8.7204023818517697</v>
      </c>
      <c r="H901" s="307">
        <f t="shared" ref="H901:H964" ca="1" si="418">H900+acc_z*pas</f>
        <v>-104.14678331979248</v>
      </c>
      <c r="I901" s="304">
        <f t="shared" ref="I901:I964" ca="1" si="419">SQRT(vit_x^2+vit_z^2)</f>
        <v>104.51123333671462</v>
      </c>
      <c r="J901" s="306">
        <f t="shared" ref="J901:J964" ca="1" si="420">J900+0.5*(vit_x+G900)*pas*(K900&gt;=0)</f>
        <v>720.8069538303231</v>
      </c>
      <c r="K901" s="307">
        <f t="shared" ref="K901:K964" ca="1" si="421">K900+0.5*(vit_z+H900)*pas</f>
        <v>-10.574045182260686</v>
      </c>
      <c r="L901" s="304">
        <f t="shared" ca="1" si="406"/>
        <v>720.88450886509281</v>
      </c>
      <c r="M901" s="306">
        <f t="shared" ref="M901:M964" ca="1" si="422">IF(AND(L900&gt;L_rampe,G901&gt;0),ATAN2(G901,H901),$M$4)</f>
        <v>-1.4872593440616284</v>
      </c>
      <c r="N901" s="304">
        <f t="shared" ref="N901:N964" ca="1" si="423">DEGREES(Beta)</f>
        <v>-85.213683456126503</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3.1779999999999995</v>
      </c>
      <c r="T901" s="304">
        <f t="shared" ca="1" si="407"/>
        <v>31.176179999999995</v>
      </c>
      <c r="U901" s="311">
        <f t="shared" ca="1" si="408"/>
        <v>0</v>
      </c>
      <c r="V901" s="306">
        <f t="shared" ca="1" si="409"/>
        <v>1.2262960057359873</v>
      </c>
      <c r="W901" s="304">
        <f t="shared" ca="1" si="410"/>
        <v>27.33156001209986</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1.1755792295691556</v>
      </c>
      <c r="AH901" s="304">
        <f t="shared" ref="AH901:AH964" ca="1" si="434">IF(AND(L900&lt;L_rampe,Poussee&lt;Poids*SIN(M900)), g*SIN(M900), (-W900+Poussee)/m)</f>
        <v>-8.6002108433790898</v>
      </c>
    </row>
    <row r="902" spans="1:34" x14ac:dyDescent="0.2">
      <c r="A902" s="347">
        <f t="shared" ca="1" si="412"/>
        <v>1E-4</v>
      </c>
      <c r="B902" s="304">
        <f t="shared" ca="1" si="413"/>
        <v>33.45200000000191</v>
      </c>
      <c r="D902" s="306">
        <f t="shared" ca="1" si="414"/>
        <v>-0.7176027260956418</v>
      </c>
      <c r="E902" s="307">
        <f t="shared" ca="1" si="415"/>
        <v>-1.2397514779925718</v>
      </c>
      <c r="F902" s="304">
        <f t="shared" ca="1" si="416"/>
        <v>1.4324585158686665</v>
      </c>
      <c r="G902" s="306">
        <f t="shared" ca="1" si="417"/>
        <v>8.7203306215791603</v>
      </c>
      <c r="H902" s="307">
        <f t="shared" ca="1" si="418"/>
        <v>-104.14690729494028</v>
      </c>
      <c r="I902" s="304">
        <f t="shared" ca="1" si="419"/>
        <v>104.51135089190329</v>
      </c>
      <c r="J902" s="306">
        <f t="shared" ca="1" si="420"/>
        <v>720.8069538303231</v>
      </c>
      <c r="K902" s="307">
        <f t="shared" ca="1" si="421"/>
        <v>-10.584459866791423</v>
      </c>
      <c r="L902" s="304">
        <f t="shared" ca="1" si="406"/>
        <v>720.88466170450681</v>
      </c>
      <c r="M902" s="306">
        <f t="shared" ca="1" si="422"/>
        <v>-1.4872601272732049</v>
      </c>
      <c r="N902" s="304">
        <f t="shared" ca="1" si="423"/>
        <v>-85.213728330844305</v>
      </c>
      <c r="P902" s="310">
        <f t="shared" ca="1" si="424"/>
        <v>23</v>
      </c>
      <c r="Q902" s="304">
        <f t="shared" ca="1" si="425"/>
        <v>0</v>
      </c>
      <c r="R902" s="306">
        <f t="shared" ca="1" si="426"/>
        <v>0</v>
      </c>
      <c r="S902" s="307">
        <f t="shared" ca="1" si="427"/>
        <v>3.1779999999999995</v>
      </c>
      <c r="T902" s="304">
        <f t="shared" ca="1" si="407"/>
        <v>31.176179999999995</v>
      </c>
      <c r="U902" s="311">
        <f t="shared" ca="1" si="408"/>
        <v>0</v>
      </c>
      <c r="V902" s="306">
        <f t="shared" ca="1" si="409"/>
        <v>1.2262972828856138</v>
      </c>
      <c r="W902" s="304">
        <f t="shared" ca="1" si="410"/>
        <v>27.331649962754856</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1.1755515661286999</v>
      </c>
      <c r="AH902" s="304">
        <f t="shared" ca="1" si="434"/>
        <v>-8.6002391479231797</v>
      </c>
    </row>
    <row r="903" spans="1:34" x14ac:dyDescent="0.2">
      <c r="A903" s="347">
        <f t="shared" ca="1" si="412"/>
        <v>1E-4</v>
      </c>
      <c r="B903" s="304">
        <f t="shared" ca="1" si="413"/>
        <v>33.452100000001913</v>
      </c>
      <c r="D903" s="306">
        <f t="shared" ca="1" si="414"/>
        <v>-0.71759837545144889</v>
      </c>
      <c r="E903" s="307">
        <f t="shared" ca="1" si="415"/>
        <v>-1.2397227104896089</v>
      </c>
      <c r="F903" s="304">
        <f t="shared" ca="1" si="416"/>
        <v>1.4324314389716044</v>
      </c>
      <c r="G903" s="306">
        <f t="shared" ca="1" si="417"/>
        <v>8.7202588617416144</v>
      </c>
      <c r="H903" s="307">
        <f t="shared" ca="1" si="418"/>
        <v>-104.14703126721133</v>
      </c>
      <c r="I903" s="304">
        <f t="shared" ca="1" si="419"/>
        <v>104.51146844432566</v>
      </c>
      <c r="J903" s="306">
        <f t="shared" ca="1" si="420"/>
        <v>720.8069538303231</v>
      </c>
      <c r="K903" s="307">
        <f t="shared" ca="1" si="421"/>
        <v>-10.594874563719531</v>
      </c>
      <c r="L903" s="304">
        <f t="shared" ca="1" si="406"/>
        <v>720.88481469453257</v>
      </c>
      <c r="M903" s="306">
        <f t="shared" ca="1" si="422"/>
        <v>-1.4872609104765742</v>
      </c>
      <c r="N903" s="304">
        <f t="shared" ca="1" si="423"/>
        <v>-85.213773205091854</v>
      </c>
      <c r="P903" s="310">
        <f t="shared" ca="1" si="424"/>
        <v>23</v>
      </c>
      <c r="Q903" s="304">
        <f t="shared" ca="1" si="425"/>
        <v>0</v>
      </c>
      <c r="R903" s="306">
        <f t="shared" ca="1" si="426"/>
        <v>0</v>
      </c>
      <c r="S903" s="307">
        <f t="shared" ca="1" si="427"/>
        <v>3.1779999999999995</v>
      </c>
      <c r="T903" s="304">
        <f t="shared" ca="1" si="407"/>
        <v>31.176179999999995</v>
      </c>
      <c r="U903" s="311">
        <f t="shared" ca="1" si="408"/>
        <v>0</v>
      </c>
      <c r="V903" s="306">
        <f t="shared" ca="1" si="409"/>
        <v>1.2262985600380916</v>
      </c>
      <c r="W903" s="304">
        <f t="shared" ca="1" si="410"/>
        <v>27.33173991222376</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1.1755239030487612</v>
      </c>
      <c r="AH903" s="304">
        <f t="shared" ca="1" si="434"/>
        <v>-8.600267452094041</v>
      </c>
    </row>
    <row r="904" spans="1:34" x14ac:dyDescent="0.2">
      <c r="A904" s="347">
        <f t="shared" ca="1" si="412"/>
        <v>1E-4</v>
      </c>
      <c r="B904" s="304">
        <f t="shared" ca="1" si="413"/>
        <v>33.452200000001916</v>
      </c>
      <c r="D904" s="306">
        <f t="shared" ca="1" si="414"/>
        <v>-0.71759402480183176</v>
      </c>
      <c r="E904" s="307">
        <f t="shared" ca="1" si="415"/>
        <v>-1.2396939433660137</v>
      </c>
      <c r="F904" s="304">
        <f t="shared" ca="1" si="416"/>
        <v>1.4324043624792788</v>
      </c>
      <c r="G904" s="306">
        <f t="shared" ca="1" si="417"/>
        <v>8.7201871023391337</v>
      </c>
      <c r="H904" s="307">
        <f t="shared" ca="1" si="418"/>
        <v>-104.14715523660567</v>
      </c>
      <c r="I904" s="304">
        <f t="shared" ca="1" si="419"/>
        <v>104.51158599398175</v>
      </c>
      <c r="J904" s="306">
        <f t="shared" ca="1" si="420"/>
        <v>720.8069538303231</v>
      </c>
      <c r="K904" s="307">
        <f t="shared" ca="1" si="421"/>
        <v>-10.605289273044722</v>
      </c>
      <c r="L904" s="304">
        <f t="shared" ca="1" si="406"/>
        <v>720.8849678351703</v>
      </c>
      <c r="M904" s="306">
        <f t="shared" ca="1" si="422"/>
        <v>-1.4872616936717369</v>
      </c>
      <c r="N904" s="304">
        <f t="shared" ca="1" si="423"/>
        <v>-85.213818078869224</v>
      </c>
      <c r="P904" s="310">
        <f t="shared" ca="1" si="424"/>
        <v>23</v>
      </c>
      <c r="Q904" s="304">
        <f t="shared" ca="1" si="425"/>
        <v>0</v>
      </c>
      <c r="R904" s="306">
        <f t="shared" ca="1" si="426"/>
        <v>0</v>
      </c>
      <c r="S904" s="307">
        <f t="shared" ca="1" si="427"/>
        <v>3.1779999999999995</v>
      </c>
      <c r="T904" s="304">
        <f t="shared" ca="1" si="407"/>
        <v>31.176179999999995</v>
      </c>
      <c r="U904" s="311">
        <f t="shared" ca="1" si="408"/>
        <v>0</v>
      </c>
      <c r="V904" s="306">
        <f t="shared" ca="1" si="409"/>
        <v>1.2262998371934202</v>
      </c>
      <c r="W904" s="304">
        <f t="shared" ca="1" si="410"/>
        <v>27.331829860506549</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1.1754962403293252</v>
      </c>
      <c r="AH904" s="304">
        <f t="shared" ca="1" si="434"/>
        <v>-8.6002957558916826</v>
      </c>
    </row>
    <row r="905" spans="1:34" x14ac:dyDescent="0.2">
      <c r="A905" s="347">
        <f t="shared" ca="1" si="412"/>
        <v>1E-4</v>
      </c>
      <c r="B905" s="304">
        <f t="shared" ca="1" si="413"/>
        <v>33.452300000001919</v>
      </c>
      <c r="D905" s="306">
        <f t="shared" ca="1" si="414"/>
        <v>-0.71758967414678521</v>
      </c>
      <c r="E905" s="307">
        <f t="shared" ca="1" si="415"/>
        <v>-1.2396651766217914</v>
      </c>
      <c r="F905" s="304">
        <f t="shared" ca="1" si="416"/>
        <v>1.4323772863916917</v>
      </c>
      <c r="G905" s="306">
        <f t="shared" ca="1" si="417"/>
        <v>8.7201153433717185</v>
      </c>
      <c r="H905" s="307">
        <f t="shared" ca="1" si="418"/>
        <v>-104.14727920312333</v>
      </c>
      <c r="I905" s="304">
        <f t="shared" ca="1" si="419"/>
        <v>104.51170354087161</v>
      </c>
      <c r="J905" s="306">
        <f t="shared" ca="1" si="420"/>
        <v>720.8069538303231</v>
      </c>
      <c r="K905" s="307">
        <f t="shared" ca="1" si="421"/>
        <v>-10.615703994766708</v>
      </c>
      <c r="L905" s="304">
        <f t="shared" ca="1" si="406"/>
        <v>720.88512112642059</v>
      </c>
      <c r="M905" s="306">
        <f t="shared" ca="1" si="422"/>
        <v>-1.4872624768586926</v>
      </c>
      <c r="N905" s="304">
        <f t="shared" ca="1" si="423"/>
        <v>-85.213862952176356</v>
      </c>
      <c r="P905" s="310">
        <f t="shared" ca="1" si="424"/>
        <v>23</v>
      </c>
      <c r="Q905" s="304">
        <f t="shared" ca="1" si="425"/>
        <v>0</v>
      </c>
      <c r="R905" s="306">
        <f t="shared" ca="1" si="426"/>
        <v>0</v>
      </c>
      <c r="S905" s="307">
        <f t="shared" ca="1" si="427"/>
        <v>3.1779999999999995</v>
      </c>
      <c r="T905" s="304">
        <f t="shared" ca="1" si="407"/>
        <v>31.176179999999995</v>
      </c>
      <c r="U905" s="311">
        <f t="shared" ca="1" si="408"/>
        <v>0</v>
      </c>
      <c r="V905" s="306">
        <f t="shared" ca="1" si="409"/>
        <v>1.2263011143516003</v>
      </c>
      <c r="W905" s="304">
        <f t="shared" ca="1" si="410"/>
        <v>27.331919807603263</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1.1754685779704044</v>
      </c>
      <c r="AH905" s="304">
        <f t="shared" ca="1" si="434"/>
        <v>-8.6003240593160957</v>
      </c>
    </row>
    <row r="906" spans="1:34" x14ac:dyDescent="0.2">
      <c r="A906" s="347">
        <f t="shared" ca="1" si="412"/>
        <v>1E-4</v>
      </c>
      <c r="B906" s="304">
        <f t="shared" ca="1" si="413"/>
        <v>33.452400000001923</v>
      </c>
      <c r="D906" s="306">
        <f t="shared" ca="1" si="414"/>
        <v>-0.71758532348631632</v>
      </c>
      <c r="E906" s="307">
        <f t="shared" ca="1" si="415"/>
        <v>-1.2396364102569279</v>
      </c>
      <c r="F906" s="304">
        <f t="shared" ca="1" si="416"/>
        <v>1.4323502107088348</v>
      </c>
      <c r="G906" s="306">
        <f t="shared" ca="1" si="417"/>
        <v>8.7200435848393703</v>
      </c>
      <c r="H906" s="307">
        <f t="shared" ca="1" si="418"/>
        <v>-104.14740316676436</v>
      </c>
      <c r="I906" s="304">
        <f t="shared" ca="1" si="419"/>
        <v>104.51182108499525</v>
      </c>
      <c r="J906" s="306">
        <f t="shared" ca="1" si="420"/>
        <v>720.8069538303231</v>
      </c>
      <c r="K906" s="307">
        <f t="shared" ca="1" si="421"/>
        <v>-10.626118728885203</v>
      </c>
      <c r="L906" s="304">
        <f t="shared" ca="1" si="406"/>
        <v>720.88527456828376</v>
      </c>
      <c r="M906" s="306">
        <f t="shared" ca="1" si="422"/>
        <v>-1.487263260037442</v>
      </c>
      <c r="N906" s="304">
        <f t="shared" ca="1" si="423"/>
        <v>-85.213907825013294</v>
      </c>
      <c r="P906" s="310">
        <f t="shared" ca="1" si="424"/>
        <v>23</v>
      </c>
      <c r="Q906" s="304">
        <f t="shared" ca="1" si="425"/>
        <v>0</v>
      </c>
      <c r="R906" s="306">
        <f t="shared" ca="1" si="426"/>
        <v>0</v>
      </c>
      <c r="S906" s="307">
        <f t="shared" ca="1" si="427"/>
        <v>3.1779999999999995</v>
      </c>
      <c r="T906" s="304">
        <f t="shared" ca="1" si="407"/>
        <v>31.176179999999995</v>
      </c>
      <c r="U906" s="311">
        <f t="shared" ca="1" si="408"/>
        <v>0</v>
      </c>
      <c r="V906" s="306">
        <f t="shared" ca="1" si="409"/>
        <v>1.2263023915126305</v>
      </c>
      <c r="W906" s="304">
        <f t="shared" ca="1" si="410"/>
        <v>27.332009753513862</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1.1754409159719827</v>
      </c>
      <c r="AH906" s="304">
        <f t="shared" ca="1" si="434"/>
        <v>-8.6003523623672962</v>
      </c>
    </row>
    <row r="907" spans="1:34" x14ac:dyDescent="0.2">
      <c r="A907" s="347">
        <f t="shared" ca="1" si="412"/>
        <v>1E-4</v>
      </c>
      <c r="B907" s="304">
        <f t="shared" ca="1" si="413"/>
        <v>33.452500000001926</v>
      </c>
      <c r="D907" s="306">
        <f t="shared" ca="1" si="414"/>
        <v>-0.71758097282041944</v>
      </c>
      <c r="E907" s="307">
        <f t="shared" ca="1" si="415"/>
        <v>-1.2396076442714357</v>
      </c>
      <c r="F907" s="304">
        <f t="shared" ca="1" si="416"/>
        <v>1.4323231354307162</v>
      </c>
      <c r="G907" s="306">
        <f t="shared" ca="1" si="417"/>
        <v>8.7199718267420874</v>
      </c>
      <c r="H907" s="307">
        <f t="shared" ca="1" si="418"/>
        <v>-104.14752712752879</v>
      </c>
      <c r="I907" s="304">
        <f t="shared" ca="1" si="419"/>
        <v>104.51193862635274</v>
      </c>
      <c r="J907" s="306">
        <f t="shared" ca="1" si="420"/>
        <v>720.8069538303231</v>
      </c>
      <c r="K907" s="307">
        <f t="shared" ca="1" si="421"/>
        <v>-10.636533475399917</v>
      </c>
      <c r="L907" s="304">
        <f t="shared" ca="1" si="406"/>
        <v>720.8854281607604</v>
      </c>
      <c r="M907" s="306">
        <f t="shared" ca="1" si="422"/>
        <v>-1.4872640432079849</v>
      </c>
      <c r="N907" s="304">
        <f t="shared" ca="1" si="423"/>
        <v>-85.213952697380037</v>
      </c>
      <c r="P907" s="310">
        <f t="shared" ca="1" si="424"/>
        <v>23</v>
      </c>
      <c r="Q907" s="304">
        <f t="shared" ca="1" si="425"/>
        <v>0</v>
      </c>
      <c r="R907" s="306">
        <f t="shared" ca="1" si="426"/>
        <v>0</v>
      </c>
      <c r="S907" s="307">
        <f t="shared" ca="1" si="427"/>
        <v>3.1779999999999995</v>
      </c>
      <c r="T907" s="304">
        <f t="shared" ca="1" si="407"/>
        <v>31.176179999999995</v>
      </c>
      <c r="U907" s="311">
        <f t="shared" ca="1" si="408"/>
        <v>0</v>
      </c>
      <c r="V907" s="306">
        <f t="shared" ca="1" si="409"/>
        <v>1.2263036686765127</v>
      </c>
      <c r="W907" s="304">
        <f t="shared" ca="1" si="410"/>
        <v>27.332099698238427</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1.1754132543340727</v>
      </c>
      <c r="AH907" s="304">
        <f t="shared" ca="1" si="434"/>
        <v>-8.6003806650452699</v>
      </c>
    </row>
    <row r="908" spans="1:34" x14ac:dyDescent="0.2">
      <c r="A908" s="347">
        <f t="shared" ca="1" si="412"/>
        <v>1E-4</v>
      </c>
      <c r="B908" s="304">
        <f t="shared" ca="1" si="413"/>
        <v>33.452600000001929</v>
      </c>
      <c r="D908" s="306">
        <f t="shared" ca="1" si="414"/>
        <v>-0.71757662214910023</v>
      </c>
      <c r="E908" s="307">
        <f t="shared" ca="1" si="415"/>
        <v>-1.2395788786652915</v>
      </c>
      <c r="F908" s="304">
        <f t="shared" ca="1" si="416"/>
        <v>1.4322960605573185</v>
      </c>
      <c r="G908" s="306">
        <f t="shared" ca="1" si="417"/>
        <v>8.7199000690798716</v>
      </c>
      <c r="H908" s="307">
        <f t="shared" ca="1" si="418"/>
        <v>-104.14765108541665</v>
      </c>
      <c r="I908" s="304">
        <f t="shared" ca="1" si="419"/>
        <v>104.5120561649441</v>
      </c>
      <c r="J908" s="306">
        <f t="shared" ca="1" si="420"/>
        <v>720.8069538303231</v>
      </c>
      <c r="K908" s="307">
        <f t="shared" ca="1" si="421"/>
        <v>-10.646948234310564</v>
      </c>
      <c r="L908" s="304">
        <f t="shared" ca="1" si="406"/>
        <v>720.88558190385083</v>
      </c>
      <c r="M908" s="306">
        <f t="shared" ca="1" si="422"/>
        <v>-1.4872648263703212</v>
      </c>
      <c r="N908" s="304">
        <f t="shared" ca="1" si="423"/>
        <v>-85.213997569276586</v>
      </c>
      <c r="P908" s="310">
        <f t="shared" ca="1" si="424"/>
        <v>23</v>
      </c>
      <c r="Q908" s="304">
        <f t="shared" ca="1" si="425"/>
        <v>0</v>
      </c>
      <c r="R908" s="306">
        <f t="shared" ca="1" si="426"/>
        <v>0</v>
      </c>
      <c r="S908" s="307">
        <f t="shared" ca="1" si="427"/>
        <v>3.1779999999999995</v>
      </c>
      <c r="T908" s="304">
        <f t="shared" ca="1" si="407"/>
        <v>31.176179999999995</v>
      </c>
      <c r="U908" s="311">
        <f t="shared" ca="1" si="408"/>
        <v>0</v>
      </c>
      <c r="V908" s="306">
        <f t="shared" ca="1" si="409"/>
        <v>1.2263049458432451</v>
      </c>
      <c r="W908" s="304">
        <f t="shared" ca="1" si="410"/>
        <v>27.332189641776907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1.1753855930566548</v>
      </c>
      <c r="AH908" s="304">
        <f t="shared" ca="1" si="434"/>
        <v>-8.6004089673500417</v>
      </c>
    </row>
    <row r="909" spans="1:34" x14ac:dyDescent="0.2">
      <c r="A909" s="347">
        <f t="shared" ca="1" si="412"/>
        <v>1E-4</v>
      </c>
      <c r="B909" s="304">
        <f t="shared" ca="1" si="413"/>
        <v>33.452700000001933</v>
      </c>
      <c r="D909" s="306">
        <f t="shared" ca="1" si="414"/>
        <v>-0.71757227147235914</v>
      </c>
      <c r="E909" s="307">
        <f t="shared" ca="1" si="415"/>
        <v>-1.2395501134385096</v>
      </c>
      <c r="F909" s="304">
        <f t="shared" ca="1" si="416"/>
        <v>1.4322689860886548</v>
      </c>
      <c r="G909" s="306">
        <f t="shared" ca="1" si="417"/>
        <v>8.7198283118527247</v>
      </c>
      <c r="H909" s="307">
        <f t="shared" ca="1" si="418"/>
        <v>-104.147775040428</v>
      </c>
      <c r="I909" s="304">
        <f t="shared" ca="1" si="419"/>
        <v>104.51217370076937</v>
      </c>
      <c r="J909" s="306">
        <f t="shared" ca="1" si="420"/>
        <v>720.8069538303231</v>
      </c>
      <c r="K909" s="307">
        <f t="shared" ca="1" si="421"/>
        <v>-10.657363005616856</v>
      </c>
      <c r="L909" s="304">
        <f t="shared" ca="1" si="406"/>
        <v>720.88573579755553</v>
      </c>
      <c r="M909" s="306">
        <f t="shared" ca="1" si="422"/>
        <v>-1.4872656095244514</v>
      </c>
      <c r="N909" s="304">
        <f t="shared" ca="1" si="423"/>
        <v>-85.214042440702954</v>
      </c>
      <c r="P909" s="310">
        <f t="shared" ca="1" si="424"/>
        <v>23</v>
      </c>
      <c r="Q909" s="304">
        <f t="shared" ca="1" si="425"/>
        <v>0</v>
      </c>
      <c r="R909" s="306">
        <f t="shared" ca="1" si="426"/>
        <v>0</v>
      </c>
      <c r="S909" s="307">
        <f t="shared" ca="1" si="427"/>
        <v>3.1779999999999995</v>
      </c>
      <c r="T909" s="304">
        <f t="shared" ca="1" si="407"/>
        <v>31.176179999999995</v>
      </c>
      <c r="U909" s="311">
        <f t="shared" ca="1" si="408"/>
        <v>0</v>
      </c>
      <c r="V909" s="306">
        <f t="shared" ca="1" si="409"/>
        <v>1.2263062230128288</v>
      </c>
      <c r="W909" s="304">
        <f t="shared" ca="1" si="410"/>
        <v>27.332279584129342</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1.1753579321397396</v>
      </c>
      <c r="AH909" s="304">
        <f t="shared" ca="1" si="434"/>
        <v>-8.6004372692815956</v>
      </c>
    </row>
    <row r="910" spans="1:34" x14ac:dyDescent="0.2">
      <c r="A910" s="347">
        <f t="shared" ca="1" si="412"/>
        <v>1E-4</v>
      </c>
      <c r="B910" s="304">
        <f t="shared" ca="1" si="413"/>
        <v>33.452800000001936</v>
      </c>
      <c r="D910" s="306">
        <f t="shared" ca="1" si="414"/>
        <v>-0.71756792079019482</v>
      </c>
      <c r="E910" s="307">
        <f t="shared" ca="1" si="415"/>
        <v>-1.2395213485910777</v>
      </c>
      <c r="F910" s="304">
        <f t="shared" ca="1" si="416"/>
        <v>1.4322419120247134</v>
      </c>
      <c r="G910" s="306">
        <f t="shared" ca="1" si="417"/>
        <v>8.7197565550606448</v>
      </c>
      <c r="H910" s="307">
        <f t="shared" ca="1" si="418"/>
        <v>-104.14789899256286</v>
      </c>
      <c r="I910" s="304">
        <f t="shared" ca="1" si="419"/>
        <v>104.51229123382856</v>
      </c>
      <c r="J910" s="306">
        <f t="shared" ca="1" si="420"/>
        <v>720.8069538303231</v>
      </c>
      <c r="K910" s="307">
        <f t="shared" ca="1" si="421"/>
        <v>-10.667777789318507</v>
      </c>
      <c r="L910" s="304">
        <f t="shared" ca="1" si="406"/>
        <v>720.88588984187493</v>
      </c>
      <c r="M910" s="306">
        <f t="shared" ca="1" si="422"/>
        <v>-1.4872663926703755</v>
      </c>
      <c r="N910" s="304">
        <f t="shared" ca="1" si="423"/>
        <v>-85.214087311659156</v>
      </c>
      <c r="P910" s="310">
        <f t="shared" ca="1" si="424"/>
        <v>23</v>
      </c>
      <c r="Q910" s="304">
        <f t="shared" ca="1" si="425"/>
        <v>0</v>
      </c>
      <c r="R910" s="306">
        <f t="shared" ca="1" si="426"/>
        <v>0</v>
      </c>
      <c r="S910" s="307">
        <f t="shared" ca="1" si="427"/>
        <v>3.1779999999999995</v>
      </c>
      <c r="T910" s="304">
        <f t="shared" ca="1" si="407"/>
        <v>31.176179999999995</v>
      </c>
      <c r="U910" s="311">
        <f t="shared" ca="1" si="408"/>
        <v>0</v>
      </c>
      <c r="V910" s="306">
        <f t="shared" ca="1" si="409"/>
        <v>1.2263075001852637</v>
      </c>
      <c r="W910" s="304">
        <f t="shared" ca="1" si="410"/>
        <v>27.332369525295739</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1.1753302715833147</v>
      </c>
      <c r="AH910" s="304">
        <f t="shared" ca="1" si="434"/>
        <v>-8.6004655708399458</v>
      </c>
    </row>
    <row r="911" spans="1:34" x14ac:dyDescent="0.2">
      <c r="A911" s="347">
        <f t="shared" ca="1" si="412"/>
        <v>1E-4</v>
      </c>
      <c r="B911" s="304">
        <f t="shared" ca="1" si="413"/>
        <v>33.452900000001939</v>
      </c>
      <c r="D911" s="306">
        <f t="shared" ca="1" si="414"/>
        <v>-0.71756357010260918</v>
      </c>
      <c r="E911" s="307">
        <f t="shared" ca="1" si="415"/>
        <v>-1.2394925841229938</v>
      </c>
      <c r="F911" s="304">
        <f t="shared" ca="1" si="416"/>
        <v>1.4322148383654942</v>
      </c>
      <c r="G911" s="306">
        <f t="shared" ca="1" si="417"/>
        <v>8.7196847987036339</v>
      </c>
      <c r="H911" s="307">
        <f t="shared" ca="1" si="418"/>
        <v>-104.14802294182127</v>
      </c>
      <c r="I911" s="304">
        <f t="shared" ca="1" si="419"/>
        <v>104.51240876412174</v>
      </c>
      <c r="J911" s="306">
        <f t="shared" ca="1" si="420"/>
        <v>720.8069538303231</v>
      </c>
      <c r="K911" s="307">
        <f t="shared" ca="1" si="421"/>
        <v>-10.678192585415227</v>
      </c>
      <c r="L911" s="304">
        <f t="shared" ca="1" si="406"/>
        <v>720.88604403680938</v>
      </c>
      <c r="M911" s="306">
        <f t="shared" ca="1" si="422"/>
        <v>-1.4872671758080935</v>
      </c>
      <c r="N911" s="304">
        <f t="shared" ca="1" si="423"/>
        <v>-85.214132182145164</v>
      </c>
      <c r="P911" s="310">
        <f t="shared" ca="1" si="424"/>
        <v>23</v>
      </c>
      <c r="Q911" s="304">
        <f t="shared" ca="1" si="425"/>
        <v>0</v>
      </c>
      <c r="R911" s="306">
        <f t="shared" ca="1" si="426"/>
        <v>0</v>
      </c>
      <c r="S911" s="307">
        <f t="shared" ca="1" si="427"/>
        <v>3.1779999999999995</v>
      </c>
      <c r="T911" s="304">
        <f t="shared" ca="1" si="407"/>
        <v>31.176179999999995</v>
      </c>
      <c r="U911" s="311">
        <f t="shared" ca="1" si="408"/>
        <v>0</v>
      </c>
      <c r="V911" s="306">
        <f t="shared" ca="1" si="409"/>
        <v>1.226308777360549</v>
      </c>
      <c r="W911" s="304">
        <f t="shared" ca="1" si="410"/>
        <v>27.332459465276091</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1.1753026113873819</v>
      </c>
      <c r="AH911" s="304">
        <f t="shared" ca="1" si="434"/>
        <v>-8.6004938720250923</v>
      </c>
    </row>
    <row r="912" spans="1:34" x14ac:dyDescent="0.2">
      <c r="A912" s="347">
        <f t="shared" ca="1" si="412"/>
        <v>1E-4</v>
      </c>
      <c r="B912" s="304">
        <f t="shared" ca="1" si="413"/>
        <v>33.453000000001943</v>
      </c>
      <c r="D912" s="306">
        <f t="shared" ca="1" si="414"/>
        <v>-0.71755921940960354</v>
      </c>
      <c r="E912" s="307">
        <f t="shared" ca="1" si="415"/>
        <v>-1.2394638200342598</v>
      </c>
      <c r="F912" s="304">
        <f t="shared" ca="1" si="416"/>
        <v>1.4321877651109995</v>
      </c>
      <c r="G912" s="306">
        <f t="shared" ca="1" si="417"/>
        <v>8.7196130427816936</v>
      </c>
      <c r="H912" s="307">
        <f t="shared" ca="1" si="418"/>
        <v>-104.14814688820327</v>
      </c>
      <c r="I912" s="304">
        <f t="shared" ca="1" si="419"/>
        <v>104.51252629164895</v>
      </c>
      <c r="J912" s="306">
        <f t="shared" ca="1" si="420"/>
        <v>720.8069538303231</v>
      </c>
      <c r="K912" s="307">
        <f t="shared" ca="1" si="421"/>
        <v>-10.688607393906729</v>
      </c>
      <c r="L912" s="304">
        <f t="shared" ca="1" si="406"/>
        <v>720.88619838235957</v>
      </c>
      <c r="M912" s="306">
        <f t="shared" ca="1" si="422"/>
        <v>-1.4872679589376057</v>
      </c>
      <c r="N912" s="304">
        <f t="shared" ca="1" si="423"/>
        <v>-85.214177052161034</v>
      </c>
      <c r="P912" s="310">
        <f t="shared" ca="1" si="424"/>
        <v>23</v>
      </c>
      <c r="Q912" s="304">
        <f t="shared" ca="1" si="425"/>
        <v>0</v>
      </c>
      <c r="R912" s="306">
        <f t="shared" ca="1" si="426"/>
        <v>0</v>
      </c>
      <c r="S912" s="307">
        <f t="shared" ca="1" si="427"/>
        <v>3.1779999999999995</v>
      </c>
      <c r="T912" s="304">
        <f t="shared" ca="1" si="407"/>
        <v>31.176179999999995</v>
      </c>
      <c r="U912" s="311">
        <f t="shared" ca="1" si="408"/>
        <v>0</v>
      </c>
      <c r="V912" s="306">
        <f t="shared" ca="1" si="409"/>
        <v>1.2263100545386851</v>
      </c>
      <c r="W912" s="304">
        <f t="shared" ca="1" si="410"/>
        <v>27.332549404070427</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1.1752749515519412</v>
      </c>
      <c r="AH912" s="304">
        <f t="shared" ca="1" si="434"/>
        <v>-8.6005221728370351</v>
      </c>
    </row>
    <row r="913" spans="1:34" x14ac:dyDescent="0.2">
      <c r="A913" s="347">
        <f t="shared" ca="1" si="412"/>
        <v>1E-4</v>
      </c>
      <c r="B913" s="304">
        <f t="shared" ca="1" si="413"/>
        <v>33.453100000001946</v>
      </c>
      <c r="D913" s="306">
        <f t="shared" ca="1" si="414"/>
        <v>-0.71755486871117824</v>
      </c>
      <c r="E913" s="307">
        <f t="shared" ca="1" si="415"/>
        <v>-1.2394350563248668</v>
      </c>
      <c r="F913" s="304">
        <f t="shared" ca="1" si="416"/>
        <v>1.432160692261222</v>
      </c>
      <c r="G913" s="306">
        <f t="shared" ca="1" si="417"/>
        <v>8.7195412872948221</v>
      </c>
      <c r="H913" s="307">
        <f t="shared" ca="1" si="418"/>
        <v>-104.1482708317089</v>
      </c>
      <c r="I913" s="304">
        <f t="shared" ca="1" si="419"/>
        <v>104.5126438164102</v>
      </c>
      <c r="J913" s="306">
        <f t="shared" ca="1" si="420"/>
        <v>720.8069538303231</v>
      </c>
      <c r="K913" s="307">
        <f t="shared" ca="1" si="421"/>
        <v>-10.699022214792725</v>
      </c>
      <c r="L913" s="304">
        <f t="shared" ca="1" si="406"/>
        <v>720.8863528785256</v>
      </c>
      <c r="M913" s="306">
        <f t="shared" ca="1" si="422"/>
        <v>-1.4872687420589119</v>
      </c>
      <c r="N913" s="304">
        <f t="shared" ca="1" si="423"/>
        <v>-85.214221921706724</v>
      </c>
      <c r="P913" s="310">
        <f t="shared" ca="1" si="424"/>
        <v>23</v>
      </c>
      <c r="Q913" s="304">
        <f t="shared" ca="1" si="425"/>
        <v>0</v>
      </c>
      <c r="R913" s="306">
        <f t="shared" ca="1" si="426"/>
        <v>0</v>
      </c>
      <c r="S913" s="307">
        <f t="shared" ca="1" si="427"/>
        <v>3.1779999999999995</v>
      </c>
      <c r="T913" s="304">
        <f t="shared" ca="1" si="407"/>
        <v>31.176179999999995</v>
      </c>
      <c r="U913" s="311">
        <f t="shared" ca="1" si="408"/>
        <v>0</v>
      </c>
      <c r="V913" s="306">
        <f t="shared" ca="1" si="409"/>
        <v>1.2263113317196723</v>
      </c>
      <c r="W913" s="304">
        <f t="shared" ca="1" si="410"/>
        <v>27.33263934167875</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1.1752472920769854</v>
      </c>
      <c r="AH913" s="304">
        <f t="shared" ca="1" si="434"/>
        <v>-8.6005504732757814</v>
      </c>
    </row>
    <row r="914" spans="1:34" x14ac:dyDescent="0.2">
      <c r="A914" s="347">
        <f t="shared" ca="1" si="412"/>
        <v>1E-4</v>
      </c>
      <c r="B914" s="304">
        <f t="shared" ca="1" si="413"/>
        <v>33.453200000001949</v>
      </c>
      <c r="D914" s="306">
        <f t="shared" ca="1" si="414"/>
        <v>-0.71755051800733505</v>
      </c>
      <c r="E914" s="307">
        <f t="shared" ca="1" si="415"/>
        <v>-1.2394062929948131</v>
      </c>
      <c r="F914" s="304">
        <f t="shared" ca="1" si="416"/>
        <v>1.4321336198161607</v>
      </c>
      <c r="G914" s="306">
        <f t="shared" ca="1" si="417"/>
        <v>8.7194695322430213</v>
      </c>
      <c r="H914" s="307">
        <f t="shared" ca="1" si="418"/>
        <v>-104.14839477233819</v>
      </c>
      <c r="I914" s="304">
        <f t="shared" ca="1" si="419"/>
        <v>104.51276133840555</v>
      </c>
      <c r="J914" s="306">
        <f t="shared" ca="1" si="420"/>
        <v>720.8069538303231</v>
      </c>
      <c r="K914" s="307">
        <f t="shared" ca="1" si="421"/>
        <v>-10.709437048072928</v>
      </c>
      <c r="L914" s="304">
        <f t="shared" ca="1" si="406"/>
        <v>720.88650752530816</v>
      </c>
      <c r="M914" s="306">
        <f t="shared" ca="1" si="422"/>
        <v>-1.4872695251720127</v>
      </c>
      <c r="N914" s="304">
        <f t="shared" ca="1" si="423"/>
        <v>-85.214266790782276</v>
      </c>
      <c r="P914" s="310">
        <f t="shared" ca="1" si="424"/>
        <v>23</v>
      </c>
      <c r="Q914" s="304">
        <f t="shared" ca="1" si="425"/>
        <v>0</v>
      </c>
      <c r="R914" s="306">
        <f t="shared" ca="1" si="426"/>
        <v>0</v>
      </c>
      <c r="S914" s="307">
        <f t="shared" ca="1" si="427"/>
        <v>3.1779999999999995</v>
      </c>
      <c r="T914" s="304">
        <f t="shared" ca="1" si="407"/>
        <v>31.176179999999995</v>
      </c>
      <c r="U914" s="311">
        <f t="shared" ca="1" si="408"/>
        <v>0</v>
      </c>
      <c r="V914" s="306">
        <f t="shared" ca="1" si="409"/>
        <v>1.2263126089035101</v>
      </c>
      <c r="W914" s="304">
        <f t="shared" ca="1" si="410"/>
        <v>27.332729278101066</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1.1752196329625129</v>
      </c>
      <c r="AH914" s="304">
        <f t="shared" ca="1" si="434"/>
        <v>-8.6005787733413328</v>
      </c>
    </row>
    <row r="915" spans="1:34" x14ac:dyDescent="0.2">
      <c r="A915" s="347">
        <f t="shared" ca="1" si="412"/>
        <v>1E-4</v>
      </c>
      <c r="B915" s="304">
        <f t="shared" ca="1" si="413"/>
        <v>33.453300000001953</v>
      </c>
      <c r="D915" s="306">
        <f t="shared" ca="1" si="414"/>
        <v>-0.71754616729807197</v>
      </c>
      <c r="E915" s="307">
        <f t="shared" ca="1" si="415"/>
        <v>-1.2393775300440986</v>
      </c>
      <c r="F915" s="304">
        <f t="shared" ca="1" si="416"/>
        <v>1.432106547775815</v>
      </c>
      <c r="G915" s="306">
        <f t="shared" ca="1" si="417"/>
        <v>8.7193977776262912</v>
      </c>
      <c r="H915" s="307">
        <f t="shared" ca="1" si="418"/>
        <v>-104.1485187100912</v>
      </c>
      <c r="I915" s="304">
        <f t="shared" ca="1" si="419"/>
        <v>104.512878857635</v>
      </c>
      <c r="J915" s="306">
        <f t="shared" ca="1" si="420"/>
        <v>720.8069538303231</v>
      </c>
      <c r="K915" s="307">
        <f t="shared" ca="1" si="421"/>
        <v>-10.71985189374705</v>
      </c>
      <c r="L915" s="304">
        <f t="shared" ca="1" si="406"/>
        <v>720.88666232270759</v>
      </c>
      <c r="M915" s="306">
        <f t="shared" ca="1" si="422"/>
        <v>-1.4872703082769076</v>
      </c>
      <c r="N915" s="304">
        <f t="shared" ca="1" si="423"/>
        <v>-85.214311659387675</v>
      </c>
      <c r="P915" s="310">
        <f t="shared" ca="1" si="424"/>
        <v>23</v>
      </c>
      <c r="Q915" s="304">
        <f t="shared" ca="1" si="425"/>
        <v>0</v>
      </c>
      <c r="R915" s="306">
        <f t="shared" ca="1" si="426"/>
        <v>0</v>
      </c>
      <c r="S915" s="307">
        <f t="shared" ca="1" si="427"/>
        <v>3.1779999999999995</v>
      </c>
      <c r="T915" s="304">
        <f t="shared" ca="1" si="407"/>
        <v>31.176179999999995</v>
      </c>
      <c r="U915" s="311">
        <f t="shared" ca="1" si="408"/>
        <v>0</v>
      </c>
      <c r="V915" s="306">
        <f t="shared" ca="1" si="409"/>
        <v>1.2263138860901988</v>
      </c>
      <c r="W915" s="304">
        <f t="shared" ca="1" si="410"/>
        <v>27.33281921333738</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1.1751919742085217</v>
      </c>
      <c r="AH915" s="304">
        <f t="shared" ca="1" si="434"/>
        <v>-8.6006070730336912</v>
      </c>
    </row>
    <row r="916" spans="1:34" x14ac:dyDescent="0.2">
      <c r="A916" s="347">
        <f t="shared" ca="1" si="412"/>
        <v>1E-4</v>
      </c>
      <c r="B916" s="304">
        <f t="shared" ca="1" si="413"/>
        <v>33.453400000001956</v>
      </c>
      <c r="D916" s="306">
        <f t="shared" ca="1" si="414"/>
        <v>-0.71754181658339433</v>
      </c>
      <c r="E916" s="307">
        <f t="shared" ca="1" si="415"/>
        <v>-1.2393487674727197</v>
      </c>
      <c r="F916" s="304">
        <f t="shared" ca="1" si="416"/>
        <v>1.4320794761401852</v>
      </c>
      <c r="G916" s="306">
        <f t="shared" ca="1" si="417"/>
        <v>8.7193260234446335</v>
      </c>
      <c r="H916" s="307">
        <f t="shared" ca="1" si="418"/>
        <v>-104.14864264496795</v>
      </c>
      <c r="I916" s="304">
        <f t="shared" ca="1" si="419"/>
        <v>104.51299637409863</v>
      </c>
      <c r="J916" s="306">
        <f t="shared" ca="1" si="420"/>
        <v>720.8069538303231</v>
      </c>
      <c r="K916" s="307">
        <f t="shared" ca="1" si="421"/>
        <v>-10.730266751814803</v>
      </c>
      <c r="L916" s="304">
        <f t="shared" ca="1" si="406"/>
        <v>720.88681727072424</v>
      </c>
      <c r="M916" s="306">
        <f t="shared" ca="1" si="422"/>
        <v>-1.4872710913735974</v>
      </c>
      <c r="N916" s="304">
        <f t="shared" ca="1" si="423"/>
        <v>-85.214356527522952</v>
      </c>
      <c r="P916" s="310">
        <f t="shared" ca="1" si="424"/>
        <v>23</v>
      </c>
      <c r="Q916" s="304">
        <f t="shared" ca="1" si="425"/>
        <v>0</v>
      </c>
      <c r="R916" s="306">
        <f t="shared" ca="1" si="426"/>
        <v>0</v>
      </c>
      <c r="S916" s="307">
        <f t="shared" ca="1" si="427"/>
        <v>3.1779999999999995</v>
      </c>
      <c r="T916" s="304">
        <f t="shared" ca="1" si="407"/>
        <v>31.176179999999995</v>
      </c>
      <c r="U916" s="311">
        <f t="shared" ca="1" si="408"/>
        <v>0</v>
      </c>
      <c r="V916" s="306">
        <f t="shared" ca="1" si="409"/>
        <v>1.2263151632797382</v>
      </c>
      <c r="W916" s="304">
        <f t="shared" ca="1" si="410"/>
        <v>27.332909147387721</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1.1751643158150102</v>
      </c>
      <c r="AH916" s="304">
        <f t="shared" ca="1" si="434"/>
        <v>-8.6006353723528584</v>
      </c>
    </row>
    <row r="917" spans="1:34" x14ac:dyDescent="0.2">
      <c r="A917" s="347">
        <f t="shared" ca="1" si="412"/>
        <v>1E-4</v>
      </c>
      <c r="B917" s="304">
        <f t="shared" ca="1" si="413"/>
        <v>33.453500000001959</v>
      </c>
      <c r="D917" s="306">
        <f t="shared" ca="1" si="414"/>
        <v>-0.71753746586329892</v>
      </c>
      <c r="E917" s="307">
        <f t="shared" ca="1" si="415"/>
        <v>-1.2393200052806694</v>
      </c>
      <c r="F917" s="304">
        <f t="shared" ca="1" si="416"/>
        <v>1.4320524049092629</v>
      </c>
      <c r="G917" s="306">
        <f t="shared" ca="1" si="417"/>
        <v>8.7192542696980464</v>
      </c>
      <c r="H917" s="307">
        <f t="shared" ca="1" si="418"/>
        <v>-104.14876657696848</v>
      </c>
      <c r="I917" s="304">
        <f t="shared" ca="1" si="419"/>
        <v>104.51311388779646</v>
      </c>
      <c r="J917" s="306">
        <f t="shared" ca="1" si="420"/>
        <v>720.8069538303231</v>
      </c>
      <c r="K917" s="307">
        <f t="shared" ca="1" si="421"/>
        <v>-10.740681622275899</v>
      </c>
      <c r="L917" s="304">
        <f t="shared" ca="1" si="406"/>
        <v>720.88697236935877</v>
      </c>
      <c r="M917" s="306">
        <f t="shared" ca="1" si="422"/>
        <v>-1.4872718744620816</v>
      </c>
      <c r="N917" s="304">
        <f t="shared" ca="1" si="423"/>
        <v>-85.214401395188077</v>
      </c>
      <c r="P917" s="310">
        <f t="shared" ca="1" si="424"/>
        <v>23</v>
      </c>
      <c r="Q917" s="304">
        <f t="shared" ca="1" si="425"/>
        <v>0</v>
      </c>
      <c r="R917" s="306">
        <f t="shared" ca="1" si="426"/>
        <v>0</v>
      </c>
      <c r="S917" s="307">
        <f t="shared" ca="1" si="427"/>
        <v>3.1779999999999995</v>
      </c>
      <c r="T917" s="304">
        <f t="shared" ca="1" si="407"/>
        <v>31.176179999999995</v>
      </c>
      <c r="U917" s="311">
        <f t="shared" ca="1" si="408"/>
        <v>0</v>
      </c>
      <c r="V917" s="306">
        <f t="shared" ca="1" si="409"/>
        <v>1.2263164404721281</v>
      </c>
      <c r="W917" s="304">
        <f t="shared" ca="1" si="410"/>
        <v>27.332999080252076</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1.1751366577819731</v>
      </c>
      <c r="AH917" s="304">
        <f t="shared" ca="1" si="434"/>
        <v>-8.6006636712988431</v>
      </c>
    </row>
    <row r="918" spans="1:34" x14ac:dyDescent="0.2">
      <c r="A918" s="347">
        <f t="shared" ca="1" si="412"/>
        <v>1E-4</v>
      </c>
      <c r="B918" s="304">
        <f t="shared" ca="1" si="413"/>
        <v>33.453600000001963</v>
      </c>
      <c r="D918" s="306">
        <f t="shared" ca="1" si="414"/>
        <v>-0.71753311513778872</v>
      </c>
      <c r="E918" s="307">
        <f t="shared" ca="1" si="415"/>
        <v>-1.2392912434679477</v>
      </c>
      <c r="F918" s="304">
        <f t="shared" ca="1" si="416"/>
        <v>1.43202533408305</v>
      </c>
      <c r="G918" s="306">
        <f t="shared" ca="1" si="417"/>
        <v>8.7191825163865317</v>
      </c>
      <c r="H918" s="307">
        <f t="shared" ca="1" si="418"/>
        <v>-104.14889050609283</v>
      </c>
      <c r="I918" s="304">
        <f t="shared" ca="1" si="419"/>
        <v>104.51323139872852</v>
      </c>
      <c r="J918" s="306">
        <f t="shared" ca="1" si="420"/>
        <v>720.8069538303231</v>
      </c>
      <c r="K918" s="307">
        <f t="shared" ca="1" si="421"/>
        <v>-10.751096505130052</v>
      </c>
      <c r="L918" s="304">
        <f t="shared" ca="1" si="406"/>
        <v>720.88712761861143</v>
      </c>
      <c r="M918" s="306">
        <f t="shared" ca="1" si="422"/>
        <v>-1.4872726575423609</v>
      </c>
      <c r="N918" s="304">
        <f t="shared" ca="1" si="423"/>
        <v>-85.214446262383106</v>
      </c>
      <c r="P918" s="310">
        <f t="shared" ca="1" si="424"/>
        <v>23</v>
      </c>
      <c r="Q918" s="304">
        <f t="shared" ca="1" si="425"/>
        <v>0</v>
      </c>
      <c r="R918" s="306">
        <f t="shared" ca="1" si="426"/>
        <v>0</v>
      </c>
      <c r="S918" s="307">
        <f t="shared" ca="1" si="427"/>
        <v>3.1779999999999995</v>
      </c>
      <c r="T918" s="304">
        <f t="shared" ca="1" si="407"/>
        <v>31.176179999999995</v>
      </c>
      <c r="U918" s="311">
        <f t="shared" ca="1" si="408"/>
        <v>0</v>
      </c>
      <c r="V918" s="306">
        <f t="shared" ca="1" si="409"/>
        <v>1.226317717667369</v>
      </c>
      <c r="W918" s="304">
        <f t="shared" ca="1" si="410"/>
        <v>27.333089011930475</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1.1751090001094102</v>
      </c>
      <c r="AH918" s="304">
        <f t="shared" ca="1" si="434"/>
        <v>-8.600691969871642</v>
      </c>
    </row>
    <row r="919" spans="1:34" x14ac:dyDescent="0.2">
      <c r="A919" s="347">
        <f t="shared" ca="1" si="412"/>
        <v>1E-4</v>
      </c>
      <c r="B919" s="304">
        <f t="shared" ca="1" si="413"/>
        <v>33.453700000001966</v>
      </c>
      <c r="D919" s="306">
        <f t="shared" ca="1" si="414"/>
        <v>-0.71752876440686275</v>
      </c>
      <c r="E919" s="307">
        <f t="shared" ca="1" si="415"/>
        <v>-1.2392624820345475</v>
      </c>
      <c r="F919" s="304">
        <f t="shared" ca="1" si="416"/>
        <v>1.4319982636615403</v>
      </c>
      <c r="G919" s="306">
        <f t="shared" ca="1" si="417"/>
        <v>8.7191107635100913</v>
      </c>
      <c r="H919" s="307">
        <f t="shared" ca="1" si="418"/>
        <v>-104.14901443234103</v>
      </c>
      <c r="I919" s="304">
        <f t="shared" ca="1" si="419"/>
        <v>104.51334890689485</v>
      </c>
      <c r="J919" s="306">
        <f t="shared" ca="1" si="420"/>
        <v>720.8069538303231</v>
      </c>
      <c r="K919" s="307">
        <f t="shared" ca="1" si="421"/>
        <v>-10.761511400376973</v>
      </c>
      <c r="L919" s="304">
        <f t="shared" ca="1" si="406"/>
        <v>720.88728301848278</v>
      </c>
      <c r="M919" s="306">
        <f t="shared" ca="1" si="422"/>
        <v>-1.487273440614435</v>
      </c>
      <c r="N919" s="304">
        <f t="shared" ca="1" si="423"/>
        <v>-85.214491129107998</v>
      </c>
      <c r="P919" s="310">
        <f t="shared" ca="1" si="424"/>
        <v>23</v>
      </c>
      <c r="Q919" s="304">
        <f t="shared" ca="1" si="425"/>
        <v>0</v>
      </c>
      <c r="R919" s="306">
        <f t="shared" ca="1" si="426"/>
        <v>0</v>
      </c>
      <c r="S919" s="307">
        <f t="shared" ca="1" si="427"/>
        <v>3.1779999999999995</v>
      </c>
      <c r="T919" s="304">
        <f t="shared" ca="1" si="407"/>
        <v>31.176179999999995</v>
      </c>
      <c r="U919" s="311">
        <f t="shared" ca="1" si="408"/>
        <v>0</v>
      </c>
      <c r="V919" s="306">
        <f t="shared" ca="1" si="409"/>
        <v>1.2263189948654605</v>
      </c>
      <c r="W919" s="304">
        <f t="shared" ca="1" si="410"/>
        <v>27.333178942422908</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1.175081342797311</v>
      </c>
      <c r="AH919" s="304">
        <f t="shared" ca="1" si="434"/>
        <v>-8.6007202680712656</v>
      </c>
    </row>
    <row r="920" spans="1:34" x14ac:dyDescent="0.2">
      <c r="A920" s="347">
        <f t="shared" ca="1" si="412"/>
        <v>1E-4</v>
      </c>
      <c r="B920" s="304">
        <f t="shared" ca="1" si="413"/>
        <v>33.453800000001969</v>
      </c>
      <c r="D920" s="306">
        <f t="shared" ca="1" si="414"/>
        <v>-0.71752441367052355</v>
      </c>
      <c r="E920" s="307">
        <f t="shared" ca="1" si="415"/>
        <v>-1.239233720980474</v>
      </c>
      <c r="F920" s="304">
        <f t="shared" ca="1" si="416"/>
        <v>1.4319711936447395</v>
      </c>
      <c r="G920" s="306">
        <f t="shared" ca="1" si="417"/>
        <v>8.719039011068725</v>
      </c>
      <c r="H920" s="307">
        <f t="shared" ca="1" si="418"/>
        <v>-104.14913835571313</v>
      </c>
      <c r="I920" s="304">
        <f t="shared" ca="1" si="419"/>
        <v>104.51346641229549</v>
      </c>
      <c r="J920" s="306">
        <f t="shared" ca="1" si="420"/>
        <v>720.8069538303231</v>
      </c>
      <c r="K920" s="307">
        <f t="shared" ca="1" si="421"/>
        <v>-10.771926308016376</v>
      </c>
      <c r="L920" s="304">
        <f t="shared" ca="1" si="406"/>
        <v>720.88743856897304</v>
      </c>
      <c r="M920" s="306">
        <f t="shared" ca="1" si="422"/>
        <v>-1.4872742236783039</v>
      </c>
      <c r="N920" s="304">
        <f t="shared" ca="1" si="423"/>
        <v>-85.21453599536278</v>
      </c>
      <c r="P920" s="310">
        <f t="shared" ca="1" si="424"/>
        <v>23</v>
      </c>
      <c r="Q920" s="304">
        <f t="shared" ca="1" si="425"/>
        <v>0</v>
      </c>
      <c r="R920" s="306">
        <f t="shared" ca="1" si="426"/>
        <v>0</v>
      </c>
      <c r="S920" s="307">
        <f t="shared" ca="1" si="427"/>
        <v>3.1779999999999995</v>
      </c>
      <c r="T920" s="304">
        <f t="shared" ca="1" si="407"/>
        <v>31.176179999999995</v>
      </c>
      <c r="U920" s="311">
        <f t="shared" ca="1" si="408"/>
        <v>0</v>
      </c>
      <c r="V920" s="306">
        <f t="shared" ca="1" si="409"/>
        <v>1.2263202720664026</v>
      </c>
      <c r="W920" s="304">
        <f t="shared" ca="1" si="410"/>
        <v>27.333268871729398</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1.1750536858456861</v>
      </c>
      <c r="AH920" s="304">
        <f t="shared" ca="1" si="434"/>
        <v>-8.6007485658977068</v>
      </c>
    </row>
    <row r="921" spans="1:34" x14ac:dyDescent="0.2">
      <c r="A921" s="347">
        <f t="shared" ca="1" si="412"/>
        <v>1E-4</v>
      </c>
      <c r="B921" s="304">
        <f t="shared" ca="1" si="413"/>
        <v>33.453900000001973</v>
      </c>
      <c r="D921" s="306">
        <f t="shared" ca="1" si="414"/>
        <v>-0.71752006292877368</v>
      </c>
      <c r="E921" s="307">
        <f t="shared" ca="1" si="415"/>
        <v>-1.2392049603057167</v>
      </c>
      <c r="F921" s="304">
        <f t="shared" ca="1" si="416"/>
        <v>1.4319441240326398</v>
      </c>
      <c r="G921" s="306">
        <f t="shared" ca="1" si="417"/>
        <v>8.718967259062433</v>
      </c>
      <c r="H921" s="307">
        <f t="shared" ca="1" si="418"/>
        <v>-104.14926227620917</v>
      </c>
      <c r="I921" s="304">
        <f t="shared" ca="1" si="419"/>
        <v>104.51358391493046</v>
      </c>
      <c r="J921" s="306">
        <f t="shared" ca="1" si="420"/>
        <v>720.8069538303231</v>
      </c>
      <c r="K921" s="307">
        <f t="shared" ca="1" si="421"/>
        <v>-10.782341228047972</v>
      </c>
      <c r="L921" s="304">
        <f t="shared" ca="1" si="406"/>
        <v>720.8875942700829</v>
      </c>
      <c r="M921" s="306">
        <f t="shared" ca="1" si="422"/>
        <v>-1.4872750067339682</v>
      </c>
      <c r="N921" s="304">
        <f t="shared" ca="1" si="423"/>
        <v>-85.214580861147468</v>
      </c>
      <c r="P921" s="310">
        <f t="shared" ca="1" si="424"/>
        <v>23</v>
      </c>
      <c r="Q921" s="304">
        <f t="shared" ca="1" si="425"/>
        <v>0</v>
      </c>
      <c r="R921" s="306">
        <f t="shared" ca="1" si="426"/>
        <v>0</v>
      </c>
      <c r="S921" s="307">
        <f t="shared" ca="1" si="427"/>
        <v>3.1779999999999995</v>
      </c>
      <c r="T921" s="304">
        <f t="shared" ca="1" si="407"/>
        <v>31.176179999999995</v>
      </c>
      <c r="U921" s="311">
        <f t="shared" ca="1" si="408"/>
        <v>0</v>
      </c>
      <c r="V921" s="306">
        <f t="shared" ca="1" si="409"/>
        <v>1.2263215492701951</v>
      </c>
      <c r="W921" s="304">
        <f t="shared" ca="1" si="410"/>
        <v>27.33335879984995</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1.1750260292545232</v>
      </c>
      <c r="AH921" s="304">
        <f t="shared" ca="1" si="434"/>
        <v>-8.6007768633509762</v>
      </c>
    </row>
    <row r="922" spans="1:34" x14ac:dyDescent="0.2">
      <c r="A922" s="347">
        <f t="shared" ca="1" si="412"/>
        <v>1E-4</v>
      </c>
      <c r="B922" s="304">
        <f t="shared" ca="1" si="413"/>
        <v>33.454000000001976</v>
      </c>
      <c r="D922" s="306">
        <f t="shared" ca="1" si="414"/>
        <v>-0.71751571218160937</v>
      </c>
      <c r="E922" s="307">
        <f t="shared" ca="1" si="415"/>
        <v>-1.2391762000102755</v>
      </c>
      <c r="F922" s="304">
        <f t="shared" ca="1" si="416"/>
        <v>1.4319170548252398</v>
      </c>
      <c r="G922" s="306">
        <f t="shared" ca="1" si="417"/>
        <v>8.7188955074912151</v>
      </c>
      <c r="H922" s="307">
        <f t="shared" ca="1" si="418"/>
        <v>-104.14938619382917</v>
      </c>
      <c r="I922" s="304">
        <f t="shared" ca="1" si="419"/>
        <v>104.5137014147998</v>
      </c>
      <c r="J922" s="306">
        <f t="shared" ca="1" si="420"/>
        <v>720.8069538303231</v>
      </c>
      <c r="K922" s="307">
        <f t="shared" ca="1" si="421"/>
        <v>-10.792756160471475</v>
      </c>
      <c r="L922" s="304">
        <f t="shared" ca="1" si="406"/>
        <v>720.88775012181259</v>
      </c>
      <c r="M922" s="306">
        <f t="shared" ca="1" si="422"/>
        <v>-1.4872757897814275</v>
      </c>
      <c r="N922" s="304">
        <f t="shared" ca="1" si="423"/>
        <v>-85.214625726462046</v>
      </c>
      <c r="P922" s="310">
        <f t="shared" ca="1" si="424"/>
        <v>23</v>
      </c>
      <c r="Q922" s="304">
        <f t="shared" ca="1" si="425"/>
        <v>0</v>
      </c>
      <c r="R922" s="306">
        <f t="shared" ca="1" si="426"/>
        <v>0</v>
      </c>
      <c r="S922" s="307">
        <f t="shared" ca="1" si="427"/>
        <v>3.1779999999999995</v>
      </c>
      <c r="T922" s="304">
        <f t="shared" ca="1" si="407"/>
        <v>31.176179999999995</v>
      </c>
      <c r="U922" s="311">
        <f t="shared" ca="1" si="408"/>
        <v>0</v>
      </c>
      <c r="V922" s="306">
        <f t="shared" ca="1" si="409"/>
        <v>1.2263228264768382</v>
      </c>
      <c r="W922" s="304">
        <f t="shared" ca="1" si="410"/>
        <v>27.33344872678456</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1.174998373023822</v>
      </c>
      <c r="AH922" s="304">
        <f t="shared" ca="1" si="434"/>
        <v>-8.600805160431074</v>
      </c>
    </row>
    <row r="923" spans="1:34" x14ac:dyDescent="0.2">
      <c r="A923" s="347">
        <f t="shared" ca="1" si="412"/>
        <v>1E-4</v>
      </c>
      <c r="B923" s="304">
        <f t="shared" ca="1" si="413"/>
        <v>33.454100000001979</v>
      </c>
      <c r="D923" s="306">
        <f t="shared" ca="1" si="414"/>
        <v>-0.71751136142903538</v>
      </c>
      <c r="E923" s="307">
        <f t="shared" ca="1" si="415"/>
        <v>-1.2391474400941505</v>
      </c>
      <c r="F923" s="304">
        <f t="shared" ca="1" si="416"/>
        <v>1.4318899860225414</v>
      </c>
      <c r="G923" s="306">
        <f t="shared" ca="1" si="417"/>
        <v>8.7188237563550715</v>
      </c>
      <c r="H923" s="307">
        <f t="shared" ca="1" si="418"/>
        <v>-104.14951010857318</v>
      </c>
      <c r="I923" s="304">
        <f t="shared" ca="1" si="419"/>
        <v>104.51381891190356</v>
      </c>
      <c r="J923" s="306">
        <f t="shared" ca="1" si="420"/>
        <v>720.8069538303231</v>
      </c>
      <c r="K923" s="307">
        <f t="shared" ca="1" si="421"/>
        <v>-10.803171105286594</v>
      </c>
      <c r="L923" s="304">
        <f t="shared" ca="1" si="406"/>
        <v>720.88790612416267</v>
      </c>
      <c r="M923" s="306">
        <f t="shared" ca="1" si="422"/>
        <v>-1.4872765728206823</v>
      </c>
      <c r="N923" s="304">
        <f t="shared" ca="1" si="423"/>
        <v>-85.214670591306543</v>
      </c>
      <c r="P923" s="310">
        <f t="shared" ca="1" si="424"/>
        <v>23</v>
      </c>
      <c r="Q923" s="304">
        <f t="shared" ca="1" si="425"/>
        <v>0</v>
      </c>
      <c r="R923" s="306">
        <f t="shared" ca="1" si="426"/>
        <v>0</v>
      </c>
      <c r="S923" s="307">
        <f t="shared" ca="1" si="427"/>
        <v>3.1779999999999995</v>
      </c>
      <c r="T923" s="304">
        <f t="shared" ca="1" si="407"/>
        <v>31.176179999999995</v>
      </c>
      <c r="U923" s="311">
        <f t="shared" ca="1" si="408"/>
        <v>0</v>
      </c>
      <c r="V923" s="306">
        <f t="shared" ca="1" si="409"/>
        <v>1.2263241036863319</v>
      </c>
      <c r="W923" s="304">
        <f t="shared" ca="1" si="410"/>
        <v>27.333538652533264</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1.1749707171535846</v>
      </c>
      <c r="AH923" s="304">
        <f t="shared" ca="1" si="434"/>
        <v>-8.6008334571380001</v>
      </c>
    </row>
    <row r="924" spans="1:34" x14ac:dyDescent="0.2">
      <c r="A924" s="347">
        <f t="shared" ca="1" si="412"/>
        <v>1E-4</v>
      </c>
      <c r="B924" s="304">
        <f t="shared" ca="1" si="413"/>
        <v>33.454200000001983</v>
      </c>
      <c r="D924" s="306">
        <f t="shared" ca="1" si="414"/>
        <v>-0.71750701067105083</v>
      </c>
      <c r="E924" s="307">
        <f t="shared" ca="1" si="415"/>
        <v>-1.2391186805573309</v>
      </c>
      <c r="F924" s="304">
        <f t="shared" ca="1" si="416"/>
        <v>1.4318629176245357</v>
      </c>
      <c r="G924" s="306">
        <f t="shared" ca="1" si="417"/>
        <v>8.7187520056540038</v>
      </c>
      <c r="H924" s="307">
        <f t="shared" ca="1" si="418"/>
        <v>-104.14963402044124</v>
      </c>
      <c r="I924" s="304">
        <f t="shared" ca="1" si="419"/>
        <v>104.51393640624177</v>
      </c>
      <c r="J924" s="306">
        <f t="shared" ca="1" si="420"/>
        <v>720.8069538303231</v>
      </c>
      <c r="K924" s="307">
        <f t="shared" ca="1" si="421"/>
        <v>-10.813586062493044</v>
      </c>
      <c r="L924" s="304">
        <f t="shared" ca="1" si="406"/>
        <v>720.8880622771336</v>
      </c>
      <c r="M924" s="306">
        <f t="shared" ca="1" si="422"/>
        <v>-1.4872773558517327</v>
      </c>
      <c r="N924" s="304">
        <f t="shared" ca="1" si="423"/>
        <v>-85.21471545568096</v>
      </c>
      <c r="P924" s="310">
        <f t="shared" ca="1" si="424"/>
        <v>23</v>
      </c>
      <c r="Q924" s="304">
        <f t="shared" ca="1" si="425"/>
        <v>0</v>
      </c>
      <c r="R924" s="306">
        <f t="shared" ca="1" si="426"/>
        <v>0</v>
      </c>
      <c r="S924" s="307">
        <f t="shared" ca="1" si="427"/>
        <v>3.1779999999999995</v>
      </c>
      <c r="T924" s="304">
        <f t="shared" ca="1" si="407"/>
        <v>31.176179999999995</v>
      </c>
      <c r="U924" s="311">
        <f t="shared" ca="1" si="408"/>
        <v>0</v>
      </c>
      <c r="V924" s="306">
        <f t="shared" ca="1" si="409"/>
        <v>1.226325380898676</v>
      </c>
      <c r="W924" s="304">
        <f t="shared" ca="1" si="410"/>
        <v>27.333628577096054</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1.1749430616438001</v>
      </c>
      <c r="AH924" s="304">
        <f t="shared" ca="1" si="434"/>
        <v>-8.6008617534717651</v>
      </c>
    </row>
    <row r="925" spans="1:34" x14ac:dyDescent="0.2">
      <c r="A925" s="347">
        <f t="shared" ca="1" si="412"/>
        <v>1E-4</v>
      </c>
      <c r="B925" s="304">
        <f t="shared" ca="1" si="413"/>
        <v>33.454300000001986</v>
      </c>
      <c r="D925" s="306">
        <f t="shared" ca="1" si="414"/>
        <v>-0.71750265990765483</v>
      </c>
      <c r="E925" s="307">
        <f t="shared" ca="1" si="415"/>
        <v>-1.2390899213998221</v>
      </c>
      <c r="F925" s="304">
        <f t="shared" ca="1" si="416"/>
        <v>1.4318358496312267</v>
      </c>
      <c r="G925" s="306">
        <f t="shared" ca="1" si="417"/>
        <v>8.7186802553880138</v>
      </c>
      <c r="H925" s="307">
        <f t="shared" ca="1" si="418"/>
        <v>-104.14975792943338</v>
      </c>
      <c r="I925" s="304">
        <f t="shared" ca="1" si="419"/>
        <v>104.51405389781445</v>
      </c>
      <c r="J925" s="306">
        <f t="shared" ca="1" si="420"/>
        <v>720.8069538303231</v>
      </c>
      <c r="K925" s="307">
        <f t="shared" ca="1" si="421"/>
        <v>-10.824001032090537</v>
      </c>
      <c r="L925" s="304">
        <f t="shared" ca="1" si="406"/>
        <v>720.88821858072572</v>
      </c>
      <c r="M925" s="306">
        <f t="shared" ca="1" si="422"/>
        <v>-1.4872781388745786</v>
      </c>
      <c r="N925" s="304">
        <f t="shared" ca="1" si="423"/>
        <v>-85.214760319585281</v>
      </c>
      <c r="P925" s="310">
        <f t="shared" ca="1" si="424"/>
        <v>23</v>
      </c>
      <c r="Q925" s="304">
        <f t="shared" ca="1" si="425"/>
        <v>0</v>
      </c>
      <c r="R925" s="306">
        <f t="shared" ca="1" si="426"/>
        <v>0</v>
      </c>
      <c r="S925" s="307">
        <f t="shared" ca="1" si="427"/>
        <v>3.1779999999999995</v>
      </c>
      <c r="T925" s="304">
        <f t="shared" ca="1" si="407"/>
        <v>31.176179999999995</v>
      </c>
      <c r="U925" s="311">
        <f t="shared" ca="1" si="408"/>
        <v>0</v>
      </c>
      <c r="V925" s="306">
        <f t="shared" ca="1" si="409"/>
        <v>1.226326658113871</v>
      </c>
      <c r="W925" s="304">
        <f t="shared" ca="1" si="410"/>
        <v>27.333718500472941</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1.1749154064944705</v>
      </c>
      <c r="AH925" s="304">
        <f t="shared" ca="1" si="434"/>
        <v>-8.6008900494323655</v>
      </c>
    </row>
    <row r="926" spans="1:34" x14ac:dyDescent="0.2">
      <c r="A926" s="347">
        <f t="shared" ca="1" si="412"/>
        <v>1E-4</v>
      </c>
      <c r="B926" s="304">
        <f t="shared" ca="1" si="413"/>
        <v>33.454400000001989</v>
      </c>
      <c r="D926" s="306">
        <f t="shared" ca="1" si="414"/>
        <v>-0.7174983091388516</v>
      </c>
      <c r="E926" s="307">
        <f t="shared" ca="1" si="415"/>
        <v>-1.239061162621617</v>
      </c>
      <c r="F926" s="304">
        <f t="shared" ca="1" si="416"/>
        <v>1.4318087820426109</v>
      </c>
      <c r="G926" s="306">
        <f t="shared" ca="1" si="417"/>
        <v>8.7186085055570999</v>
      </c>
      <c r="H926" s="307">
        <f t="shared" ca="1" si="418"/>
        <v>-104.14988183554964</v>
      </c>
      <c r="I926" s="304">
        <f t="shared" ca="1" si="419"/>
        <v>104.51417138662165</v>
      </c>
      <c r="J926" s="306">
        <f t="shared" ca="1" si="420"/>
        <v>720.8069538303231</v>
      </c>
      <c r="K926" s="307">
        <f t="shared" ca="1" si="421"/>
        <v>-10.834416014078787</v>
      </c>
      <c r="L926" s="304">
        <f t="shared" ca="1" si="406"/>
        <v>720.8883750349396</v>
      </c>
      <c r="M926" s="306">
        <f t="shared" ca="1" si="422"/>
        <v>-1.4872789218892202</v>
      </c>
      <c r="N926" s="304">
        <f t="shared" ca="1" si="423"/>
        <v>-85.21480518301955</v>
      </c>
      <c r="P926" s="310">
        <f t="shared" ca="1" si="424"/>
        <v>23</v>
      </c>
      <c r="Q926" s="304">
        <f t="shared" ca="1" si="425"/>
        <v>0</v>
      </c>
      <c r="R926" s="306">
        <f t="shared" ca="1" si="426"/>
        <v>0</v>
      </c>
      <c r="S926" s="307">
        <f t="shared" ca="1" si="427"/>
        <v>3.1779999999999995</v>
      </c>
      <c r="T926" s="304">
        <f t="shared" ca="1" si="407"/>
        <v>31.176179999999995</v>
      </c>
      <c r="U926" s="311">
        <f t="shared" ca="1" si="408"/>
        <v>0</v>
      </c>
      <c r="V926" s="306">
        <f t="shared" ca="1" si="409"/>
        <v>1.2263279353319161</v>
      </c>
      <c r="W926" s="304">
        <f t="shared" ca="1" si="410"/>
        <v>27.333808422663935</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1.174887751705592</v>
      </c>
      <c r="AH926" s="304">
        <f t="shared" ca="1" si="434"/>
        <v>-8.6009183450198066</v>
      </c>
    </row>
    <row r="927" spans="1:34" x14ac:dyDescent="0.2">
      <c r="A927" s="347">
        <f t="shared" ca="1" si="412"/>
        <v>1E-4</v>
      </c>
      <c r="B927" s="304">
        <f t="shared" ca="1" si="413"/>
        <v>33.454500000001993</v>
      </c>
      <c r="D927" s="306">
        <f t="shared" ca="1" si="414"/>
        <v>-0.7174939583646408</v>
      </c>
      <c r="E927" s="307">
        <f t="shared" ca="1" si="415"/>
        <v>-1.2390324042227121</v>
      </c>
      <c r="F927" s="304">
        <f t="shared" ca="1" si="416"/>
        <v>1.4317817148586844</v>
      </c>
      <c r="G927" s="306">
        <f t="shared" ca="1" si="417"/>
        <v>8.7185367561612637</v>
      </c>
      <c r="H927" s="307">
        <f t="shared" ca="1" si="418"/>
        <v>-104.15000573879006</v>
      </c>
      <c r="I927" s="304">
        <f t="shared" ca="1" si="419"/>
        <v>104.51428887266341</v>
      </c>
      <c r="J927" s="306">
        <f t="shared" ca="1" si="420"/>
        <v>720.8069538303231</v>
      </c>
      <c r="K927" s="307">
        <f t="shared" ca="1" si="421"/>
        <v>-10.844831008457504</v>
      </c>
      <c r="L927" s="304">
        <f t="shared" ca="1" si="406"/>
        <v>720.88853163977547</v>
      </c>
      <c r="M927" s="306">
        <f t="shared" ca="1" si="422"/>
        <v>-1.4872797048956576</v>
      </c>
      <c r="N927" s="304">
        <f t="shared" ca="1" si="423"/>
        <v>-85.214850045983738</v>
      </c>
      <c r="P927" s="310">
        <f t="shared" ca="1" si="424"/>
        <v>23</v>
      </c>
      <c r="Q927" s="304">
        <f t="shared" ca="1" si="425"/>
        <v>0</v>
      </c>
      <c r="R927" s="306">
        <f t="shared" ca="1" si="426"/>
        <v>0</v>
      </c>
      <c r="S927" s="307">
        <f t="shared" ca="1" si="427"/>
        <v>3.1779999999999995</v>
      </c>
      <c r="T927" s="304">
        <f t="shared" ca="1" si="407"/>
        <v>31.176179999999995</v>
      </c>
      <c r="U927" s="311">
        <f t="shared" ca="1" si="408"/>
        <v>0</v>
      </c>
      <c r="V927" s="306">
        <f t="shared" ca="1" si="409"/>
        <v>1.2263292125528116</v>
      </c>
      <c r="W927" s="304">
        <f t="shared" ca="1" si="410"/>
        <v>27.333898343669038</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1.1748600972771648</v>
      </c>
      <c r="AH927" s="304">
        <f t="shared" ca="1" si="434"/>
        <v>-8.6009466402340902</v>
      </c>
    </row>
    <row r="928" spans="1:34" x14ac:dyDescent="0.2">
      <c r="A928" s="347">
        <f t="shared" ca="1" si="412"/>
        <v>1E-4</v>
      </c>
      <c r="B928" s="304">
        <f t="shared" ca="1" si="413"/>
        <v>33.454600000001996</v>
      </c>
      <c r="D928" s="306">
        <f t="shared" ca="1" si="414"/>
        <v>-0.71748960758502223</v>
      </c>
      <c r="E928" s="307">
        <f t="shared" ca="1" si="415"/>
        <v>-1.2390036462031073</v>
      </c>
      <c r="F928" s="304">
        <f t="shared" ca="1" si="416"/>
        <v>1.4317546480794479</v>
      </c>
      <c r="G928" s="306">
        <f t="shared" ca="1" si="417"/>
        <v>8.7184650072005052</v>
      </c>
      <c r="H928" s="307">
        <f t="shared" ca="1" si="418"/>
        <v>-104.15012963915467</v>
      </c>
      <c r="I928" s="304">
        <f t="shared" ca="1" si="419"/>
        <v>104.51440635593977</v>
      </c>
      <c r="J928" s="306">
        <f t="shared" ca="1" si="420"/>
        <v>720.8069538303231</v>
      </c>
      <c r="K928" s="307">
        <f t="shared" ca="1" si="421"/>
        <v>-10.855246015226401</v>
      </c>
      <c r="L928" s="304">
        <f t="shared" ca="1" si="406"/>
        <v>720.88868839523388</v>
      </c>
      <c r="M928" s="306">
        <f t="shared" ca="1" si="422"/>
        <v>-1.487280487893891</v>
      </c>
      <c r="N928" s="304">
        <f t="shared" ca="1" si="423"/>
        <v>-85.214894908477888</v>
      </c>
      <c r="P928" s="310">
        <f t="shared" ca="1" si="424"/>
        <v>23</v>
      </c>
      <c r="Q928" s="304">
        <f t="shared" ca="1" si="425"/>
        <v>0</v>
      </c>
      <c r="R928" s="306">
        <f t="shared" ca="1" si="426"/>
        <v>0</v>
      </c>
      <c r="S928" s="307">
        <f t="shared" ca="1" si="427"/>
        <v>3.1779999999999995</v>
      </c>
      <c r="T928" s="304">
        <f t="shared" ca="1" si="407"/>
        <v>31.176179999999995</v>
      </c>
      <c r="U928" s="311">
        <f t="shared" ca="1" si="408"/>
        <v>0</v>
      </c>
      <c r="V928" s="306">
        <f t="shared" ca="1" si="409"/>
        <v>1.2263304897765579</v>
      </c>
      <c r="W928" s="304">
        <f t="shared" ca="1" si="410"/>
        <v>27.33398826348829</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1.1748324432091852</v>
      </c>
      <c r="AH928" s="304">
        <f t="shared" ca="1" si="434"/>
        <v>-8.600974935075218</v>
      </c>
    </row>
    <row r="929" spans="1:34" x14ac:dyDescent="0.2">
      <c r="A929" s="347">
        <f t="shared" ca="1" si="412"/>
        <v>1E-4</v>
      </c>
      <c r="B929" s="304">
        <f t="shared" ca="1" si="413"/>
        <v>33.454700000001999</v>
      </c>
      <c r="D929" s="306">
        <f t="shared" ca="1" si="414"/>
        <v>-0.71748525679999831</v>
      </c>
      <c r="E929" s="307">
        <f t="shared" ca="1" si="415"/>
        <v>-1.238974888562792</v>
      </c>
      <c r="F929" s="304">
        <f t="shared" ca="1" si="416"/>
        <v>1.4317275817048936</v>
      </c>
      <c r="G929" s="306">
        <f t="shared" ca="1" si="417"/>
        <v>8.7183932586748245</v>
      </c>
      <c r="H929" s="307">
        <f t="shared" ca="1" si="418"/>
        <v>-104.15025353664353</v>
      </c>
      <c r="I929" s="304">
        <f t="shared" ca="1" si="419"/>
        <v>104.51452383645076</v>
      </c>
      <c r="J929" s="306">
        <f t="shared" ca="1" si="420"/>
        <v>720.8069538303231</v>
      </c>
      <c r="K929" s="307">
        <f t="shared" ca="1" si="421"/>
        <v>-10.865661034385191</v>
      </c>
      <c r="L929" s="304">
        <f t="shared" ca="1" si="406"/>
        <v>720.88884530131531</v>
      </c>
      <c r="M929" s="306">
        <f t="shared" ca="1" si="422"/>
        <v>-1.4872812708839203</v>
      </c>
      <c r="N929" s="304">
        <f t="shared" ca="1" si="423"/>
        <v>-85.214939770501957</v>
      </c>
      <c r="P929" s="310">
        <f t="shared" ca="1" si="424"/>
        <v>23</v>
      </c>
      <c r="Q929" s="304">
        <f t="shared" ca="1" si="425"/>
        <v>0</v>
      </c>
      <c r="R929" s="306">
        <f t="shared" ca="1" si="426"/>
        <v>0</v>
      </c>
      <c r="S929" s="307">
        <f t="shared" ca="1" si="427"/>
        <v>3.1779999999999995</v>
      </c>
      <c r="T929" s="304">
        <f t="shared" ca="1" si="407"/>
        <v>31.176179999999995</v>
      </c>
      <c r="U929" s="311">
        <f t="shared" ca="1" si="408"/>
        <v>0</v>
      </c>
      <c r="V929" s="306">
        <f t="shared" ca="1" si="409"/>
        <v>1.2263317670031542</v>
      </c>
      <c r="W929" s="304">
        <f t="shared" ca="1" si="410"/>
        <v>27.334078182121672</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1.1748047895016427</v>
      </c>
      <c r="AH929" s="304">
        <f t="shared" ca="1" si="434"/>
        <v>-8.6010032295432008</v>
      </c>
    </row>
    <row r="930" spans="1:34" x14ac:dyDescent="0.2">
      <c r="A930" s="347">
        <f t="shared" ca="1" si="412"/>
        <v>1E-4</v>
      </c>
      <c r="B930" s="304">
        <f t="shared" ca="1" si="413"/>
        <v>33.454800000002002</v>
      </c>
      <c r="D930" s="306">
        <f t="shared" ca="1" si="414"/>
        <v>-0.71748090600957048</v>
      </c>
      <c r="E930" s="307">
        <f t="shared" ca="1" si="415"/>
        <v>-1.2389461313017698</v>
      </c>
      <c r="F930" s="304">
        <f t="shared" ca="1" si="416"/>
        <v>1.4317005157350249</v>
      </c>
      <c r="G930" s="306">
        <f t="shared" ca="1" si="417"/>
        <v>8.7183215105842233</v>
      </c>
      <c r="H930" s="307">
        <f t="shared" ca="1" si="418"/>
        <v>-104.15037743125666</v>
      </c>
      <c r="I930" s="304">
        <f t="shared" ca="1" si="419"/>
        <v>104.51464131419641</v>
      </c>
      <c r="J930" s="306">
        <f t="shared" ca="1" si="420"/>
        <v>720.8069538303231</v>
      </c>
      <c r="K930" s="307">
        <f t="shared" ca="1" si="421"/>
        <v>-10.876076065933585</v>
      </c>
      <c r="L930" s="304">
        <f t="shared" ca="1" si="406"/>
        <v>720.88900235802009</v>
      </c>
      <c r="M930" s="306">
        <f t="shared" ca="1" si="422"/>
        <v>-1.4872820538657459</v>
      </c>
      <c r="N930" s="304">
        <f t="shared" ca="1" si="423"/>
        <v>-85.214984632056002</v>
      </c>
      <c r="P930" s="310">
        <f t="shared" ca="1" si="424"/>
        <v>23</v>
      </c>
      <c r="Q930" s="304">
        <f t="shared" ca="1" si="425"/>
        <v>0</v>
      </c>
      <c r="R930" s="306">
        <f t="shared" ca="1" si="426"/>
        <v>0</v>
      </c>
      <c r="S930" s="307">
        <f t="shared" ca="1" si="427"/>
        <v>3.1779999999999995</v>
      </c>
      <c r="T930" s="304">
        <f t="shared" ca="1" si="407"/>
        <v>31.176179999999995</v>
      </c>
      <c r="U930" s="311">
        <f t="shared" ca="1" si="408"/>
        <v>0</v>
      </c>
      <c r="V930" s="306">
        <f t="shared" ca="1" si="409"/>
        <v>1.2263330442326008</v>
      </c>
      <c r="W930" s="304">
        <f t="shared" ca="1" si="410"/>
        <v>27.33416809956919</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1.1747771361545407</v>
      </c>
      <c r="AH930" s="304">
        <f t="shared" ca="1" si="434"/>
        <v>-8.601031523638035</v>
      </c>
    </row>
    <row r="931" spans="1:34" x14ac:dyDescent="0.2">
      <c r="A931" s="347">
        <f t="shared" ca="1" si="412"/>
        <v>1E-4</v>
      </c>
      <c r="B931" s="304">
        <f t="shared" ca="1" si="413"/>
        <v>33.454900000002006</v>
      </c>
      <c r="D931" s="306">
        <f t="shared" ca="1" si="414"/>
        <v>-0.71747655521373654</v>
      </c>
      <c r="E931" s="307">
        <f t="shared" ca="1" si="415"/>
        <v>-1.2389173744200406</v>
      </c>
      <c r="F931" s="304">
        <f t="shared" ca="1" si="416"/>
        <v>1.4316734501698412</v>
      </c>
      <c r="G931" s="306">
        <f t="shared" ca="1" si="417"/>
        <v>8.7182497629287017</v>
      </c>
      <c r="H931" s="307">
        <f t="shared" ca="1" si="418"/>
        <v>-104.1505013229941</v>
      </c>
      <c r="I931" s="304">
        <f t="shared" ca="1" si="419"/>
        <v>104.51475878917677</v>
      </c>
      <c r="J931" s="306">
        <f t="shared" ca="1" si="420"/>
        <v>720.8069538303231</v>
      </c>
      <c r="K931" s="307">
        <f t="shared" ca="1" si="421"/>
        <v>-10.886491109871297</v>
      </c>
      <c r="L931" s="304">
        <f t="shared" ca="1" si="406"/>
        <v>720.88915956534879</v>
      </c>
      <c r="M931" s="306">
        <f t="shared" ca="1" si="422"/>
        <v>-1.4872828368393678</v>
      </c>
      <c r="N931" s="304">
        <f t="shared" ca="1" si="423"/>
        <v>-85.215029493140008</v>
      </c>
      <c r="P931" s="310">
        <f t="shared" ca="1" si="424"/>
        <v>23</v>
      </c>
      <c r="Q931" s="304">
        <f t="shared" ca="1" si="425"/>
        <v>0</v>
      </c>
      <c r="R931" s="306">
        <f t="shared" ca="1" si="426"/>
        <v>0</v>
      </c>
      <c r="S931" s="307">
        <f t="shared" ca="1" si="427"/>
        <v>3.1779999999999995</v>
      </c>
      <c r="T931" s="304">
        <f t="shared" ca="1" si="407"/>
        <v>31.176179999999995</v>
      </c>
      <c r="U931" s="311">
        <f t="shared" ca="1" si="408"/>
        <v>0</v>
      </c>
      <c r="V931" s="306">
        <f t="shared" ca="1" si="409"/>
        <v>1.2263343214648976</v>
      </c>
      <c r="W931" s="304">
        <f t="shared" ca="1" si="410"/>
        <v>27.334258015830873</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1.1747494831678829</v>
      </c>
      <c r="AH931" s="304">
        <f t="shared" ca="1" si="434"/>
        <v>-8.6010598173597206</v>
      </c>
    </row>
    <row r="932" spans="1:34" x14ac:dyDescent="0.2">
      <c r="A932" s="347">
        <f t="shared" ca="1" si="412"/>
        <v>1E-4</v>
      </c>
      <c r="B932" s="304">
        <f t="shared" ca="1" si="413"/>
        <v>33.455000000002009</v>
      </c>
      <c r="D932" s="306">
        <f t="shared" ca="1" si="414"/>
        <v>-0.7174722044124987</v>
      </c>
      <c r="E932" s="307">
        <f t="shared" ca="1" si="415"/>
        <v>-1.2388886179175937</v>
      </c>
      <c r="F932" s="304">
        <f t="shared" ca="1" si="416"/>
        <v>1.4316463850093346</v>
      </c>
      <c r="G932" s="306">
        <f t="shared" ca="1" si="417"/>
        <v>8.7181780157082596</v>
      </c>
      <c r="H932" s="307">
        <f t="shared" ca="1" si="418"/>
        <v>-104.1506252118559</v>
      </c>
      <c r="I932" s="304">
        <f t="shared" ca="1" si="419"/>
        <v>104.51487626139186</v>
      </c>
      <c r="J932" s="306">
        <f t="shared" ca="1" si="420"/>
        <v>720.8069538303231</v>
      </c>
      <c r="K932" s="307">
        <f t="shared" ca="1" si="421"/>
        <v>-10.89690616619804</v>
      </c>
      <c r="L932" s="304">
        <f t="shared" ca="1" si="406"/>
        <v>720.88931692330164</v>
      </c>
      <c r="M932" s="306">
        <f t="shared" ca="1" si="422"/>
        <v>-1.4872836198047861</v>
      </c>
      <c r="N932" s="304">
        <f t="shared" ca="1" si="423"/>
        <v>-85.215074353753977</v>
      </c>
      <c r="P932" s="310">
        <f t="shared" ca="1" si="424"/>
        <v>23</v>
      </c>
      <c r="Q932" s="304">
        <f t="shared" ca="1" si="425"/>
        <v>0</v>
      </c>
      <c r="R932" s="306">
        <f t="shared" ca="1" si="426"/>
        <v>0</v>
      </c>
      <c r="S932" s="307">
        <f t="shared" ca="1" si="427"/>
        <v>3.1779999999999995</v>
      </c>
      <c r="T932" s="304">
        <f t="shared" ca="1" si="407"/>
        <v>31.176179999999995</v>
      </c>
      <c r="U932" s="311">
        <f t="shared" ca="1" si="408"/>
        <v>0</v>
      </c>
      <c r="V932" s="306">
        <f t="shared" ca="1" si="409"/>
        <v>1.226335598700045</v>
      </c>
      <c r="W932" s="304">
        <f t="shared" ca="1" si="410"/>
        <v>27.334347930906727</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1.1747218305416567</v>
      </c>
      <c r="AH932" s="304">
        <f t="shared" ca="1" si="434"/>
        <v>-8.6010881107082682</v>
      </c>
    </row>
    <row r="933" spans="1:34" x14ac:dyDescent="0.2">
      <c r="A933" s="347">
        <f t="shared" ca="1" si="412"/>
        <v>1E-4</v>
      </c>
      <c r="B933" s="304">
        <f t="shared" ca="1" si="413"/>
        <v>33.455100000002012</v>
      </c>
      <c r="D933" s="306">
        <f t="shared" ca="1" si="414"/>
        <v>-0.71746785360585907</v>
      </c>
      <c r="E933" s="307">
        <f t="shared" ca="1" si="415"/>
        <v>-1.2388598617944258</v>
      </c>
      <c r="F933" s="304">
        <f t="shared" ca="1" si="416"/>
        <v>1.431619320253503</v>
      </c>
      <c r="G933" s="306">
        <f t="shared" ca="1" si="417"/>
        <v>8.7181062689228987</v>
      </c>
      <c r="H933" s="307">
        <f t="shared" ca="1" si="418"/>
        <v>-104.15074909784208</v>
      </c>
      <c r="I933" s="304">
        <f t="shared" ca="1" si="419"/>
        <v>104.51499373084172</v>
      </c>
      <c r="J933" s="306">
        <f t="shared" ca="1" si="420"/>
        <v>720.8069538303231</v>
      </c>
      <c r="K933" s="307">
        <f t="shared" ca="1" si="421"/>
        <v>-10.907321234913525</v>
      </c>
      <c r="L933" s="304">
        <f t="shared" ca="1" si="406"/>
        <v>720.88947443187931</v>
      </c>
      <c r="M933" s="306">
        <f t="shared" ca="1" si="422"/>
        <v>-1.4872844027620009</v>
      </c>
      <c r="N933" s="304">
        <f t="shared" ca="1" si="423"/>
        <v>-85.215119213897935</v>
      </c>
      <c r="P933" s="310">
        <f t="shared" ca="1" si="424"/>
        <v>23</v>
      </c>
      <c r="Q933" s="304">
        <f t="shared" ca="1" si="425"/>
        <v>0</v>
      </c>
      <c r="R933" s="306">
        <f t="shared" ca="1" si="426"/>
        <v>0</v>
      </c>
      <c r="S933" s="307">
        <f t="shared" ca="1" si="427"/>
        <v>3.1779999999999995</v>
      </c>
      <c r="T933" s="304">
        <f t="shared" ca="1" si="407"/>
        <v>31.176179999999995</v>
      </c>
      <c r="U933" s="311">
        <f t="shared" ca="1" si="408"/>
        <v>0</v>
      </c>
      <c r="V933" s="306">
        <f t="shared" ca="1" si="409"/>
        <v>1.2263368759380424</v>
      </c>
      <c r="W933" s="304">
        <f t="shared" ca="1" si="410"/>
        <v>27.334437844796742</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1.1746941782758586</v>
      </c>
      <c r="AH933" s="304">
        <f t="shared" ca="1" si="434"/>
        <v>-8.6011164036836796</v>
      </c>
    </row>
    <row r="934" spans="1:34" x14ac:dyDescent="0.2">
      <c r="A934" s="347">
        <f t="shared" ca="1" si="412"/>
        <v>1E-4</v>
      </c>
      <c r="B934" s="304">
        <f t="shared" ca="1" si="413"/>
        <v>33.455200000002016</v>
      </c>
      <c r="D934" s="306">
        <f t="shared" ca="1" si="414"/>
        <v>-0.71746350279381654</v>
      </c>
      <c r="E934" s="307">
        <f t="shared" ca="1" si="415"/>
        <v>-1.2388311060505437</v>
      </c>
      <c r="F934" s="304">
        <f t="shared" ca="1" si="416"/>
        <v>1.4315922559023524</v>
      </c>
      <c r="G934" s="306">
        <f t="shared" ca="1" si="417"/>
        <v>8.7180345225726192</v>
      </c>
      <c r="H934" s="307">
        <f t="shared" ca="1" si="418"/>
        <v>-104.15087298095268</v>
      </c>
      <c r="I934" s="304">
        <f t="shared" ca="1" si="419"/>
        <v>104.51511119752639</v>
      </c>
      <c r="J934" s="306">
        <f t="shared" ca="1" si="420"/>
        <v>720.8069538303231</v>
      </c>
      <c r="K934" s="307">
        <f t="shared" ca="1" si="421"/>
        <v>-10.917736316017464</v>
      </c>
      <c r="L934" s="304">
        <f t="shared" ca="1" si="406"/>
        <v>720.88963209108204</v>
      </c>
      <c r="M934" s="306">
        <f t="shared" ca="1" si="422"/>
        <v>-1.4872851857110123</v>
      </c>
      <c r="N934" s="304">
        <f t="shared" ca="1" si="423"/>
        <v>-85.215164073571856</v>
      </c>
      <c r="P934" s="310">
        <f t="shared" ca="1" si="424"/>
        <v>23</v>
      </c>
      <c r="Q934" s="304">
        <f t="shared" ca="1" si="425"/>
        <v>0</v>
      </c>
      <c r="R934" s="306">
        <f t="shared" ca="1" si="426"/>
        <v>0</v>
      </c>
      <c r="S934" s="307">
        <f t="shared" ca="1" si="427"/>
        <v>3.1779999999999995</v>
      </c>
      <c r="T934" s="304">
        <f t="shared" ca="1" si="407"/>
        <v>31.176179999999995</v>
      </c>
      <c r="U934" s="311">
        <f t="shared" ca="1" si="408"/>
        <v>0</v>
      </c>
      <c r="V934" s="306">
        <f t="shared" ca="1" si="409"/>
        <v>1.2263381531788899</v>
      </c>
      <c r="W934" s="304">
        <f t="shared" ca="1" si="410"/>
        <v>27.334527757500947</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1.1746665263704976</v>
      </c>
      <c r="AH934" s="304">
        <f t="shared" ca="1" si="434"/>
        <v>-8.6011446962859495</v>
      </c>
    </row>
    <row r="935" spans="1:34" x14ac:dyDescent="0.2">
      <c r="A935" s="347">
        <f t="shared" ca="1" si="412"/>
        <v>1E-4</v>
      </c>
      <c r="B935" s="304">
        <f t="shared" ca="1" si="413"/>
        <v>33.455300000002019</v>
      </c>
      <c r="D935" s="306">
        <f t="shared" ca="1" si="414"/>
        <v>-0.71745915197637378</v>
      </c>
      <c r="E935" s="307">
        <f t="shared" ca="1" si="415"/>
        <v>-1.2388023506859369</v>
      </c>
      <c r="F935" s="304">
        <f t="shared" ca="1" si="416"/>
        <v>1.4315651919558747</v>
      </c>
      <c r="G935" s="306">
        <f t="shared" ca="1" si="417"/>
        <v>8.717962776657421</v>
      </c>
      <c r="H935" s="307">
        <f t="shared" ca="1" si="418"/>
        <v>-104.15099686118775</v>
      </c>
      <c r="I935" s="304">
        <f t="shared" ca="1" si="419"/>
        <v>104.5152286614459</v>
      </c>
      <c r="J935" s="306">
        <f t="shared" ca="1" si="420"/>
        <v>720.8069538303231</v>
      </c>
      <c r="K935" s="307">
        <f t="shared" ca="1" si="421"/>
        <v>-10.928151409509571</v>
      </c>
      <c r="L935" s="304">
        <f t="shared" ca="1" si="406"/>
        <v>720.88978990091039</v>
      </c>
      <c r="M935" s="306">
        <f t="shared" ca="1" si="422"/>
        <v>-1.4872859686518205</v>
      </c>
      <c r="N935" s="304">
        <f t="shared" ca="1" si="423"/>
        <v>-85.215208932775781</v>
      </c>
      <c r="P935" s="310">
        <f t="shared" ca="1" si="424"/>
        <v>23</v>
      </c>
      <c r="Q935" s="304">
        <f t="shared" ca="1" si="425"/>
        <v>0</v>
      </c>
      <c r="R935" s="306">
        <f t="shared" ca="1" si="426"/>
        <v>0</v>
      </c>
      <c r="S935" s="307">
        <f t="shared" ca="1" si="427"/>
        <v>3.1779999999999995</v>
      </c>
      <c r="T935" s="304">
        <f t="shared" ca="1" si="407"/>
        <v>31.176179999999995</v>
      </c>
      <c r="U935" s="311">
        <f t="shared" ca="1" si="408"/>
        <v>0</v>
      </c>
      <c r="V935" s="306">
        <f t="shared" ca="1" si="409"/>
        <v>1.2263394304225879</v>
      </c>
      <c r="W935" s="304">
        <f t="shared" ca="1" si="410"/>
        <v>27.334617669019337</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1.1746388748255612</v>
      </c>
      <c r="AH935" s="304">
        <f t="shared" ca="1" si="434"/>
        <v>-8.6011729885150885</v>
      </c>
    </row>
    <row r="936" spans="1:34" x14ac:dyDescent="0.2">
      <c r="A936" s="347">
        <f t="shared" ca="1" si="412"/>
        <v>1E-4</v>
      </c>
      <c r="B936" s="304">
        <f t="shared" ca="1" si="413"/>
        <v>33.455400000002022</v>
      </c>
      <c r="D936" s="306">
        <f t="shared" ca="1" si="414"/>
        <v>-0.71745480115353011</v>
      </c>
      <c r="E936" s="307">
        <f t="shared" ca="1" si="415"/>
        <v>-1.2387735957006072</v>
      </c>
      <c r="F936" s="304">
        <f t="shared" ca="1" si="416"/>
        <v>1.4315381284140716</v>
      </c>
      <c r="G936" s="306">
        <f t="shared" ca="1" si="417"/>
        <v>8.7178910311773059</v>
      </c>
      <c r="H936" s="307">
        <f t="shared" ca="1" si="418"/>
        <v>-104.15112073854732</v>
      </c>
      <c r="I936" s="304">
        <f t="shared" ca="1" si="419"/>
        <v>104.51534612260031</v>
      </c>
      <c r="J936" s="306">
        <f t="shared" ca="1" si="420"/>
        <v>720.8069538303231</v>
      </c>
      <c r="K936" s="307">
        <f t="shared" ca="1" si="421"/>
        <v>-10.938566515389558</v>
      </c>
      <c r="L936" s="304">
        <f t="shared" ca="1" si="406"/>
        <v>720.8899478613647</v>
      </c>
      <c r="M936" s="306">
        <f t="shared" ca="1" si="422"/>
        <v>-1.4872867515844257</v>
      </c>
      <c r="N936" s="304">
        <f t="shared" ca="1" si="423"/>
        <v>-85.215253791509696</v>
      </c>
      <c r="P936" s="310">
        <f t="shared" ca="1" si="424"/>
        <v>23</v>
      </c>
      <c r="Q936" s="304">
        <f t="shared" ca="1" si="425"/>
        <v>0</v>
      </c>
      <c r="R936" s="306">
        <f t="shared" ca="1" si="426"/>
        <v>0</v>
      </c>
      <c r="S936" s="307">
        <f t="shared" ca="1" si="427"/>
        <v>3.1779999999999995</v>
      </c>
      <c r="T936" s="304">
        <f t="shared" ca="1" si="407"/>
        <v>31.176179999999995</v>
      </c>
      <c r="U936" s="311">
        <f t="shared" ca="1" si="408"/>
        <v>0</v>
      </c>
      <c r="V936" s="306">
        <f t="shared" ca="1" si="409"/>
        <v>1.2263407076691362</v>
      </c>
      <c r="W936" s="304">
        <f t="shared" ca="1" si="410"/>
        <v>27.334707579351949</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1.1746112236410546</v>
      </c>
      <c r="AH936" s="304">
        <f t="shared" ca="1" si="434"/>
        <v>-8.6012012803710949</v>
      </c>
    </row>
    <row r="937" spans="1:34" x14ac:dyDescent="0.2">
      <c r="A937" s="347">
        <f t="shared" ca="1" si="412"/>
        <v>1E-4</v>
      </c>
      <c r="B937" s="304">
        <f t="shared" ca="1" si="413"/>
        <v>33.455500000002026</v>
      </c>
      <c r="D937" s="306">
        <f t="shared" ca="1" si="414"/>
        <v>-0.71745045032528643</v>
      </c>
      <c r="E937" s="307">
        <f t="shared" ca="1" si="415"/>
        <v>-1.2387448410945403</v>
      </c>
      <c r="F937" s="304">
        <f t="shared" ca="1" si="416"/>
        <v>1.4315110652769312</v>
      </c>
      <c r="G937" s="306">
        <f t="shared" ca="1" si="417"/>
        <v>8.7178192861322739</v>
      </c>
      <c r="H937" s="307">
        <f t="shared" ca="1" si="418"/>
        <v>-104.15124461303142</v>
      </c>
      <c r="I937" s="304">
        <f t="shared" ca="1" si="419"/>
        <v>104.51546358098962</v>
      </c>
      <c r="J937" s="306">
        <f t="shared" ca="1" si="420"/>
        <v>720.8069538303231</v>
      </c>
      <c r="K937" s="307">
        <f t="shared" ca="1" si="421"/>
        <v>-10.948981633657137</v>
      </c>
      <c r="L937" s="304">
        <f t="shared" ca="1" si="406"/>
        <v>720.89010597244544</v>
      </c>
      <c r="M937" s="306">
        <f t="shared" ca="1" si="422"/>
        <v>-1.4872875345088277</v>
      </c>
      <c r="N937" s="304">
        <f t="shared" ca="1" si="423"/>
        <v>-85.215298649773601</v>
      </c>
      <c r="P937" s="310">
        <f t="shared" ca="1" si="424"/>
        <v>23</v>
      </c>
      <c r="Q937" s="304">
        <f t="shared" ca="1" si="425"/>
        <v>0</v>
      </c>
      <c r="R937" s="306">
        <f t="shared" ca="1" si="426"/>
        <v>0</v>
      </c>
      <c r="S937" s="307">
        <f t="shared" ca="1" si="427"/>
        <v>3.1779999999999995</v>
      </c>
      <c r="T937" s="304">
        <f t="shared" ca="1" si="407"/>
        <v>31.176179999999995</v>
      </c>
      <c r="U937" s="311">
        <f t="shared" ca="1" si="408"/>
        <v>0</v>
      </c>
      <c r="V937" s="306">
        <f t="shared" ca="1" si="409"/>
        <v>1.2263419849185344</v>
      </c>
      <c r="W937" s="304">
        <f t="shared" ca="1" si="410"/>
        <v>27.334797488498772</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1.1745835728169602</v>
      </c>
      <c r="AH937" s="304">
        <f t="shared" ca="1" si="434"/>
        <v>-8.6012295718539811</v>
      </c>
    </row>
    <row r="938" spans="1:34" x14ac:dyDescent="0.2">
      <c r="A938" s="347">
        <f t="shared" ca="1" si="412"/>
        <v>1E-4</v>
      </c>
      <c r="B938" s="304">
        <f t="shared" ca="1" si="413"/>
        <v>33.455600000002029</v>
      </c>
      <c r="D938" s="306">
        <f t="shared" ca="1" si="414"/>
        <v>-0.71744609949164595</v>
      </c>
      <c r="E938" s="307">
        <f t="shared" ca="1" si="415"/>
        <v>-1.2387160868677416</v>
      </c>
      <c r="F938" s="304">
        <f t="shared" ca="1" si="416"/>
        <v>1.43148400254446</v>
      </c>
      <c r="G938" s="306">
        <f t="shared" ca="1" si="417"/>
        <v>8.7177475415223249</v>
      </c>
      <c r="H938" s="307">
        <f t="shared" ca="1" si="418"/>
        <v>-104.15136848464012</v>
      </c>
      <c r="I938" s="304">
        <f t="shared" ca="1" si="419"/>
        <v>104.5155810366139</v>
      </c>
      <c r="J938" s="306">
        <f t="shared" ca="1" si="420"/>
        <v>720.8069538303231</v>
      </c>
      <c r="K938" s="307">
        <f t="shared" ca="1" si="421"/>
        <v>-10.959396764312022</v>
      </c>
      <c r="L938" s="304">
        <f t="shared" ca="1" si="406"/>
        <v>720.89026423415316</v>
      </c>
      <c r="M938" s="306">
        <f t="shared" ca="1" si="422"/>
        <v>-1.4872883174250269</v>
      </c>
      <c r="N938" s="304">
        <f t="shared" ca="1" si="423"/>
        <v>-85.215343507567539</v>
      </c>
      <c r="P938" s="310">
        <f t="shared" ca="1" si="424"/>
        <v>23</v>
      </c>
      <c r="Q938" s="304">
        <f t="shared" ca="1" si="425"/>
        <v>0</v>
      </c>
      <c r="R938" s="306">
        <f t="shared" ca="1" si="426"/>
        <v>0</v>
      </c>
      <c r="S938" s="307">
        <f t="shared" ca="1" si="427"/>
        <v>3.1779999999999995</v>
      </c>
      <c r="T938" s="304">
        <f t="shared" ca="1" si="407"/>
        <v>31.176179999999995</v>
      </c>
      <c r="U938" s="311">
        <f t="shared" ca="1" si="408"/>
        <v>0</v>
      </c>
      <c r="V938" s="306">
        <f t="shared" ca="1" si="409"/>
        <v>1.2263432621707828</v>
      </c>
      <c r="W938" s="304">
        <f t="shared" ca="1" si="410"/>
        <v>27.334887396459816</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1.1745559223532869</v>
      </c>
      <c r="AH938" s="304">
        <f t="shared" ca="1" si="434"/>
        <v>-8.6012578629637435</v>
      </c>
    </row>
    <row r="939" spans="1:34" x14ac:dyDescent="0.2">
      <c r="A939" s="347">
        <f t="shared" ca="1" si="412"/>
        <v>1E-4</v>
      </c>
      <c r="B939" s="304">
        <f t="shared" ca="1" si="413"/>
        <v>33.455700000002032</v>
      </c>
      <c r="D939" s="306">
        <f t="shared" ca="1" si="414"/>
        <v>-0.71744174865260646</v>
      </c>
      <c r="E939" s="307">
        <f t="shared" ca="1" si="415"/>
        <v>-1.2386873330202093</v>
      </c>
      <c r="F939" s="304">
        <f t="shared" ca="1" si="416"/>
        <v>1.431456940216655</v>
      </c>
      <c r="G939" s="306">
        <f t="shared" ca="1" si="417"/>
        <v>8.717675797347459</v>
      </c>
      <c r="H939" s="307">
        <f t="shared" ca="1" si="418"/>
        <v>-104.15149235337341</v>
      </c>
      <c r="I939" s="304">
        <f t="shared" ca="1" si="419"/>
        <v>104.51569848947315</v>
      </c>
      <c r="J939" s="306">
        <f t="shared" ca="1" si="420"/>
        <v>720.8069538303231</v>
      </c>
      <c r="K939" s="307">
        <f t="shared" ca="1" si="421"/>
        <v>-10.969811907353922</v>
      </c>
      <c r="L939" s="304">
        <f t="shared" ca="1" si="406"/>
        <v>720.8904226464881</v>
      </c>
      <c r="M939" s="306">
        <f t="shared" ca="1" si="422"/>
        <v>-1.4872891003330231</v>
      </c>
      <c r="N939" s="304">
        <f t="shared" ca="1" si="423"/>
        <v>-85.215388364891467</v>
      </c>
      <c r="P939" s="310">
        <f t="shared" ca="1" si="424"/>
        <v>23</v>
      </c>
      <c r="Q939" s="304">
        <f t="shared" ca="1" si="425"/>
        <v>0</v>
      </c>
      <c r="R939" s="306">
        <f t="shared" ca="1" si="426"/>
        <v>0</v>
      </c>
      <c r="S939" s="307">
        <f t="shared" ca="1" si="427"/>
        <v>3.1779999999999995</v>
      </c>
      <c r="T939" s="304">
        <f t="shared" ca="1" si="407"/>
        <v>31.176179999999995</v>
      </c>
      <c r="U939" s="311">
        <f t="shared" ca="1" si="408"/>
        <v>0</v>
      </c>
      <c r="V939" s="306">
        <f t="shared" ca="1" si="409"/>
        <v>1.2263445394258812</v>
      </c>
      <c r="W939" s="304">
        <f t="shared" ca="1" si="410"/>
        <v>27.334977303235089</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1.1745282722500292</v>
      </c>
      <c r="AH939" s="304">
        <f t="shared" ca="1" si="434"/>
        <v>-8.601286153700384</v>
      </c>
    </row>
    <row r="940" spans="1:34" x14ac:dyDescent="0.2">
      <c r="A940" s="347">
        <f t="shared" ca="1" si="412"/>
        <v>1E-4</v>
      </c>
      <c r="B940" s="304">
        <f t="shared" ca="1" si="413"/>
        <v>33.455800000002036</v>
      </c>
      <c r="D940" s="306">
        <f t="shared" ca="1" si="414"/>
        <v>-0.71743739780817184</v>
      </c>
      <c r="E940" s="307">
        <f t="shared" ca="1" si="415"/>
        <v>-1.238658579551938</v>
      </c>
      <c r="F940" s="304">
        <f t="shared" ca="1" si="416"/>
        <v>1.4314298782935144</v>
      </c>
      <c r="G940" s="306">
        <f t="shared" ca="1" si="417"/>
        <v>8.717604053607678</v>
      </c>
      <c r="H940" s="307">
        <f t="shared" ca="1" si="418"/>
        <v>-104.15161621923137</v>
      </c>
      <c r="I940" s="304">
        <f t="shared" ca="1" si="419"/>
        <v>104.51581593956743</v>
      </c>
      <c r="J940" s="306">
        <f t="shared" ca="1" si="420"/>
        <v>720.8069538303231</v>
      </c>
      <c r="K940" s="307">
        <f t="shared" ca="1" si="421"/>
        <v>-10.980227062782552</v>
      </c>
      <c r="L940" s="304">
        <f t="shared" ca="1" si="406"/>
        <v>720.89058120945083</v>
      </c>
      <c r="M940" s="306">
        <f t="shared" ca="1" si="422"/>
        <v>-1.4872898832328167</v>
      </c>
      <c r="N940" s="304">
        <f t="shared" ca="1" si="423"/>
        <v>-85.215433221745428</v>
      </c>
      <c r="P940" s="310">
        <f t="shared" ca="1" si="424"/>
        <v>23</v>
      </c>
      <c r="Q940" s="304">
        <f t="shared" ca="1" si="425"/>
        <v>0</v>
      </c>
      <c r="R940" s="306">
        <f t="shared" ca="1" si="426"/>
        <v>0</v>
      </c>
      <c r="S940" s="307">
        <f t="shared" ca="1" si="427"/>
        <v>3.1779999999999995</v>
      </c>
      <c r="T940" s="304">
        <f t="shared" ca="1" si="407"/>
        <v>31.176179999999995</v>
      </c>
      <c r="U940" s="311">
        <f t="shared" ca="1" si="408"/>
        <v>0</v>
      </c>
      <c r="V940" s="306">
        <f t="shared" ca="1" si="409"/>
        <v>1.2263458166838299</v>
      </c>
      <c r="W940" s="304">
        <f t="shared" ca="1" si="410"/>
        <v>27.335067208824608</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1.1745006225071872</v>
      </c>
      <c r="AH940" s="304">
        <f t="shared" ca="1" si="434"/>
        <v>-8.601314444063906</v>
      </c>
    </row>
    <row r="941" spans="1:34" x14ac:dyDescent="0.2">
      <c r="A941" s="347">
        <f t="shared" ca="1" si="412"/>
        <v>1E-4</v>
      </c>
      <c r="B941" s="304">
        <f t="shared" ca="1" si="413"/>
        <v>33.455900000002039</v>
      </c>
      <c r="D941" s="306">
        <f t="shared" ca="1" si="414"/>
        <v>-0.7174330469583402</v>
      </c>
      <c r="E941" s="307">
        <f t="shared" ca="1" si="415"/>
        <v>-1.2386298264629225</v>
      </c>
      <c r="F941" s="304">
        <f t="shared" ca="1" si="416"/>
        <v>1.4314028167750326</v>
      </c>
      <c r="G941" s="306">
        <f t="shared" ca="1" si="417"/>
        <v>8.7175323103029818</v>
      </c>
      <c r="H941" s="307">
        <f t="shared" ca="1" si="418"/>
        <v>-104.15174008221402</v>
      </c>
      <c r="I941" s="304">
        <f t="shared" ca="1" si="419"/>
        <v>104.51593338689678</v>
      </c>
      <c r="J941" s="306">
        <f t="shared" ca="1" si="420"/>
        <v>720.8069538303231</v>
      </c>
      <c r="K941" s="307">
        <f t="shared" ca="1" si="421"/>
        <v>-10.990642230597624</v>
      </c>
      <c r="L941" s="304">
        <f t="shared" ca="1" si="406"/>
        <v>720.89073992304168</v>
      </c>
      <c r="M941" s="306">
        <f t="shared" ca="1" si="422"/>
        <v>-1.4872906661244079</v>
      </c>
      <c r="N941" s="304">
        <f t="shared" ca="1" si="423"/>
        <v>-85.215478078129408</v>
      </c>
      <c r="P941" s="310">
        <f t="shared" ca="1" si="424"/>
        <v>23</v>
      </c>
      <c r="Q941" s="304">
        <f t="shared" ca="1" si="425"/>
        <v>0</v>
      </c>
      <c r="R941" s="306">
        <f t="shared" ca="1" si="426"/>
        <v>0</v>
      </c>
      <c r="S941" s="307">
        <f t="shared" ca="1" si="427"/>
        <v>3.1779999999999995</v>
      </c>
      <c r="T941" s="304">
        <f t="shared" ca="1" si="407"/>
        <v>31.176179999999995</v>
      </c>
      <c r="U941" s="311">
        <f t="shared" ca="1" si="408"/>
        <v>0</v>
      </c>
      <c r="V941" s="306">
        <f t="shared" ca="1" si="409"/>
        <v>1.2263470939446282</v>
      </c>
      <c r="W941" s="304">
        <f t="shared" ca="1" si="410"/>
        <v>27.335157113228366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1.1744729731247556</v>
      </c>
      <c r="AH941" s="304">
        <f t="shared" ca="1" si="434"/>
        <v>-8.6013427340543149</v>
      </c>
    </row>
    <row r="942" spans="1:34" x14ac:dyDescent="0.2">
      <c r="A942" s="347">
        <f t="shared" ca="1" si="412"/>
        <v>1E-4</v>
      </c>
      <c r="B942" s="304">
        <f t="shared" ca="1" si="413"/>
        <v>33.456000000002042</v>
      </c>
      <c r="D942" s="306">
        <f t="shared" ca="1" si="414"/>
        <v>-0.71742869610311288</v>
      </c>
      <c r="E942" s="307">
        <f t="shared" ca="1" si="415"/>
        <v>-1.2386010737531681</v>
      </c>
      <c r="F942" s="304">
        <f t="shared" ca="1" si="416"/>
        <v>1.4313757556612148</v>
      </c>
      <c r="G942" s="306">
        <f t="shared" ca="1" si="417"/>
        <v>8.7174605674333723</v>
      </c>
      <c r="H942" s="307">
        <f t="shared" ca="1" si="418"/>
        <v>-104.1518639423214</v>
      </c>
      <c r="I942" s="304">
        <f t="shared" ca="1" si="419"/>
        <v>104.51605083146121</v>
      </c>
      <c r="J942" s="306">
        <f t="shared" ca="1" si="420"/>
        <v>720.8069538303231</v>
      </c>
      <c r="K942" s="307">
        <f t="shared" ca="1" si="421"/>
        <v>-11.00105741079885</v>
      </c>
      <c r="L942" s="304">
        <f t="shared" ca="1" si="406"/>
        <v>720.89089878726111</v>
      </c>
      <c r="M942" s="306">
        <f t="shared" ca="1" si="422"/>
        <v>-1.4872914490077966</v>
      </c>
      <c r="N942" s="304">
        <f t="shared" ca="1" si="423"/>
        <v>-85.215522934043435</v>
      </c>
      <c r="P942" s="310">
        <f t="shared" ca="1" si="424"/>
        <v>23</v>
      </c>
      <c r="Q942" s="304">
        <f t="shared" ca="1" si="425"/>
        <v>0</v>
      </c>
      <c r="R942" s="306">
        <f t="shared" ca="1" si="426"/>
        <v>0</v>
      </c>
      <c r="S942" s="307">
        <f t="shared" ca="1" si="427"/>
        <v>3.1779999999999995</v>
      </c>
      <c r="T942" s="304">
        <f t="shared" ca="1" si="407"/>
        <v>31.176179999999995</v>
      </c>
      <c r="U942" s="311">
        <f t="shared" ca="1" si="408"/>
        <v>0</v>
      </c>
      <c r="V942" s="306">
        <f t="shared" ca="1" si="409"/>
        <v>1.2263483712082766</v>
      </c>
      <c r="W942" s="304">
        <f t="shared" ca="1" si="410"/>
        <v>27.335247016446381</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1.1744453241027344</v>
      </c>
      <c r="AH942" s="304">
        <f t="shared" ca="1" si="434"/>
        <v>-8.6013710236716072</v>
      </c>
    </row>
    <row r="943" spans="1:34" x14ac:dyDescent="0.2">
      <c r="A943" s="347">
        <f t="shared" ca="1" si="412"/>
        <v>1E-4</v>
      </c>
      <c r="B943" s="304">
        <f t="shared" ca="1" si="413"/>
        <v>33.456100000002046</v>
      </c>
      <c r="D943" s="306">
        <f t="shared" ca="1" si="414"/>
        <v>-0.71742434524249055</v>
      </c>
      <c r="E943" s="307">
        <f t="shared" ca="1" si="415"/>
        <v>-1.2385723214226658</v>
      </c>
      <c r="F943" s="304">
        <f t="shared" ca="1" si="416"/>
        <v>1.431348694952054</v>
      </c>
      <c r="G943" s="306">
        <f t="shared" ca="1" si="417"/>
        <v>8.7173888249988476</v>
      </c>
      <c r="H943" s="307">
        <f t="shared" ca="1" si="418"/>
        <v>-104.15198779955354</v>
      </c>
      <c r="I943" s="304">
        <f t="shared" ca="1" si="419"/>
        <v>104.51616827326079</v>
      </c>
      <c r="J943" s="306">
        <f t="shared" ca="1" si="420"/>
        <v>720.8069538303231</v>
      </c>
      <c r="K943" s="307">
        <f t="shared" ca="1" si="421"/>
        <v>-11.011472603385943</v>
      </c>
      <c r="L943" s="304">
        <f t="shared" ca="1" si="406"/>
        <v>720.89105780210969</v>
      </c>
      <c r="M943" s="306">
        <f t="shared" ca="1" si="422"/>
        <v>-1.4872922318829831</v>
      </c>
      <c r="N943" s="304">
        <f t="shared" ca="1" si="423"/>
        <v>-85.215567789487508</v>
      </c>
      <c r="P943" s="310">
        <f t="shared" ca="1" si="424"/>
        <v>23</v>
      </c>
      <c r="Q943" s="304">
        <f t="shared" ca="1" si="425"/>
        <v>0</v>
      </c>
      <c r="R943" s="306">
        <f t="shared" ca="1" si="426"/>
        <v>0</v>
      </c>
      <c r="S943" s="307">
        <f t="shared" ca="1" si="427"/>
        <v>3.1779999999999995</v>
      </c>
      <c r="T943" s="304">
        <f t="shared" ca="1" si="407"/>
        <v>31.176179999999995</v>
      </c>
      <c r="U943" s="311">
        <f t="shared" ca="1" si="408"/>
        <v>0</v>
      </c>
      <c r="V943" s="306">
        <f t="shared" ca="1" si="409"/>
        <v>1.2263496484747751</v>
      </c>
      <c r="W943" s="304">
        <f t="shared" ca="1" si="410"/>
        <v>27.335336918478678</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1.17441767544112</v>
      </c>
      <c r="AH943" s="304">
        <f t="shared" ca="1" si="434"/>
        <v>-8.6013993129157917</v>
      </c>
    </row>
    <row r="944" spans="1:34" x14ac:dyDescent="0.2">
      <c r="A944" s="347">
        <f t="shared" ca="1" si="412"/>
        <v>1E-4</v>
      </c>
      <c r="B944" s="304">
        <f t="shared" ca="1" si="413"/>
        <v>33.456200000002049</v>
      </c>
      <c r="D944" s="306">
        <f t="shared" ca="1" si="414"/>
        <v>-0.71741999437647475</v>
      </c>
      <c r="E944" s="307">
        <f t="shared" ca="1" si="415"/>
        <v>-1.2385435694714086</v>
      </c>
      <c r="F944" s="304">
        <f t="shared" ca="1" si="416"/>
        <v>1.4313216346475446</v>
      </c>
      <c r="G944" s="306">
        <f t="shared" ca="1" si="417"/>
        <v>8.7173170829994095</v>
      </c>
      <c r="H944" s="307">
        <f t="shared" ca="1" si="418"/>
        <v>-104.15211165391048</v>
      </c>
      <c r="I944" s="304">
        <f t="shared" ca="1" si="419"/>
        <v>104.51628571229553</v>
      </c>
      <c r="J944" s="306">
        <f t="shared" ca="1" si="420"/>
        <v>720.8069538303231</v>
      </c>
      <c r="K944" s="307">
        <f t="shared" ca="1" si="421"/>
        <v>-11.021887808358617</v>
      </c>
      <c r="L944" s="304">
        <f t="shared" ca="1" si="406"/>
        <v>720.89121696758764</v>
      </c>
      <c r="M944" s="306">
        <f t="shared" ca="1" si="422"/>
        <v>-1.4872930147499672</v>
      </c>
      <c r="N944" s="304">
        <f t="shared" ca="1" si="423"/>
        <v>-85.215612644461615</v>
      </c>
      <c r="P944" s="310">
        <f t="shared" ca="1" si="424"/>
        <v>23</v>
      </c>
      <c r="Q944" s="304">
        <f t="shared" ca="1" si="425"/>
        <v>0</v>
      </c>
      <c r="R944" s="306">
        <f t="shared" ca="1" si="426"/>
        <v>0</v>
      </c>
      <c r="S944" s="307">
        <f t="shared" ca="1" si="427"/>
        <v>3.1779999999999995</v>
      </c>
      <c r="T944" s="304">
        <f t="shared" ca="1" si="407"/>
        <v>31.176179999999995</v>
      </c>
      <c r="U944" s="311">
        <f t="shared" ca="1" si="408"/>
        <v>0</v>
      </c>
      <c r="V944" s="306">
        <f t="shared" ca="1" si="409"/>
        <v>1.2263509257441234</v>
      </c>
      <c r="W944" s="304">
        <f t="shared" ca="1" si="410"/>
        <v>27.335426819325249</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1.1743900271399035</v>
      </c>
      <c r="AH944" s="304">
        <f t="shared" ca="1" si="434"/>
        <v>-8.6014276017868738</v>
      </c>
    </row>
    <row r="945" spans="1:34" x14ac:dyDescent="0.2">
      <c r="A945" s="347">
        <f t="shared" ca="1" si="412"/>
        <v>1E-4</v>
      </c>
      <c r="B945" s="304">
        <f t="shared" ca="1" si="413"/>
        <v>33.456300000002052</v>
      </c>
      <c r="D945" s="306">
        <f t="shared" ca="1" si="414"/>
        <v>-0.71741564350506715</v>
      </c>
      <c r="E945" s="307">
        <f t="shared" ca="1" si="415"/>
        <v>-1.2385148178994001</v>
      </c>
      <c r="F945" s="304">
        <f t="shared" ca="1" si="416"/>
        <v>1.4312945747476911</v>
      </c>
      <c r="G945" s="306">
        <f t="shared" ca="1" si="417"/>
        <v>8.7172453414350599</v>
      </c>
      <c r="H945" s="307">
        <f t="shared" ca="1" si="418"/>
        <v>-104.15223550539227</v>
      </c>
      <c r="I945" s="304">
        <f t="shared" ca="1" si="419"/>
        <v>104.51640314856546</v>
      </c>
      <c r="J945" s="306">
        <f t="shared" ca="1" si="420"/>
        <v>720.8069538303231</v>
      </c>
      <c r="K945" s="307">
        <f t="shared" ca="1" si="421"/>
        <v>-11.032303025716582</v>
      </c>
      <c r="L945" s="304">
        <f t="shared" ca="1" si="406"/>
        <v>720.89137628369554</v>
      </c>
      <c r="M945" s="306">
        <f t="shared" ca="1" si="422"/>
        <v>-1.4872937976087492</v>
      </c>
      <c r="N945" s="304">
        <f t="shared" ca="1" si="423"/>
        <v>-85.215657498965783</v>
      </c>
      <c r="P945" s="310">
        <f t="shared" ca="1" si="424"/>
        <v>23</v>
      </c>
      <c r="Q945" s="304">
        <f t="shared" ca="1" si="425"/>
        <v>0</v>
      </c>
      <c r="R945" s="306">
        <f t="shared" ca="1" si="426"/>
        <v>0</v>
      </c>
      <c r="S945" s="307">
        <f t="shared" ca="1" si="427"/>
        <v>3.1779999999999995</v>
      </c>
      <c r="T945" s="304">
        <f t="shared" ca="1" si="407"/>
        <v>31.176179999999995</v>
      </c>
      <c r="U945" s="311">
        <f t="shared" ca="1" si="408"/>
        <v>0</v>
      </c>
      <c r="V945" s="306">
        <f t="shared" ca="1" si="409"/>
        <v>1.2263522030163219</v>
      </c>
      <c r="W945" s="304">
        <f t="shared" ca="1" si="410"/>
        <v>27.335516718986103</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1.1743623791990903</v>
      </c>
      <c r="AH945" s="304">
        <f t="shared" ca="1" si="434"/>
        <v>-8.6014558902848499</v>
      </c>
    </row>
    <row r="946" spans="1:34" x14ac:dyDescent="0.2">
      <c r="A946" s="347">
        <f t="shared" ca="1" si="412"/>
        <v>1E-4</v>
      </c>
      <c r="B946" s="304">
        <f t="shared" ca="1" si="413"/>
        <v>33.456400000002056</v>
      </c>
      <c r="D946" s="306">
        <f t="shared" ca="1" si="414"/>
        <v>-0.71741129262826764</v>
      </c>
      <c r="E946" s="307">
        <f t="shared" ca="1" si="415"/>
        <v>-1.2384860667066366</v>
      </c>
      <c r="F946" s="304">
        <f t="shared" ca="1" si="416"/>
        <v>1.4312675152524903</v>
      </c>
      <c r="G946" s="306">
        <f t="shared" ca="1" si="417"/>
        <v>8.7171736003057969</v>
      </c>
      <c r="H946" s="307">
        <f t="shared" ca="1" si="418"/>
        <v>-104.15235935399895</v>
      </c>
      <c r="I946" s="304">
        <f t="shared" ca="1" si="419"/>
        <v>104.51652058207065</v>
      </c>
      <c r="J946" s="306">
        <f t="shared" ca="1" si="420"/>
        <v>720.8069538303231</v>
      </c>
      <c r="K946" s="307">
        <f t="shared" ca="1" si="421"/>
        <v>-11.042718255459551</v>
      </c>
      <c r="L946" s="304">
        <f t="shared" ca="1" si="406"/>
        <v>720.89153575043383</v>
      </c>
      <c r="M946" s="306">
        <f t="shared" ca="1" si="422"/>
        <v>-1.4872945804593292</v>
      </c>
      <c r="N946" s="304">
        <f t="shared" ca="1" si="423"/>
        <v>-85.215702352999998</v>
      </c>
      <c r="P946" s="310">
        <f t="shared" ca="1" si="424"/>
        <v>23</v>
      </c>
      <c r="Q946" s="304">
        <f t="shared" ca="1" si="425"/>
        <v>0</v>
      </c>
      <c r="R946" s="306">
        <f t="shared" ca="1" si="426"/>
        <v>0</v>
      </c>
      <c r="S946" s="307">
        <f t="shared" ca="1" si="427"/>
        <v>3.1779999999999995</v>
      </c>
      <c r="T946" s="304">
        <f t="shared" ca="1" si="407"/>
        <v>31.176179999999995</v>
      </c>
      <c r="U946" s="311">
        <f t="shared" ca="1" si="408"/>
        <v>0</v>
      </c>
      <c r="V946" s="306">
        <f t="shared" ca="1" si="409"/>
        <v>1.22635348029137</v>
      </c>
      <c r="W946" s="304">
        <f t="shared" ca="1" si="410"/>
        <v>27.335606617461274</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1.174334731618675</v>
      </c>
      <c r="AH946" s="304">
        <f t="shared" ca="1" si="434"/>
        <v>-8.6014841784097253</v>
      </c>
    </row>
    <row r="947" spans="1:34" x14ac:dyDescent="0.2">
      <c r="A947" s="347">
        <f t="shared" ca="1" si="412"/>
        <v>1E-4</v>
      </c>
      <c r="B947" s="304">
        <f t="shared" ca="1" si="413"/>
        <v>33.456500000002059</v>
      </c>
      <c r="D947" s="306">
        <f t="shared" ca="1" si="414"/>
        <v>-0.71740694174607866</v>
      </c>
      <c r="E947" s="307">
        <f t="shared" ca="1" si="415"/>
        <v>-1.2384573158931076</v>
      </c>
      <c r="F947" s="304">
        <f t="shared" ca="1" si="416"/>
        <v>1.4312404561619343</v>
      </c>
      <c r="G947" s="306">
        <f t="shared" ca="1" si="417"/>
        <v>8.7171018596116223</v>
      </c>
      <c r="H947" s="307">
        <f t="shared" ca="1" si="418"/>
        <v>-104.15248319973054</v>
      </c>
      <c r="I947" s="304">
        <f t="shared" ca="1" si="419"/>
        <v>104.51663801281113</v>
      </c>
      <c r="J947" s="306">
        <f t="shared" ca="1" si="420"/>
        <v>720.8069538303231</v>
      </c>
      <c r="K947" s="307">
        <f t="shared" ca="1" si="421"/>
        <v>-11.053133497587238</v>
      </c>
      <c r="L947" s="304">
        <f t="shared" ca="1" si="406"/>
        <v>720.89169536780287</v>
      </c>
      <c r="M947" s="306">
        <f t="shared" ca="1" si="422"/>
        <v>-1.4872953633017074</v>
      </c>
      <c r="N947" s="304">
        <f t="shared" ca="1" si="423"/>
        <v>-85.215747206564302</v>
      </c>
      <c r="P947" s="310">
        <f t="shared" ca="1" si="424"/>
        <v>23</v>
      </c>
      <c r="Q947" s="304">
        <f t="shared" ca="1" si="425"/>
        <v>0</v>
      </c>
      <c r="R947" s="306">
        <f t="shared" ca="1" si="426"/>
        <v>0</v>
      </c>
      <c r="S947" s="307">
        <f t="shared" ca="1" si="427"/>
        <v>3.1779999999999995</v>
      </c>
      <c r="T947" s="304">
        <f t="shared" ca="1" si="407"/>
        <v>31.176179999999995</v>
      </c>
      <c r="U947" s="311">
        <f t="shared" ca="1" si="408"/>
        <v>0</v>
      </c>
      <c r="V947" s="306">
        <f t="shared" ca="1" si="409"/>
        <v>1.2263547575692679</v>
      </c>
      <c r="W947" s="304">
        <f t="shared" ca="1" si="410"/>
        <v>27.335696514750737</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1.1743070843986505</v>
      </c>
      <c r="AH947" s="304">
        <f t="shared" ca="1" si="434"/>
        <v>-8.601512466161509</v>
      </c>
    </row>
    <row r="948" spans="1:34" x14ac:dyDescent="0.2">
      <c r="A948" s="347">
        <f t="shared" ca="1" si="412"/>
        <v>1E-4</v>
      </c>
      <c r="B948" s="304">
        <f t="shared" ca="1" si="413"/>
        <v>33.456600000002062</v>
      </c>
      <c r="D948" s="306">
        <f t="shared" ca="1" si="414"/>
        <v>-0.71740259085849756</v>
      </c>
      <c r="E948" s="307">
        <f t="shared" ca="1" si="415"/>
        <v>-1.2384285654588201</v>
      </c>
      <c r="F948" s="304">
        <f t="shared" ca="1" si="416"/>
        <v>1.4312133974760284</v>
      </c>
      <c r="G948" s="306">
        <f t="shared" ca="1" si="417"/>
        <v>8.7170301193525361</v>
      </c>
      <c r="H948" s="307">
        <f t="shared" ca="1" si="418"/>
        <v>-104.15260704258709</v>
      </c>
      <c r="I948" s="304">
        <f t="shared" ca="1" si="419"/>
        <v>104.51675544078691</v>
      </c>
      <c r="J948" s="306">
        <f t="shared" ca="1" si="420"/>
        <v>720.8069538303231</v>
      </c>
      <c r="K948" s="307">
        <f t="shared" ca="1" si="421"/>
        <v>-11.063548752099354</v>
      </c>
      <c r="L948" s="304">
        <f t="shared" ca="1" si="406"/>
        <v>720.89185513580298</v>
      </c>
      <c r="M948" s="306">
        <f t="shared" ca="1" si="422"/>
        <v>-1.487296146135884</v>
      </c>
      <c r="N948" s="304">
        <f t="shared" ca="1" si="423"/>
        <v>-85.215792059658682</v>
      </c>
      <c r="P948" s="310">
        <f t="shared" ca="1" si="424"/>
        <v>23</v>
      </c>
      <c r="Q948" s="304">
        <f t="shared" ca="1" si="425"/>
        <v>0</v>
      </c>
      <c r="R948" s="306">
        <f t="shared" ca="1" si="426"/>
        <v>0</v>
      </c>
      <c r="S948" s="307">
        <f t="shared" ca="1" si="427"/>
        <v>3.1779999999999995</v>
      </c>
      <c r="T948" s="304">
        <f t="shared" ca="1" si="407"/>
        <v>31.176179999999995</v>
      </c>
      <c r="U948" s="311">
        <f t="shared" ca="1" si="408"/>
        <v>0</v>
      </c>
      <c r="V948" s="306">
        <f t="shared" ca="1" si="409"/>
        <v>1.2263560348500158</v>
      </c>
      <c r="W948" s="304">
        <f t="shared" ca="1" si="410"/>
        <v>27.335786410854521</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1.1742794375390204</v>
      </c>
      <c r="AH948" s="304">
        <f t="shared" ca="1" si="434"/>
        <v>-8.6015407535401955</v>
      </c>
    </row>
    <row r="949" spans="1:34" x14ac:dyDescent="0.2">
      <c r="A949" s="347">
        <f t="shared" ca="1" si="412"/>
        <v>1E-4</v>
      </c>
      <c r="B949" s="304">
        <f t="shared" ca="1" si="413"/>
        <v>33.456700000002066</v>
      </c>
      <c r="D949" s="306">
        <f t="shared" ca="1" si="414"/>
        <v>-0.71739823996552643</v>
      </c>
      <c r="E949" s="307">
        <f t="shared" ca="1" si="415"/>
        <v>-1.2383998154037652</v>
      </c>
      <c r="F949" s="304">
        <f t="shared" ca="1" si="416"/>
        <v>1.4311863391947655</v>
      </c>
      <c r="G949" s="306">
        <f t="shared" ca="1" si="417"/>
        <v>8.7169583795285401</v>
      </c>
      <c r="H949" s="307">
        <f t="shared" ca="1" si="418"/>
        <v>-104.15273088256863</v>
      </c>
      <c r="I949" s="304">
        <f t="shared" ca="1" si="419"/>
        <v>104.51687286599805</v>
      </c>
      <c r="J949" s="306">
        <f t="shared" ca="1" si="420"/>
        <v>720.8069538303231</v>
      </c>
      <c r="K949" s="307">
        <f t="shared" ca="1" si="421"/>
        <v>-11.073964018995612</v>
      </c>
      <c r="L949" s="304">
        <f t="shared" ca="1" si="406"/>
        <v>720.89201505443486</v>
      </c>
      <c r="M949" s="306">
        <f t="shared" ca="1" si="422"/>
        <v>-1.4872969289618587</v>
      </c>
      <c r="N949" s="304">
        <f t="shared" ca="1" si="423"/>
        <v>-85.215836912283123</v>
      </c>
      <c r="P949" s="310">
        <f t="shared" ca="1" si="424"/>
        <v>23</v>
      </c>
      <c r="Q949" s="304">
        <f t="shared" ca="1" si="425"/>
        <v>0</v>
      </c>
      <c r="R949" s="306">
        <f t="shared" ca="1" si="426"/>
        <v>0</v>
      </c>
      <c r="S949" s="307">
        <f t="shared" ca="1" si="427"/>
        <v>3.1779999999999995</v>
      </c>
      <c r="T949" s="304">
        <f t="shared" ca="1" si="407"/>
        <v>31.176179999999995</v>
      </c>
      <c r="U949" s="311">
        <f t="shared" ca="1" si="408"/>
        <v>0</v>
      </c>
      <c r="V949" s="306">
        <f t="shared" ca="1" si="409"/>
        <v>1.2263573121336135</v>
      </c>
      <c r="W949" s="304">
        <f t="shared" ca="1" si="410"/>
        <v>27.33587630577264</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1.1742517910397794</v>
      </c>
      <c r="AH949" s="304">
        <f t="shared" ca="1" si="434"/>
        <v>-8.6015690405457921</v>
      </c>
    </row>
    <row r="950" spans="1:34" x14ac:dyDescent="0.2">
      <c r="A950" s="347">
        <f t="shared" ca="1" si="412"/>
        <v>1E-4</v>
      </c>
      <c r="B950" s="304">
        <f t="shared" ca="1" si="413"/>
        <v>33.456800000002069</v>
      </c>
      <c r="D950" s="306">
        <f t="shared" ca="1" si="414"/>
        <v>-0.71739388906716917</v>
      </c>
      <c r="E950" s="307">
        <f t="shared" ca="1" si="415"/>
        <v>-1.2383710657279394</v>
      </c>
      <c r="F950" s="304">
        <f t="shared" ca="1" si="416"/>
        <v>1.4311592813181453</v>
      </c>
      <c r="G950" s="306">
        <f t="shared" ca="1" si="417"/>
        <v>8.7168866401396325</v>
      </c>
      <c r="H950" s="307">
        <f t="shared" ca="1" si="418"/>
        <v>-104.1528547196752</v>
      </c>
      <c r="I950" s="304">
        <f t="shared" ca="1" si="419"/>
        <v>104.51699028844456</v>
      </c>
      <c r="J950" s="306">
        <f t="shared" ca="1" si="420"/>
        <v>720.8069538303231</v>
      </c>
      <c r="K950" s="307">
        <f t="shared" ca="1" si="421"/>
        <v>-11.084379298275724</v>
      </c>
      <c r="L950" s="304">
        <f t="shared" ca="1" si="406"/>
        <v>720.89217512369873</v>
      </c>
      <c r="M950" s="306">
        <f t="shared" ca="1" si="422"/>
        <v>-1.487297711779632</v>
      </c>
      <c r="N950" s="304">
        <f t="shared" ca="1" si="423"/>
        <v>-85.215881764437654</v>
      </c>
      <c r="P950" s="310">
        <f t="shared" ca="1" si="424"/>
        <v>23</v>
      </c>
      <c r="Q950" s="304">
        <f t="shared" ca="1" si="425"/>
        <v>0</v>
      </c>
      <c r="R950" s="306">
        <f t="shared" ca="1" si="426"/>
        <v>0</v>
      </c>
      <c r="S950" s="307">
        <f t="shared" ca="1" si="427"/>
        <v>3.1779999999999995</v>
      </c>
      <c r="T950" s="304">
        <f t="shared" ca="1" si="407"/>
        <v>31.176179999999995</v>
      </c>
      <c r="U950" s="311">
        <f t="shared" ca="1" si="408"/>
        <v>0</v>
      </c>
      <c r="V950" s="306">
        <f t="shared" ca="1" si="409"/>
        <v>1.2263585894200608</v>
      </c>
      <c r="W950" s="304">
        <f t="shared" ca="1" si="410"/>
        <v>27.335966199505076</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1.1742241449009221</v>
      </c>
      <c r="AH950" s="304">
        <f t="shared" ca="1" si="434"/>
        <v>-8.6015973271783022</v>
      </c>
    </row>
    <row r="951" spans="1:34" x14ac:dyDescent="0.2">
      <c r="A951" s="347">
        <f t="shared" ca="1" si="412"/>
        <v>1E-4</v>
      </c>
      <c r="B951" s="304">
        <f t="shared" ca="1" si="413"/>
        <v>33.456900000002072</v>
      </c>
      <c r="D951" s="306">
        <f t="shared" ca="1" si="414"/>
        <v>-0.71738953816342299</v>
      </c>
      <c r="E951" s="307">
        <f t="shared" ca="1" si="415"/>
        <v>-1.2383423164313463</v>
      </c>
      <c r="F951" s="304">
        <f t="shared" ca="1" si="416"/>
        <v>1.4311322238461692</v>
      </c>
      <c r="G951" s="306">
        <f t="shared" ca="1" si="417"/>
        <v>8.7168149011858169</v>
      </c>
      <c r="H951" s="307">
        <f t="shared" ca="1" si="418"/>
        <v>-104.15297855390685</v>
      </c>
      <c r="I951" s="304">
        <f t="shared" ca="1" si="419"/>
        <v>104.5171077081265</v>
      </c>
      <c r="J951" s="306">
        <f t="shared" ca="1" si="420"/>
        <v>720.8069538303231</v>
      </c>
      <c r="K951" s="307">
        <f t="shared" ca="1" si="421"/>
        <v>-11.094794589939404</v>
      </c>
      <c r="L951" s="304">
        <f t="shared" ca="1" si="406"/>
        <v>720.89233534359516</v>
      </c>
      <c r="M951" s="306">
        <f t="shared" ca="1" si="422"/>
        <v>-1.487298494589204</v>
      </c>
      <c r="N951" s="304">
        <f t="shared" ca="1" si="423"/>
        <v>-85.215926616122303</v>
      </c>
      <c r="P951" s="310">
        <f t="shared" ca="1" si="424"/>
        <v>23</v>
      </c>
      <c r="Q951" s="304">
        <f t="shared" ca="1" si="425"/>
        <v>0</v>
      </c>
      <c r="R951" s="306">
        <f t="shared" ca="1" si="426"/>
        <v>0</v>
      </c>
      <c r="S951" s="307">
        <f t="shared" ca="1" si="427"/>
        <v>3.1779999999999995</v>
      </c>
      <c r="T951" s="304">
        <f t="shared" ca="1" si="407"/>
        <v>31.176179999999995</v>
      </c>
      <c r="U951" s="311">
        <f t="shared" ca="1" si="408"/>
        <v>0</v>
      </c>
      <c r="V951" s="306">
        <f t="shared" ca="1" si="409"/>
        <v>1.226359866709358</v>
      </c>
      <c r="W951" s="304">
        <f t="shared" ca="1" si="410"/>
        <v>27.336056092051869</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1.1741964991224556</v>
      </c>
      <c r="AH951" s="304">
        <f t="shared" ca="1" si="434"/>
        <v>-8.6016256134377223</v>
      </c>
    </row>
    <row r="952" spans="1:34" x14ac:dyDescent="0.2">
      <c r="A952" s="347">
        <f t="shared" ca="1" si="412"/>
        <v>1E-4</v>
      </c>
      <c r="B952" s="304">
        <f t="shared" ca="1" si="413"/>
        <v>33.457000000002076</v>
      </c>
      <c r="D952" s="306">
        <f t="shared" ca="1" si="414"/>
        <v>-0.71738518725428879</v>
      </c>
      <c r="E952" s="307">
        <f t="shared" ca="1" si="415"/>
        <v>-1.2383135675139769</v>
      </c>
      <c r="F952" s="304">
        <f t="shared" ca="1" si="416"/>
        <v>1.4311051667788304</v>
      </c>
      <c r="G952" s="306">
        <f t="shared" ca="1" si="417"/>
        <v>8.7167431626670915</v>
      </c>
      <c r="H952" s="307">
        <f t="shared" ca="1" si="418"/>
        <v>-104.15310238526359</v>
      </c>
      <c r="I952" s="304">
        <f t="shared" ca="1" si="419"/>
        <v>104.51722512504388</v>
      </c>
      <c r="J952" s="306">
        <f t="shared" ca="1" si="420"/>
        <v>720.8069538303231</v>
      </c>
      <c r="K952" s="307">
        <f t="shared" ca="1" si="421"/>
        <v>-11.105209893986363</v>
      </c>
      <c r="L952" s="304">
        <f t="shared" ca="1" si="406"/>
        <v>720.89249571412449</v>
      </c>
      <c r="M952" s="306">
        <f t="shared" ca="1" si="422"/>
        <v>-1.4872992773905747</v>
      </c>
      <c r="N952" s="304">
        <f t="shared" ca="1" si="423"/>
        <v>-85.215971467337027</v>
      </c>
      <c r="P952" s="310">
        <f t="shared" ca="1" si="424"/>
        <v>23</v>
      </c>
      <c r="Q952" s="304">
        <f t="shared" ca="1" si="425"/>
        <v>0</v>
      </c>
      <c r="R952" s="306">
        <f t="shared" ca="1" si="426"/>
        <v>0</v>
      </c>
      <c r="S952" s="307">
        <f t="shared" ca="1" si="427"/>
        <v>3.1779999999999995</v>
      </c>
      <c r="T952" s="304">
        <f t="shared" ca="1" si="407"/>
        <v>31.176179999999995</v>
      </c>
      <c r="U952" s="311">
        <f t="shared" ca="1" si="408"/>
        <v>0</v>
      </c>
      <c r="V952" s="306">
        <f t="shared" ca="1" si="409"/>
        <v>1.2263611440015052</v>
      </c>
      <c r="W952" s="304">
        <f t="shared" ca="1" si="410"/>
        <v>27.336145983413012</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1.1741688537043675</v>
      </c>
      <c r="AH952" s="304">
        <f t="shared" ca="1" si="434"/>
        <v>-8.601653899324063</v>
      </c>
    </row>
    <row r="953" spans="1:34" x14ac:dyDescent="0.2">
      <c r="A953" s="347">
        <f t="shared" ca="1" si="412"/>
        <v>1E-4</v>
      </c>
      <c r="B953" s="304">
        <f t="shared" ca="1" si="413"/>
        <v>33.457100000002079</v>
      </c>
      <c r="D953" s="306">
        <f t="shared" ca="1" si="414"/>
        <v>-0.7173808363397699</v>
      </c>
      <c r="E953" s="307">
        <f t="shared" ca="1" si="415"/>
        <v>-1.2382848189758278</v>
      </c>
      <c r="F953" s="304">
        <f t="shared" ca="1" si="416"/>
        <v>1.4310781101161272</v>
      </c>
      <c r="G953" s="306">
        <f t="shared" ca="1" si="417"/>
        <v>8.716671424583458</v>
      </c>
      <c r="H953" s="307">
        <f t="shared" ca="1" si="418"/>
        <v>-104.1532262137455</v>
      </c>
      <c r="I953" s="304">
        <f t="shared" ca="1" si="419"/>
        <v>104.51734253919678</v>
      </c>
      <c r="J953" s="306">
        <f t="shared" ca="1" si="420"/>
        <v>720.8069538303231</v>
      </c>
      <c r="K953" s="307">
        <f t="shared" ca="1" si="421"/>
        <v>-11.115625210416313</v>
      </c>
      <c r="L953" s="304">
        <f t="shared" ca="1" si="406"/>
        <v>720.89265623528718</v>
      </c>
      <c r="M953" s="306">
        <f t="shared" ca="1" si="422"/>
        <v>-1.4873000601837441</v>
      </c>
      <c r="N953" s="304">
        <f t="shared" ca="1" si="423"/>
        <v>-85.21601631808187</v>
      </c>
      <c r="P953" s="310">
        <f t="shared" ca="1" si="424"/>
        <v>23</v>
      </c>
      <c r="Q953" s="304">
        <f t="shared" ca="1" si="425"/>
        <v>0</v>
      </c>
      <c r="R953" s="306">
        <f t="shared" ca="1" si="426"/>
        <v>0</v>
      </c>
      <c r="S953" s="307">
        <f t="shared" ca="1" si="427"/>
        <v>3.1779999999999995</v>
      </c>
      <c r="T953" s="304">
        <f t="shared" ca="1" si="407"/>
        <v>31.176179999999995</v>
      </c>
      <c r="U953" s="311">
        <f t="shared" ca="1" si="408"/>
        <v>0</v>
      </c>
      <c r="V953" s="306">
        <f t="shared" ca="1" si="409"/>
        <v>1.2263624212965014</v>
      </c>
      <c r="W953" s="304">
        <f t="shared" ca="1" si="410"/>
        <v>27.336235873588528</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1.1741412086466596</v>
      </c>
      <c r="AH953" s="304">
        <f t="shared" ca="1" si="434"/>
        <v>-8.6016821848373244</v>
      </c>
    </row>
    <row r="954" spans="1:34" x14ac:dyDescent="0.2">
      <c r="A954" s="347">
        <f t="shared" ca="1" si="412"/>
        <v>1E-4</v>
      </c>
      <c r="B954" s="304">
        <f t="shared" ca="1" si="413"/>
        <v>33.457200000002082</v>
      </c>
      <c r="D954" s="306">
        <f t="shared" ca="1" si="414"/>
        <v>-0.71737648541986643</v>
      </c>
      <c r="E954" s="307">
        <f t="shared" ca="1" si="415"/>
        <v>-1.238256070816897</v>
      </c>
      <c r="F954" s="304">
        <f t="shared" ca="1" si="416"/>
        <v>1.4310510538580585</v>
      </c>
      <c r="G954" s="306">
        <f t="shared" ca="1" si="417"/>
        <v>8.7165996869349165</v>
      </c>
      <c r="H954" s="307">
        <f t="shared" ca="1" si="418"/>
        <v>-104.15335003935257</v>
      </c>
      <c r="I954" s="304">
        <f t="shared" ca="1" si="419"/>
        <v>104.51745995058519</v>
      </c>
      <c r="J954" s="306">
        <f t="shared" ca="1" si="420"/>
        <v>720.8069538303231</v>
      </c>
      <c r="K954" s="307">
        <f t="shared" ca="1" si="421"/>
        <v>-11.126040539228969</v>
      </c>
      <c r="L954" s="304">
        <f t="shared" ca="1" si="406"/>
        <v>720.89281690708367</v>
      </c>
      <c r="M954" s="306">
        <f t="shared" ca="1" si="422"/>
        <v>-1.4873008429687125</v>
      </c>
      <c r="N954" s="304">
        <f t="shared" ca="1" si="423"/>
        <v>-85.216061168356831</v>
      </c>
      <c r="P954" s="310">
        <f t="shared" ca="1" si="424"/>
        <v>23</v>
      </c>
      <c r="Q954" s="304">
        <f t="shared" ca="1" si="425"/>
        <v>0</v>
      </c>
      <c r="R954" s="306">
        <f t="shared" ca="1" si="426"/>
        <v>0</v>
      </c>
      <c r="S954" s="307">
        <f t="shared" ca="1" si="427"/>
        <v>3.1779999999999995</v>
      </c>
      <c r="T954" s="304">
        <f t="shared" ca="1" si="407"/>
        <v>31.176179999999995</v>
      </c>
      <c r="U954" s="311">
        <f t="shared" ca="1" si="408"/>
        <v>0</v>
      </c>
      <c r="V954" s="306">
        <f t="shared" ca="1" si="409"/>
        <v>1.2263636985943478</v>
      </c>
      <c r="W954" s="304">
        <f t="shared" ca="1" si="410"/>
        <v>27.336325762578415</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1.174113563949323</v>
      </c>
      <c r="AH954" s="304">
        <f t="shared" ca="1" si="434"/>
        <v>-8.6017104699775118</v>
      </c>
    </row>
    <row r="955" spans="1:34" x14ac:dyDescent="0.2">
      <c r="A955" s="347">
        <f t="shared" ca="1" si="412"/>
        <v>1E-4</v>
      </c>
      <c r="B955" s="304">
        <f t="shared" ca="1" si="413"/>
        <v>33.457300000002085</v>
      </c>
      <c r="D955" s="306">
        <f t="shared" ca="1" si="414"/>
        <v>-0.71737213449457815</v>
      </c>
      <c r="E955" s="307">
        <f t="shared" ca="1" si="415"/>
        <v>-1.238227323037183</v>
      </c>
      <c r="F955" s="304">
        <f t="shared" ca="1" si="416"/>
        <v>1.4310239980046231</v>
      </c>
      <c r="G955" s="306">
        <f t="shared" ca="1" si="417"/>
        <v>8.7165279497214669</v>
      </c>
      <c r="H955" s="307">
        <f t="shared" ca="1" si="418"/>
        <v>-104.15347386208488</v>
      </c>
      <c r="I955" s="304">
        <f t="shared" ca="1" si="419"/>
        <v>104.51757735920917</v>
      </c>
      <c r="J955" s="306">
        <f t="shared" ca="1" si="420"/>
        <v>720.8069538303231</v>
      </c>
      <c r="K955" s="307">
        <f t="shared" ca="1" si="421"/>
        <v>-11.136455880424041</v>
      </c>
      <c r="L955" s="304">
        <f t="shared" ca="1" si="406"/>
        <v>720.89297772951443</v>
      </c>
      <c r="M955" s="306">
        <f t="shared" ca="1" si="422"/>
        <v>-1.4873016257454799</v>
      </c>
      <c r="N955" s="304">
        <f t="shared" ca="1" si="423"/>
        <v>-85.216106018161895</v>
      </c>
      <c r="P955" s="310">
        <f t="shared" ca="1" si="424"/>
        <v>23</v>
      </c>
      <c r="Q955" s="304">
        <f t="shared" ca="1" si="425"/>
        <v>0</v>
      </c>
      <c r="R955" s="306">
        <f t="shared" ca="1" si="426"/>
        <v>0</v>
      </c>
      <c r="S955" s="307">
        <f t="shared" ca="1" si="427"/>
        <v>3.1779999999999995</v>
      </c>
      <c r="T955" s="304">
        <f t="shared" ca="1" si="407"/>
        <v>31.176179999999995</v>
      </c>
      <c r="U955" s="311">
        <f t="shared" ca="1" si="408"/>
        <v>0</v>
      </c>
      <c r="V955" s="306">
        <f t="shared" ca="1" si="409"/>
        <v>1.2263649758950437</v>
      </c>
      <c r="W955" s="304">
        <f t="shared" ca="1" si="410"/>
        <v>27.33641565038268</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1.1740859196123612</v>
      </c>
      <c r="AH955" s="304">
        <f t="shared" ca="1" si="434"/>
        <v>-8.6017387547446251</v>
      </c>
    </row>
    <row r="956" spans="1:34" x14ac:dyDescent="0.2">
      <c r="A956" s="347">
        <f t="shared" ca="1" si="412"/>
        <v>1E-4</v>
      </c>
      <c r="B956" s="304">
        <f t="shared" ca="1" si="413"/>
        <v>33.457400000002089</v>
      </c>
      <c r="D956" s="306">
        <f t="shared" ca="1" si="414"/>
        <v>-0.71736778356390662</v>
      </c>
      <c r="E956" s="307">
        <f t="shared" ca="1" si="415"/>
        <v>-1.238198575636682</v>
      </c>
      <c r="F956" s="304">
        <f t="shared" ca="1" si="416"/>
        <v>1.4309969425558184</v>
      </c>
      <c r="G956" s="306">
        <f t="shared" ca="1" si="417"/>
        <v>8.7164562129431111</v>
      </c>
      <c r="H956" s="307">
        <f t="shared" ca="1" si="418"/>
        <v>-104.15359768194244</v>
      </c>
      <c r="I956" s="304">
        <f t="shared" ca="1" si="419"/>
        <v>104.51769476506875</v>
      </c>
      <c r="J956" s="306">
        <f t="shared" ca="1" si="420"/>
        <v>720.8069538303231</v>
      </c>
      <c r="K956" s="307">
        <f t="shared" ca="1" si="421"/>
        <v>-11.146871234001242</v>
      </c>
      <c r="L956" s="304">
        <f t="shared" ca="1" si="406"/>
        <v>720.89313870257979</v>
      </c>
      <c r="M956" s="306">
        <f t="shared" ca="1" si="422"/>
        <v>-1.4873024085140465</v>
      </c>
      <c r="N956" s="304">
        <f t="shared" ca="1" si="423"/>
        <v>-85.216150867497106</v>
      </c>
      <c r="P956" s="310">
        <f t="shared" ca="1" si="424"/>
        <v>23</v>
      </c>
      <c r="Q956" s="304">
        <f t="shared" ca="1" si="425"/>
        <v>0</v>
      </c>
      <c r="R956" s="306">
        <f t="shared" ca="1" si="426"/>
        <v>0</v>
      </c>
      <c r="S956" s="307">
        <f t="shared" ca="1" si="427"/>
        <v>3.1779999999999995</v>
      </c>
      <c r="T956" s="304">
        <f t="shared" ca="1" si="407"/>
        <v>31.176179999999995</v>
      </c>
      <c r="U956" s="311">
        <f t="shared" ca="1" si="408"/>
        <v>0</v>
      </c>
      <c r="V956" s="306">
        <f t="shared" ca="1" si="409"/>
        <v>1.2263662531985893</v>
      </c>
      <c r="W956" s="304">
        <f t="shared" ca="1" si="410"/>
        <v>27.33650553700134</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1.1740582756357707</v>
      </c>
      <c r="AH956" s="304">
        <f t="shared" ca="1" si="434"/>
        <v>-8.601767039138668</v>
      </c>
    </row>
    <row r="957" spans="1:34" x14ac:dyDescent="0.2">
      <c r="A957" s="347">
        <f t="shared" ca="1" si="412"/>
        <v>1E-4</v>
      </c>
      <c r="B957" s="304">
        <f t="shared" ca="1" si="413"/>
        <v>33.457500000002092</v>
      </c>
      <c r="D957" s="306">
        <f t="shared" ca="1" si="414"/>
        <v>-0.71736343262785207</v>
      </c>
      <c r="E957" s="307">
        <f t="shared" ca="1" si="415"/>
        <v>-1.2381698286153924</v>
      </c>
      <c r="F957" s="304">
        <f t="shared" ca="1" si="416"/>
        <v>1.4309698875116432</v>
      </c>
      <c r="G957" s="306">
        <f t="shared" ca="1" si="417"/>
        <v>8.7163844765998491</v>
      </c>
      <c r="H957" s="307">
        <f t="shared" ca="1" si="418"/>
        <v>-104.15372149892531</v>
      </c>
      <c r="I957" s="304">
        <f t="shared" ca="1" si="419"/>
        <v>104.51781216816399</v>
      </c>
      <c r="J957" s="306">
        <f t="shared" ca="1" si="420"/>
        <v>720.8069538303231</v>
      </c>
      <c r="K957" s="307">
        <f t="shared" ca="1" si="421"/>
        <v>-11.157286599960285</v>
      </c>
      <c r="L957" s="304">
        <f t="shared" ca="1" si="406"/>
        <v>720.89329982628021</v>
      </c>
      <c r="M957" s="306">
        <f t="shared" ca="1" si="422"/>
        <v>-1.4873031912744124</v>
      </c>
      <c r="N957" s="304">
        <f t="shared" ca="1" si="423"/>
        <v>-85.216195716362435</v>
      </c>
      <c r="P957" s="310">
        <f t="shared" ca="1" si="424"/>
        <v>23</v>
      </c>
      <c r="Q957" s="304">
        <f t="shared" ca="1" si="425"/>
        <v>0</v>
      </c>
      <c r="R957" s="306">
        <f t="shared" ca="1" si="426"/>
        <v>0</v>
      </c>
      <c r="S957" s="307">
        <f t="shared" ca="1" si="427"/>
        <v>3.1779999999999995</v>
      </c>
      <c r="T957" s="304">
        <f t="shared" ca="1" si="407"/>
        <v>31.176179999999995</v>
      </c>
      <c r="U957" s="311">
        <f t="shared" ca="1" si="408"/>
        <v>0</v>
      </c>
      <c r="V957" s="306">
        <f t="shared" ca="1" si="409"/>
        <v>1.2263675305049839</v>
      </c>
      <c r="W957" s="304">
        <f t="shared" ca="1" si="410"/>
        <v>27.336595422434407</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1.1740306320195479</v>
      </c>
      <c r="AH957" s="304">
        <f t="shared" ca="1" si="434"/>
        <v>-8.6017953231596422</v>
      </c>
    </row>
    <row r="958" spans="1:34" x14ac:dyDescent="0.2">
      <c r="A958" s="347">
        <f t="shared" ca="1" si="412"/>
        <v>1E-4</v>
      </c>
      <c r="B958" s="304">
        <f t="shared" ca="1" si="413"/>
        <v>33.457600000002095</v>
      </c>
      <c r="D958" s="306">
        <f t="shared" ca="1" si="414"/>
        <v>-0.7173590816864166</v>
      </c>
      <c r="E958" s="307">
        <f t="shared" ca="1" si="415"/>
        <v>-1.238141081973307</v>
      </c>
      <c r="F958" s="304">
        <f t="shared" ca="1" si="416"/>
        <v>1.4309428328720928</v>
      </c>
      <c r="G958" s="306">
        <f t="shared" ca="1" si="417"/>
        <v>8.7163127406916807</v>
      </c>
      <c r="H958" s="307">
        <f t="shared" ca="1" si="418"/>
        <v>-104.1538453130335</v>
      </c>
      <c r="I958" s="304">
        <f t="shared" ca="1" si="419"/>
        <v>104.51792956849486</v>
      </c>
      <c r="J958" s="306">
        <f t="shared" ca="1" si="420"/>
        <v>720.8069538303231</v>
      </c>
      <c r="K958" s="307">
        <f t="shared" ca="1" si="421"/>
        <v>-11.167701978300883</v>
      </c>
      <c r="L958" s="304">
        <f t="shared" ca="1" si="406"/>
        <v>720.89346110061626</v>
      </c>
      <c r="M958" s="306">
        <f t="shared" ca="1" si="422"/>
        <v>-1.4873039740265777</v>
      </c>
      <c r="N958" s="304">
        <f t="shared" ca="1" si="423"/>
        <v>-85.216240564757911</v>
      </c>
      <c r="P958" s="310">
        <f t="shared" ca="1" si="424"/>
        <v>23</v>
      </c>
      <c r="Q958" s="304">
        <f t="shared" ca="1" si="425"/>
        <v>0</v>
      </c>
      <c r="R958" s="306">
        <f t="shared" ca="1" si="426"/>
        <v>0</v>
      </c>
      <c r="S958" s="307">
        <f t="shared" ca="1" si="427"/>
        <v>3.1779999999999995</v>
      </c>
      <c r="T958" s="304">
        <f t="shared" ca="1" si="407"/>
        <v>31.176179999999995</v>
      </c>
      <c r="U958" s="311">
        <f t="shared" ca="1" si="408"/>
        <v>0</v>
      </c>
      <c r="V958" s="306">
        <f t="shared" ca="1" si="409"/>
        <v>1.226368807814229</v>
      </c>
      <c r="W958" s="304">
        <f t="shared" ca="1" si="410"/>
        <v>27.336685306681879</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1.1740029887636894</v>
      </c>
      <c r="AH958" s="304">
        <f t="shared" ca="1" si="434"/>
        <v>-8.6018236068075549</v>
      </c>
    </row>
    <row r="959" spans="1:34" x14ac:dyDescent="0.2">
      <c r="A959" s="347">
        <f t="shared" ca="1" si="412"/>
        <v>1E-4</v>
      </c>
      <c r="B959" s="304">
        <f t="shared" ca="1" si="413"/>
        <v>33.457700000002099</v>
      </c>
      <c r="D959" s="306">
        <f t="shared" ca="1" si="414"/>
        <v>-0.71735473073959966</v>
      </c>
      <c r="E959" s="307">
        <f t="shared" ca="1" si="415"/>
        <v>-1.2381123357104258</v>
      </c>
      <c r="F959" s="304">
        <f t="shared" ca="1" si="416"/>
        <v>1.4309157786371669</v>
      </c>
      <c r="G959" s="306">
        <f t="shared" ca="1" si="417"/>
        <v>8.7162410052186061</v>
      </c>
      <c r="H959" s="307">
        <f t="shared" ca="1" si="418"/>
        <v>-104.15396912426706</v>
      </c>
      <c r="I959" s="304">
        <f t="shared" ca="1" si="419"/>
        <v>104.51804696606148</v>
      </c>
      <c r="J959" s="306">
        <f t="shared" ca="1" si="420"/>
        <v>720.8069538303231</v>
      </c>
      <c r="K959" s="307">
        <f t="shared" ca="1" si="421"/>
        <v>-11.178117369022749</v>
      </c>
      <c r="L959" s="304">
        <f t="shared" ca="1" si="406"/>
        <v>720.89362252558817</v>
      </c>
      <c r="M959" s="306">
        <f t="shared" ca="1" si="422"/>
        <v>-1.4873047567705424</v>
      </c>
      <c r="N959" s="304">
        <f t="shared" ca="1" si="423"/>
        <v>-85.216285412683533</v>
      </c>
      <c r="P959" s="310">
        <f t="shared" ca="1" si="424"/>
        <v>23</v>
      </c>
      <c r="Q959" s="304">
        <f t="shared" ca="1" si="425"/>
        <v>0</v>
      </c>
      <c r="R959" s="306">
        <f t="shared" ca="1" si="426"/>
        <v>0</v>
      </c>
      <c r="S959" s="307">
        <f t="shared" ca="1" si="427"/>
        <v>3.1779999999999995</v>
      </c>
      <c r="T959" s="304">
        <f t="shared" ca="1" si="407"/>
        <v>31.176179999999995</v>
      </c>
      <c r="U959" s="311">
        <f t="shared" ca="1" si="408"/>
        <v>0</v>
      </c>
      <c r="V959" s="306">
        <f t="shared" ca="1" si="409"/>
        <v>1.2263700851263226</v>
      </c>
      <c r="W959" s="304">
        <f t="shared" ca="1" si="410"/>
        <v>27.336775189743769</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1.1739753458681932</v>
      </c>
      <c r="AH959" s="304">
        <f t="shared" ca="1" si="434"/>
        <v>-8.6018518900824059</v>
      </c>
    </row>
    <row r="960" spans="1:34" x14ac:dyDescent="0.2">
      <c r="A960" s="347">
        <f t="shared" ca="1" si="412"/>
        <v>1E-4</v>
      </c>
      <c r="B960" s="304">
        <f t="shared" ca="1" si="413"/>
        <v>33.457800000002102</v>
      </c>
      <c r="D960" s="306">
        <f t="shared" ca="1" si="414"/>
        <v>-0.71735037978740301</v>
      </c>
      <c r="E960" s="307">
        <f t="shared" ca="1" si="415"/>
        <v>-1.2380835898267488</v>
      </c>
      <c r="F960" s="304">
        <f t="shared" ca="1" si="416"/>
        <v>1.4308887248068665</v>
      </c>
      <c r="G960" s="306">
        <f t="shared" ca="1" si="417"/>
        <v>8.716169270180627</v>
      </c>
      <c r="H960" s="307">
        <f t="shared" ca="1" si="418"/>
        <v>-104.15409293262604</v>
      </c>
      <c r="I960" s="304">
        <f t="shared" ca="1" si="419"/>
        <v>104.51816436086382</v>
      </c>
      <c r="J960" s="306">
        <f t="shared" ca="1" si="420"/>
        <v>720.8069538303231</v>
      </c>
      <c r="K960" s="307">
        <f t="shared" ca="1" si="421"/>
        <v>-11.188532772125594</v>
      </c>
      <c r="L960" s="304">
        <f t="shared" ca="1" si="406"/>
        <v>720.8937841011965</v>
      </c>
      <c r="M960" s="306">
        <f t="shared" ca="1" si="422"/>
        <v>-1.4873055395063068</v>
      </c>
      <c r="N960" s="304">
        <f t="shared" ca="1" si="423"/>
        <v>-85.216330260139301</v>
      </c>
      <c r="P960" s="310">
        <f t="shared" ca="1" si="424"/>
        <v>23</v>
      </c>
      <c r="Q960" s="304">
        <f t="shared" ca="1" si="425"/>
        <v>0</v>
      </c>
      <c r="R960" s="306">
        <f t="shared" ca="1" si="426"/>
        <v>0</v>
      </c>
      <c r="S960" s="307">
        <f t="shared" ca="1" si="427"/>
        <v>3.1779999999999995</v>
      </c>
      <c r="T960" s="304">
        <f t="shared" ca="1" si="407"/>
        <v>31.176179999999995</v>
      </c>
      <c r="U960" s="311">
        <f t="shared" ca="1" si="408"/>
        <v>0</v>
      </c>
      <c r="V960" s="306">
        <f t="shared" ca="1" si="409"/>
        <v>1.2263713624412662</v>
      </c>
      <c r="W960" s="304">
        <f t="shared" ca="1" si="410"/>
        <v>27.336865071620092</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1.1739477033330594</v>
      </c>
      <c r="AH960" s="304">
        <f t="shared" ca="1" si="434"/>
        <v>-8.6018801729841954</v>
      </c>
    </row>
    <row r="961" spans="1:34" x14ac:dyDescent="0.2">
      <c r="A961" s="347">
        <f t="shared" ca="1" si="412"/>
        <v>1E-4</v>
      </c>
      <c r="B961" s="304">
        <f t="shared" ca="1" si="413"/>
        <v>33.457900000002105</v>
      </c>
      <c r="D961" s="306">
        <f t="shared" ca="1" si="414"/>
        <v>-0.71734602882982712</v>
      </c>
      <c r="E961" s="307">
        <f t="shared" ca="1" si="415"/>
        <v>-1.2380548443222672</v>
      </c>
      <c r="F961" s="304">
        <f t="shared" ca="1" si="416"/>
        <v>1.4308616713811844</v>
      </c>
      <c r="G961" s="306">
        <f t="shared" ca="1" si="417"/>
        <v>8.7160975355777435</v>
      </c>
      <c r="H961" s="307">
        <f t="shared" ca="1" si="418"/>
        <v>-104.15421673811048</v>
      </c>
      <c r="I961" s="304">
        <f t="shared" ca="1" si="419"/>
        <v>104.51828175290196</v>
      </c>
      <c r="J961" s="306">
        <f t="shared" ca="1" si="420"/>
        <v>720.8069538303231</v>
      </c>
      <c r="K961" s="307">
        <f t="shared" ca="1" si="421"/>
        <v>-11.198948187609131</v>
      </c>
      <c r="L961" s="304">
        <f t="shared" ca="1" si="406"/>
        <v>720.8939458274416</v>
      </c>
      <c r="M961" s="306">
        <f t="shared" ca="1" si="422"/>
        <v>-1.4873063222338712</v>
      </c>
      <c r="N961" s="304">
        <f t="shared" ca="1" si="423"/>
        <v>-85.216375107125245</v>
      </c>
      <c r="P961" s="310">
        <f t="shared" ca="1" si="424"/>
        <v>23</v>
      </c>
      <c r="Q961" s="304">
        <f t="shared" ca="1" si="425"/>
        <v>0</v>
      </c>
      <c r="R961" s="306">
        <f t="shared" ca="1" si="426"/>
        <v>0</v>
      </c>
      <c r="S961" s="307">
        <f t="shared" ca="1" si="427"/>
        <v>3.1779999999999995</v>
      </c>
      <c r="T961" s="304">
        <f t="shared" ca="1" si="407"/>
        <v>31.176179999999995</v>
      </c>
      <c r="U961" s="311">
        <f t="shared" ca="1" si="408"/>
        <v>0</v>
      </c>
      <c r="V961" s="306">
        <f t="shared" ca="1" si="409"/>
        <v>1.2263726397590593</v>
      </c>
      <c r="W961" s="304">
        <f t="shared" ca="1" si="410"/>
        <v>27.336954952310862</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1.1739200611582827</v>
      </c>
      <c r="AH961" s="304">
        <f t="shared" ca="1" si="434"/>
        <v>-8.6019084555129322</v>
      </c>
    </row>
    <row r="962" spans="1:34" x14ac:dyDescent="0.2">
      <c r="A962" s="347">
        <f t="shared" ca="1" si="412"/>
        <v>1E-4</v>
      </c>
      <c r="B962" s="304">
        <f t="shared" ca="1" si="413"/>
        <v>33.458000000002109</v>
      </c>
      <c r="D962" s="306">
        <f t="shared" ca="1" si="414"/>
        <v>-0.71734167786687153</v>
      </c>
      <c r="E962" s="307">
        <f t="shared" ca="1" si="415"/>
        <v>-1.2380260991969791</v>
      </c>
      <c r="F962" s="304">
        <f t="shared" ca="1" si="416"/>
        <v>1.4308346183601188</v>
      </c>
      <c r="G962" s="306">
        <f t="shared" ca="1" si="417"/>
        <v>8.7160258014099572</v>
      </c>
      <c r="H962" s="307">
        <f t="shared" ca="1" si="418"/>
        <v>-104.1543405407204</v>
      </c>
      <c r="I962" s="304">
        <f t="shared" ca="1" si="419"/>
        <v>104.51839914217591</v>
      </c>
      <c r="J962" s="306">
        <f t="shared" ca="1" si="420"/>
        <v>720.8069538303231</v>
      </c>
      <c r="K962" s="307">
        <f t="shared" ca="1" si="421"/>
        <v>-11.209363615473073</v>
      </c>
      <c r="L962" s="304">
        <f t="shared" ca="1" si="406"/>
        <v>720.89410770432391</v>
      </c>
      <c r="M962" s="306">
        <f t="shared" ca="1" si="422"/>
        <v>-1.4873071049532351</v>
      </c>
      <c r="N962" s="304">
        <f t="shared" ca="1" si="423"/>
        <v>-85.216419953641349</v>
      </c>
      <c r="P962" s="310">
        <f t="shared" ca="1" si="424"/>
        <v>23</v>
      </c>
      <c r="Q962" s="304">
        <f t="shared" ca="1" si="425"/>
        <v>0</v>
      </c>
      <c r="R962" s="306">
        <f t="shared" ca="1" si="426"/>
        <v>0</v>
      </c>
      <c r="S962" s="307">
        <f t="shared" ca="1" si="427"/>
        <v>3.1779999999999995</v>
      </c>
      <c r="T962" s="304">
        <f t="shared" ca="1" si="407"/>
        <v>31.176179999999995</v>
      </c>
      <c r="U962" s="311">
        <f t="shared" ca="1" si="408"/>
        <v>0</v>
      </c>
      <c r="V962" s="306">
        <f t="shared" ca="1" si="409"/>
        <v>1.2263739170797014</v>
      </c>
      <c r="W962" s="304">
        <f t="shared" ca="1" si="410"/>
        <v>27.337044831816073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1.173892419343856</v>
      </c>
      <c r="AH962" s="304">
        <f t="shared" ca="1" si="434"/>
        <v>-8.601936737668618</v>
      </c>
    </row>
    <row r="963" spans="1:34" x14ac:dyDescent="0.2">
      <c r="A963" s="347">
        <f t="shared" ca="1" si="412"/>
        <v>1E-4</v>
      </c>
      <c r="B963" s="304">
        <f t="shared" ca="1" si="413"/>
        <v>33.458100000002112</v>
      </c>
      <c r="D963" s="306">
        <f t="shared" ca="1" si="414"/>
        <v>-0.7173373268985398</v>
      </c>
      <c r="E963" s="307">
        <f t="shared" ca="1" si="415"/>
        <v>-1.2379973544508864</v>
      </c>
      <c r="F963" s="304">
        <f t="shared" ca="1" si="416"/>
        <v>1.4308075657436734</v>
      </c>
      <c r="G963" s="306">
        <f t="shared" ca="1" si="417"/>
        <v>8.7159540676772682</v>
      </c>
      <c r="H963" s="307">
        <f t="shared" ca="1" si="418"/>
        <v>-104.15446434045585</v>
      </c>
      <c r="I963" s="304">
        <f t="shared" ca="1" si="419"/>
        <v>104.51851652868571</v>
      </c>
      <c r="J963" s="306">
        <f t="shared" ca="1" si="420"/>
        <v>720.8069538303231</v>
      </c>
      <c r="K963" s="307">
        <f t="shared" ca="1" si="421"/>
        <v>-11.219779055717131</v>
      </c>
      <c r="L963" s="304">
        <f t="shared" ca="1" si="406"/>
        <v>720.89426973184402</v>
      </c>
      <c r="M963" s="306">
        <f t="shared" ca="1" si="422"/>
        <v>-1.4873078876643993</v>
      </c>
      <c r="N963" s="304">
        <f t="shared" ca="1" si="423"/>
        <v>-85.216464799687628</v>
      </c>
      <c r="P963" s="310">
        <f t="shared" ca="1" si="424"/>
        <v>23</v>
      </c>
      <c r="Q963" s="304">
        <f t="shared" ca="1" si="425"/>
        <v>0</v>
      </c>
      <c r="R963" s="306">
        <f t="shared" ca="1" si="426"/>
        <v>0</v>
      </c>
      <c r="S963" s="307">
        <f t="shared" ca="1" si="427"/>
        <v>3.1779999999999995</v>
      </c>
      <c r="T963" s="304">
        <f t="shared" ca="1" si="407"/>
        <v>31.176179999999995</v>
      </c>
      <c r="U963" s="311">
        <f t="shared" ca="1" si="408"/>
        <v>0</v>
      </c>
      <c r="V963" s="306">
        <f t="shared" ca="1" si="409"/>
        <v>1.2263751944031938</v>
      </c>
      <c r="W963" s="304">
        <f t="shared" ca="1" si="410"/>
        <v>27.337134710135757</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1.1738647778897864</v>
      </c>
      <c r="AH963" s="304">
        <f t="shared" ca="1" si="434"/>
        <v>-8.6019650194512511</v>
      </c>
    </row>
    <row r="964" spans="1:34" x14ac:dyDescent="0.2">
      <c r="A964" s="347">
        <f t="shared" ca="1" si="412"/>
        <v>1E-4</v>
      </c>
      <c r="B964" s="304">
        <f t="shared" ca="1" si="413"/>
        <v>33.458200000002115</v>
      </c>
      <c r="D964" s="306">
        <f t="shared" ca="1" si="414"/>
        <v>-0.71733297592483081</v>
      </c>
      <c r="E964" s="307">
        <f t="shared" ca="1" si="415"/>
        <v>-1.2379686100839749</v>
      </c>
      <c r="F964" s="304">
        <f t="shared" ca="1" si="416"/>
        <v>1.4307805135318352</v>
      </c>
      <c r="G964" s="306">
        <f t="shared" ca="1" si="417"/>
        <v>8.7158823343796765</v>
      </c>
      <c r="H964" s="307">
        <f t="shared" ca="1" si="418"/>
        <v>-104.15458813731685</v>
      </c>
      <c r="I964" s="304">
        <f t="shared" ca="1" si="419"/>
        <v>104.5186339124314</v>
      </c>
      <c r="J964" s="306">
        <f t="shared" ca="1" si="420"/>
        <v>720.8069538303231</v>
      </c>
      <c r="K964" s="307">
        <f t="shared" ca="1" si="421"/>
        <v>-11.23019450834102</v>
      </c>
      <c r="L964" s="304">
        <f t="shared" ref="L964:L1004" ca="1" si="435">SQRT(pos_x^2+pos_z^2)</f>
        <v>720.89443191000214</v>
      </c>
      <c r="M964" s="306">
        <f t="shared" ca="1" si="422"/>
        <v>-1.4873086703673635</v>
      </c>
      <c r="N964" s="304">
        <f t="shared" ca="1" si="423"/>
        <v>-85.216509645264097</v>
      </c>
      <c r="P964" s="310">
        <f t="shared" ca="1" si="424"/>
        <v>23</v>
      </c>
      <c r="Q964" s="304">
        <f t="shared" ca="1" si="425"/>
        <v>0</v>
      </c>
      <c r="R964" s="306">
        <f t="shared" ca="1" si="426"/>
        <v>0</v>
      </c>
      <c r="S964" s="307">
        <f t="shared" ca="1" si="427"/>
        <v>3.1779999999999995</v>
      </c>
      <c r="T964" s="304">
        <f t="shared" ref="T964:T1004" ca="1" si="436">m*g</f>
        <v>31.176179999999995</v>
      </c>
      <c r="U964" s="311">
        <f t="shared" ref="U964:U1004" ca="1" si="437">IF(pos_xz&lt;L_rampe,Poids*COS(Beta),0)</f>
        <v>0</v>
      </c>
      <c r="V964" s="306">
        <f t="shared" ref="V964:V1004" ca="1" si="438">Rho_moyen*(20000-Alt_rampe-pos_z)/(20000+Alt_rampe+pos_z)</f>
        <v>1.2263764717295349</v>
      </c>
      <c r="W964" s="304">
        <f t="shared" ref="W964:W1003" ca="1" si="439">1/2*Rho*Sref*Cx*vit_xz^2</f>
        <v>27.337224587269894</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1.1738371367960578</v>
      </c>
      <c r="AH964" s="304">
        <f t="shared" ca="1" si="434"/>
        <v>-8.601993300860844</v>
      </c>
    </row>
    <row r="965" spans="1:34" x14ac:dyDescent="0.2">
      <c r="A965" s="347">
        <f t="shared" ref="A965:A1004" ca="1" si="441">IF(B964+0.01&lt;=T_ini+ROUNDUP(Temps_fin_propu,0), 0.01, IF(K964&gt;0, 0.1, 0.0001))</f>
        <v>1E-4</v>
      </c>
      <c r="B965" s="304">
        <f t="shared" ref="B965:B1004" ca="1" si="442">B964+pas</f>
        <v>33.458300000002119</v>
      </c>
      <c r="D965" s="306">
        <f t="shared" ref="D965:D1004" ca="1" si="443">IF(AND(L964&lt;L_rampe,Poussee&lt;Poids*SIN(M964)),0,(-W964+Poussee)/m*COS(M964)-U964/m*SIN(M964))</f>
        <v>-0.71732862494574523</v>
      </c>
      <c r="E965" s="307">
        <f t="shared" ref="E965:E1004" ca="1" si="444">IF(AND(L964&lt;L_rampe,Poussee&lt;Poids*SIN(M964)),0,(-W964+Poussee)/m*SIN(M964)+U964/m*COS(M964)-Poids/m)</f>
        <v>-1.2379398660962551</v>
      </c>
      <c r="F965" s="304">
        <f t="shared" ref="F965:F1004" ca="1" si="445">SQRT(acc_x^2+acc_z^2)</f>
        <v>1.4307534617246145</v>
      </c>
      <c r="G965" s="306">
        <f t="shared" ref="G965:G1004" ca="1" si="446">G964+acc_x*pas</f>
        <v>8.7158106015171821</v>
      </c>
      <c r="H965" s="307">
        <f t="shared" ref="H965:H1004" ca="1" si="447">H964+acc_z*pas</f>
        <v>-104.15471193130345</v>
      </c>
      <c r="I965" s="304">
        <f t="shared" ref="I965:I1004" ca="1" si="448">SQRT(vit_x^2+vit_z^2)</f>
        <v>104.51875129341302</v>
      </c>
      <c r="J965" s="306">
        <f t="shared" ref="J965:J1004" ca="1" si="449">J964+0.5*(vit_x+G964)*pas*(K964&gt;=0)</f>
        <v>720.8069538303231</v>
      </c>
      <c r="K965" s="307">
        <f t="shared" ref="K965:K1004" ca="1" si="450">K964+0.5*(vit_z+H964)*pas</f>
        <v>-11.240609973344451</v>
      </c>
      <c r="L965" s="304">
        <f t="shared" ca="1" si="435"/>
        <v>720.89459423879885</v>
      </c>
      <c r="M965" s="306">
        <f t="shared" ref="M965:M1004" ca="1" si="451">IF(AND(L964&gt;L_rampe,G965&gt;0),ATAN2(G965,H965),$M$4)</f>
        <v>-1.4873094530621278</v>
      </c>
      <c r="N965" s="304">
        <f t="shared" ref="N965:N1004" ca="1" si="452">DEGREES(Beta)</f>
        <v>-85.21655449037074</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3.1779999999999995</v>
      </c>
      <c r="T965" s="304">
        <f t="shared" ca="1" si="436"/>
        <v>31.176179999999995</v>
      </c>
      <c r="U965" s="311">
        <f t="shared" ca="1" si="437"/>
        <v>0</v>
      </c>
      <c r="V965" s="306">
        <f t="shared" ca="1" si="438"/>
        <v>1.2263777490587253</v>
      </c>
      <c r="W965" s="304">
        <f t="shared" ca="1" si="439"/>
        <v>27.337314463218515</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1.1738094960626828</v>
      </c>
      <c r="AH965" s="304">
        <f t="shared" ref="AH965:AH1004" ca="1" si="463">IF(AND(L964&lt;L_rampe,Poussee&lt;Poids*SIN(M964)), g*SIN(M964), (-W964+Poussee)/m)</f>
        <v>-8.6020215818973877</v>
      </c>
    </row>
    <row r="966" spans="1:34" x14ac:dyDescent="0.2">
      <c r="A966" s="347">
        <f t="shared" ca="1" si="441"/>
        <v>1E-4</v>
      </c>
      <c r="B966" s="304">
        <f t="shared" ca="1" si="442"/>
        <v>33.458400000002122</v>
      </c>
      <c r="D966" s="306">
        <f t="shared" ca="1" si="443"/>
        <v>-0.71732427396128562</v>
      </c>
      <c r="E966" s="307">
        <f t="shared" ca="1" si="444"/>
        <v>-1.2379111224877182</v>
      </c>
      <c r="F966" s="304">
        <f t="shared" ca="1" si="445"/>
        <v>1.4307264103220041</v>
      </c>
      <c r="G966" s="306">
        <f t="shared" ca="1" si="446"/>
        <v>8.7157388690897868</v>
      </c>
      <c r="H966" s="307">
        <f t="shared" ca="1" si="447"/>
        <v>-104.1548357224157</v>
      </c>
      <c r="I966" s="304">
        <f t="shared" ca="1" si="448"/>
        <v>104.5188686716306</v>
      </c>
      <c r="J966" s="306">
        <f t="shared" ca="1" si="449"/>
        <v>720.8069538303231</v>
      </c>
      <c r="K966" s="307">
        <f t="shared" ca="1" si="450"/>
        <v>-11.251025450727138</v>
      </c>
      <c r="L966" s="304">
        <f t="shared" ca="1" si="435"/>
        <v>720.89475671823448</v>
      </c>
      <c r="M966" s="306">
        <f t="shared" ca="1" si="451"/>
        <v>-1.4873102357486925</v>
      </c>
      <c r="N966" s="304">
        <f t="shared" ca="1" si="452"/>
        <v>-85.216599335007572</v>
      </c>
      <c r="P966" s="310">
        <f t="shared" ca="1" si="453"/>
        <v>23</v>
      </c>
      <c r="Q966" s="304">
        <f t="shared" ca="1" si="454"/>
        <v>0</v>
      </c>
      <c r="R966" s="306">
        <f t="shared" ca="1" si="455"/>
        <v>0</v>
      </c>
      <c r="S966" s="307">
        <f t="shared" ca="1" si="456"/>
        <v>3.1779999999999995</v>
      </c>
      <c r="T966" s="304">
        <f t="shared" ca="1" si="436"/>
        <v>31.176179999999995</v>
      </c>
      <c r="U966" s="311">
        <f t="shared" ca="1" si="437"/>
        <v>0</v>
      </c>
      <c r="V966" s="306">
        <f t="shared" ca="1" si="438"/>
        <v>1.2263790263907652</v>
      </c>
      <c r="W966" s="304">
        <f t="shared" ca="1" si="439"/>
        <v>27.337404337981628</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1.1737818556896489</v>
      </c>
      <c r="AH966" s="304">
        <f t="shared" ca="1" si="463"/>
        <v>-8.602049862560893</v>
      </c>
    </row>
    <row r="967" spans="1:34" x14ac:dyDescent="0.2">
      <c r="A967" s="347">
        <f t="shared" ca="1" si="441"/>
        <v>1E-4</v>
      </c>
      <c r="B967" s="304">
        <f t="shared" ca="1" si="442"/>
        <v>33.458500000002125</v>
      </c>
      <c r="D967" s="306">
        <f t="shared" ca="1" si="443"/>
        <v>-0.71731992297145186</v>
      </c>
      <c r="E967" s="307">
        <f t="shared" ca="1" si="444"/>
        <v>-1.2378823792583553</v>
      </c>
      <c r="F967" s="304">
        <f t="shared" ca="1" si="445"/>
        <v>1.4306993593239974</v>
      </c>
      <c r="G967" s="306">
        <f t="shared" ca="1" si="446"/>
        <v>8.7156671370974905</v>
      </c>
      <c r="H967" s="307">
        <f t="shared" ca="1" si="447"/>
        <v>-104.15495951065363</v>
      </c>
      <c r="I967" s="304">
        <f t="shared" ca="1" si="448"/>
        <v>104.51898604708418</v>
      </c>
      <c r="J967" s="306">
        <f t="shared" ca="1" si="449"/>
        <v>720.8069538303231</v>
      </c>
      <c r="K967" s="307">
        <f t="shared" ca="1" si="450"/>
        <v>-11.261440940488791</v>
      </c>
      <c r="L967" s="304">
        <f t="shared" ca="1" si="435"/>
        <v>720.89491934830949</v>
      </c>
      <c r="M967" s="306">
        <f t="shared" ca="1" si="451"/>
        <v>-1.4873110184270577</v>
      </c>
      <c r="N967" s="304">
        <f t="shared" ca="1" si="452"/>
        <v>-85.216644179174622</v>
      </c>
      <c r="P967" s="310">
        <f t="shared" ca="1" si="453"/>
        <v>23</v>
      </c>
      <c r="Q967" s="304">
        <f t="shared" ca="1" si="454"/>
        <v>0</v>
      </c>
      <c r="R967" s="306">
        <f t="shared" ca="1" si="455"/>
        <v>0</v>
      </c>
      <c r="S967" s="307">
        <f t="shared" ca="1" si="456"/>
        <v>3.1779999999999995</v>
      </c>
      <c r="T967" s="304">
        <f t="shared" ca="1" si="436"/>
        <v>31.176179999999995</v>
      </c>
      <c r="U967" s="311">
        <f t="shared" ca="1" si="437"/>
        <v>0</v>
      </c>
      <c r="V967" s="306">
        <f t="shared" ca="1" si="438"/>
        <v>1.2263803037256542</v>
      </c>
      <c r="W967" s="304">
        <f t="shared" ca="1" si="439"/>
        <v>27.337494211559221</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1.1737542156769543</v>
      </c>
      <c r="AH967" s="304">
        <f t="shared" ca="1" si="463"/>
        <v>-8.6020781428513633</v>
      </c>
    </row>
    <row r="968" spans="1:34" x14ac:dyDescent="0.2">
      <c r="A968" s="347">
        <f t="shared" ca="1" si="441"/>
        <v>1E-4</v>
      </c>
      <c r="B968" s="304">
        <f t="shared" ca="1" si="442"/>
        <v>33.458600000002129</v>
      </c>
      <c r="D968" s="306">
        <f t="shared" ca="1" si="443"/>
        <v>-0.71731557197624329</v>
      </c>
      <c r="E968" s="307">
        <f t="shared" ca="1" si="444"/>
        <v>-1.2378536364081771</v>
      </c>
      <c r="F968" s="304">
        <f t="shared" ca="1" si="445"/>
        <v>1.4306723087306026</v>
      </c>
      <c r="G968" s="306">
        <f t="shared" ca="1" si="446"/>
        <v>8.7155954055402933</v>
      </c>
      <c r="H968" s="307">
        <f t="shared" ca="1" si="447"/>
        <v>-104.15508329601727</v>
      </c>
      <c r="I968" s="304">
        <f t="shared" ca="1" si="448"/>
        <v>104.5191034197738</v>
      </c>
      <c r="J968" s="306">
        <f t="shared" ca="1" si="449"/>
        <v>720.8069538303231</v>
      </c>
      <c r="K968" s="307">
        <f t="shared" ca="1" si="450"/>
        <v>-11.271856442629124</v>
      </c>
      <c r="L968" s="304">
        <f t="shared" ca="1" si="435"/>
        <v>720.89508212902433</v>
      </c>
      <c r="M968" s="306">
        <f t="shared" ca="1" si="451"/>
        <v>-1.4873118010972233</v>
      </c>
      <c r="N968" s="304">
        <f t="shared" ca="1" si="452"/>
        <v>-85.216689022871861</v>
      </c>
      <c r="P968" s="310">
        <f t="shared" ca="1" si="453"/>
        <v>23</v>
      </c>
      <c r="Q968" s="304">
        <f t="shared" ca="1" si="454"/>
        <v>0</v>
      </c>
      <c r="R968" s="306">
        <f t="shared" ca="1" si="455"/>
        <v>0</v>
      </c>
      <c r="S968" s="307">
        <f t="shared" ca="1" si="456"/>
        <v>3.1779999999999995</v>
      </c>
      <c r="T968" s="304">
        <f t="shared" ca="1" si="436"/>
        <v>31.176179999999995</v>
      </c>
      <c r="U968" s="311">
        <f t="shared" ca="1" si="437"/>
        <v>0</v>
      </c>
      <c r="V968" s="306">
        <f t="shared" ca="1" si="438"/>
        <v>1.2263815810633927</v>
      </c>
      <c r="W968" s="304">
        <f t="shared" ca="1" si="439"/>
        <v>27.337584083951342</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1.1737265760246043</v>
      </c>
      <c r="AH968" s="304">
        <f t="shared" ca="1" si="463"/>
        <v>-8.6021064227687933</v>
      </c>
    </row>
    <row r="969" spans="1:34" x14ac:dyDescent="0.2">
      <c r="A969" s="347">
        <f t="shared" ca="1" si="441"/>
        <v>1E-4</v>
      </c>
      <c r="B969" s="304">
        <f t="shared" ca="1" si="442"/>
        <v>33.458700000002132</v>
      </c>
      <c r="D969" s="306">
        <f t="shared" ca="1" si="443"/>
        <v>-0.71731122097566458</v>
      </c>
      <c r="E969" s="307">
        <f t="shared" ca="1" si="444"/>
        <v>-1.2378248939371641</v>
      </c>
      <c r="F969" s="304">
        <f t="shared" ca="1" si="445"/>
        <v>1.4306452585418057</v>
      </c>
      <c r="G969" s="306">
        <f t="shared" ca="1" si="446"/>
        <v>8.7155236744181952</v>
      </c>
      <c r="H969" s="307">
        <f t="shared" ca="1" si="447"/>
        <v>-104.15520707850666</v>
      </c>
      <c r="I969" s="304">
        <f t="shared" ca="1" si="448"/>
        <v>104.51922078969949</v>
      </c>
      <c r="J969" s="306">
        <f t="shared" ca="1" si="449"/>
        <v>720.8069538303231</v>
      </c>
      <c r="K969" s="307">
        <f t="shared" ca="1" si="450"/>
        <v>-11.28227195714785</v>
      </c>
      <c r="L969" s="304">
        <f t="shared" ca="1" si="435"/>
        <v>720.89524506037947</v>
      </c>
      <c r="M969" s="306">
        <f t="shared" ca="1" si="451"/>
        <v>-1.4873125837591896</v>
      </c>
      <c r="N969" s="304">
        <f t="shared" ca="1" si="452"/>
        <v>-85.216733866099318</v>
      </c>
      <c r="P969" s="310">
        <f t="shared" ca="1" si="453"/>
        <v>23</v>
      </c>
      <c r="Q969" s="304">
        <f t="shared" ca="1" si="454"/>
        <v>0</v>
      </c>
      <c r="R969" s="306">
        <f t="shared" ca="1" si="455"/>
        <v>0</v>
      </c>
      <c r="S969" s="307">
        <f t="shared" ca="1" si="456"/>
        <v>3.1779999999999995</v>
      </c>
      <c r="T969" s="304">
        <f t="shared" ca="1" si="436"/>
        <v>31.176179999999995</v>
      </c>
      <c r="U969" s="311">
        <f t="shared" ca="1" si="437"/>
        <v>0</v>
      </c>
      <c r="V969" s="306">
        <f t="shared" ca="1" si="438"/>
        <v>1.2263828584039804</v>
      </c>
      <c r="W969" s="304">
        <f t="shared" ca="1" si="439"/>
        <v>27.337673955157975</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1.1736989367325794</v>
      </c>
      <c r="AH969" s="304">
        <f t="shared" ca="1" si="463"/>
        <v>-8.6021347023131991</v>
      </c>
    </row>
    <row r="970" spans="1:34" x14ac:dyDescent="0.2">
      <c r="A970" s="347">
        <f t="shared" ca="1" si="441"/>
        <v>1E-4</v>
      </c>
      <c r="B970" s="304">
        <f t="shared" ca="1" si="442"/>
        <v>33.458800000002135</v>
      </c>
      <c r="D970" s="306">
        <f t="shared" ca="1" si="443"/>
        <v>-0.71730686996971327</v>
      </c>
      <c r="E970" s="307">
        <f t="shared" ca="1" si="444"/>
        <v>-1.2377961518453233</v>
      </c>
      <c r="F970" s="304">
        <f t="shared" ca="1" si="445"/>
        <v>1.4306182087576118</v>
      </c>
      <c r="G970" s="306">
        <f t="shared" ca="1" si="446"/>
        <v>8.7154519437311979</v>
      </c>
      <c r="H970" s="307">
        <f t="shared" ca="1" si="447"/>
        <v>-104.15533085812184</v>
      </c>
      <c r="I970" s="304">
        <f t="shared" ca="1" si="448"/>
        <v>104.51933815686127</v>
      </c>
      <c r="J970" s="306">
        <f t="shared" ca="1" si="449"/>
        <v>720.8069538303231</v>
      </c>
      <c r="K970" s="307">
        <f t="shared" ca="1" si="450"/>
        <v>-11.292687484044682</v>
      </c>
      <c r="L970" s="304">
        <f t="shared" ca="1" si="435"/>
        <v>720.89540814237523</v>
      </c>
      <c r="M970" s="306">
        <f t="shared" ca="1" si="451"/>
        <v>-1.487313366412957</v>
      </c>
      <c r="N970" s="304">
        <f t="shared" ca="1" si="452"/>
        <v>-85.216778708857007</v>
      </c>
      <c r="P970" s="310">
        <f t="shared" ca="1" si="453"/>
        <v>23</v>
      </c>
      <c r="Q970" s="304">
        <f t="shared" ca="1" si="454"/>
        <v>0</v>
      </c>
      <c r="R970" s="306">
        <f t="shared" ca="1" si="455"/>
        <v>0</v>
      </c>
      <c r="S970" s="307">
        <f t="shared" ca="1" si="456"/>
        <v>3.1779999999999995</v>
      </c>
      <c r="T970" s="304">
        <f t="shared" ca="1" si="436"/>
        <v>31.176179999999995</v>
      </c>
      <c r="U970" s="311">
        <f t="shared" ca="1" si="437"/>
        <v>0</v>
      </c>
      <c r="V970" s="306">
        <f t="shared" ca="1" si="438"/>
        <v>1.2263841357474172</v>
      </c>
      <c r="W970" s="304">
        <f t="shared" ca="1" si="439"/>
        <v>27.33776382517912</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1.1736712978008921</v>
      </c>
      <c r="AH970" s="304">
        <f t="shared" ca="1" si="463"/>
        <v>-8.6021629814845753</v>
      </c>
    </row>
    <row r="971" spans="1:34" x14ac:dyDescent="0.2">
      <c r="A971" s="347">
        <f t="shared" ca="1" si="441"/>
        <v>1E-4</v>
      </c>
      <c r="B971" s="304">
        <f t="shared" ca="1" si="442"/>
        <v>33.458900000002139</v>
      </c>
      <c r="D971" s="306">
        <f t="shared" ca="1" si="443"/>
        <v>-0.71730251895838892</v>
      </c>
      <c r="E971" s="307">
        <f t="shared" ca="1" si="444"/>
        <v>-1.2377674101326548</v>
      </c>
      <c r="F971" s="304">
        <f t="shared" ca="1" si="445"/>
        <v>1.4305911593780207</v>
      </c>
      <c r="G971" s="306">
        <f t="shared" ca="1" si="446"/>
        <v>8.7153802134793015</v>
      </c>
      <c r="H971" s="307">
        <f t="shared" ca="1" si="447"/>
        <v>-104.15545463486286</v>
      </c>
      <c r="I971" s="304">
        <f t="shared" ca="1" si="448"/>
        <v>104.5194555212592</v>
      </c>
      <c r="J971" s="306">
        <f t="shared" ca="1" si="449"/>
        <v>720.8069538303231</v>
      </c>
      <c r="K971" s="307">
        <f t="shared" ca="1" si="450"/>
        <v>-11.303103023319332</v>
      </c>
      <c r="L971" s="304">
        <f t="shared" ca="1" si="435"/>
        <v>720.8955713750122</v>
      </c>
      <c r="M971" s="306">
        <f t="shared" ca="1" si="451"/>
        <v>-1.4873141490585249</v>
      </c>
      <c r="N971" s="304">
        <f t="shared" ca="1" si="452"/>
        <v>-85.216823551144898</v>
      </c>
      <c r="P971" s="310">
        <f t="shared" ca="1" si="453"/>
        <v>23</v>
      </c>
      <c r="Q971" s="304">
        <f t="shared" ca="1" si="454"/>
        <v>0</v>
      </c>
      <c r="R971" s="306">
        <f t="shared" ca="1" si="455"/>
        <v>0</v>
      </c>
      <c r="S971" s="307">
        <f t="shared" ca="1" si="456"/>
        <v>3.1779999999999995</v>
      </c>
      <c r="T971" s="304">
        <f t="shared" ca="1" si="436"/>
        <v>31.176179999999995</v>
      </c>
      <c r="U971" s="311">
        <f t="shared" ca="1" si="437"/>
        <v>0</v>
      </c>
      <c r="V971" s="306">
        <f t="shared" ca="1" si="438"/>
        <v>1.2263854130937029</v>
      </c>
      <c r="W971" s="304">
        <f t="shared" ca="1" si="439"/>
        <v>27.337853694014804</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1.1736436592295352</v>
      </c>
      <c r="AH971" s="304">
        <f t="shared" ca="1" si="463"/>
        <v>-8.6021912602829218</v>
      </c>
    </row>
    <row r="972" spans="1:34" x14ac:dyDescent="0.2">
      <c r="A972" s="347">
        <f t="shared" ca="1" si="441"/>
        <v>1E-4</v>
      </c>
      <c r="B972" s="304">
        <f t="shared" ca="1" si="442"/>
        <v>33.459000000002142</v>
      </c>
      <c r="D972" s="306">
        <f t="shared" ca="1" si="443"/>
        <v>-0.71729816794169754</v>
      </c>
      <c r="E972" s="307">
        <f t="shared" ca="1" si="444"/>
        <v>-1.2377386687991478</v>
      </c>
      <c r="F972" s="304">
        <f t="shared" ca="1" si="445"/>
        <v>1.4305641104030264</v>
      </c>
      <c r="G972" s="306">
        <f t="shared" ca="1" si="446"/>
        <v>8.7153084836625077</v>
      </c>
      <c r="H972" s="307">
        <f t="shared" ca="1" si="447"/>
        <v>-104.15557840872974</v>
      </c>
      <c r="I972" s="304">
        <f t="shared" ca="1" si="448"/>
        <v>104.51957288289331</v>
      </c>
      <c r="J972" s="306">
        <f t="shared" ca="1" si="449"/>
        <v>720.8069538303231</v>
      </c>
      <c r="K972" s="307">
        <f t="shared" ca="1" si="450"/>
        <v>-11.313518574971512</v>
      </c>
      <c r="L972" s="304">
        <f t="shared" ca="1" si="435"/>
        <v>720.8957347582907</v>
      </c>
      <c r="M972" s="306">
        <f t="shared" ca="1" si="451"/>
        <v>-1.487314931695894</v>
      </c>
      <c r="N972" s="304">
        <f t="shared" ca="1" si="452"/>
        <v>-85.216868392963036</v>
      </c>
      <c r="P972" s="310">
        <f t="shared" ca="1" si="453"/>
        <v>23</v>
      </c>
      <c r="Q972" s="304">
        <f t="shared" ca="1" si="454"/>
        <v>0</v>
      </c>
      <c r="R972" s="306">
        <f t="shared" ca="1" si="455"/>
        <v>0</v>
      </c>
      <c r="S972" s="307">
        <f t="shared" ca="1" si="456"/>
        <v>3.1779999999999995</v>
      </c>
      <c r="T972" s="304">
        <f t="shared" ca="1" si="436"/>
        <v>31.176179999999995</v>
      </c>
      <c r="U972" s="311">
        <f t="shared" ca="1" si="437"/>
        <v>0</v>
      </c>
      <c r="V972" s="306">
        <f t="shared" ca="1" si="438"/>
        <v>1.2263866904428382</v>
      </c>
      <c r="W972" s="304">
        <f t="shared" ca="1" si="439"/>
        <v>27.337943561665043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1.1736160210185069</v>
      </c>
      <c r="AH972" s="304">
        <f t="shared" ca="1" si="463"/>
        <v>-8.6022195387082476</v>
      </c>
    </row>
    <row r="973" spans="1:34" x14ac:dyDescent="0.2">
      <c r="A973" s="347">
        <f t="shared" ca="1" si="441"/>
        <v>1E-4</v>
      </c>
      <c r="B973" s="304">
        <f t="shared" ca="1" si="442"/>
        <v>33.459100000002145</v>
      </c>
      <c r="D973" s="306">
        <f t="shared" ca="1" si="443"/>
        <v>-0.71729381691963556</v>
      </c>
      <c r="E973" s="307">
        <f t="shared" ca="1" si="444"/>
        <v>-1.2377099278447989</v>
      </c>
      <c r="F973" s="304">
        <f t="shared" ca="1" si="445"/>
        <v>1.4305370618326241</v>
      </c>
      <c r="G973" s="306">
        <f t="shared" ca="1" si="446"/>
        <v>8.7152367542808165</v>
      </c>
      <c r="H973" s="307">
        <f t="shared" ca="1" si="447"/>
        <v>-104.15570217972252</v>
      </c>
      <c r="I973" s="304">
        <f t="shared" ca="1" si="448"/>
        <v>104.51969024176364</v>
      </c>
      <c r="J973" s="306">
        <f t="shared" ca="1" si="449"/>
        <v>720.8069538303231</v>
      </c>
      <c r="K973" s="307">
        <f t="shared" ca="1" si="450"/>
        <v>-11.323934139000935</v>
      </c>
      <c r="L973" s="304">
        <f t="shared" ca="1" si="435"/>
        <v>720.89589829221109</v>
      </c>
      <c r="M973" s="306">
        <f t="shared" ca="1" si="451"/>
        <v>-1.4873157143250642</v>
      </c>
      <c r="N973" s="304">
        <f t="shared" ca="1" si="452"/>
        <v>-85.216913234311406</v>
      </c>
      <c r="P973" s="310">
        <f t="shared" ca="1" si="453"/>
        <v>23</v>
      </c>
      <c r="Q973" s="304">
        <f t="shared" ca="1" si="454"/>
        <v>0</v>
      </c>
      <c r="R973" s="306">
        <f t="shared" ca="1" si="455"/>
        <v>0</v>
      </c>
      <c r="S973" s="307">
        <f t="shared" ca="1" si="456"/>
        <v>3.1779999999999995</v>
      </c>
      <c r="T973" s="304">
        <f t="shared" ca="1" si="436"/>
        <v>31.176179999999995</v>
      </c>
      <c r="U973" s="311">
        <f t="shared" ca="1" si="437"/>
        <v>0</v>
      </c>
      <c r="V973" s="306">
        <f t="shared" ca="1" si="438"/>
        <v>1.2263879677948224</v>
      </c>
      <c r="W973" s="304">
        <f t="shared" ca="1" si="439"/>
        <v>27.338033428129826</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1.1735883831678002</v>
      </c>
      <c r="AH973" s="304">
        <f t="shared" ca="1" si="463"/>
        <v>-8.6022478167605563</v>
      </c>
    </row>
    <row r="974" spans="1:34" x14ac:dyDescent="0.2">
      <c r="A974" s="347">
        <f t="shared" ca="1" si="441"/>
        <v>1E-4</v>
      </c>
      <c r="B974" s="304">
        <f t="shared" ca="1" si="442"/>
        <v>33.459200000002149</v>
      </c>
      <c r="D974" s="306">
        <f t="shared" ca="1" si="443"/>
        <v>-0.7172894658922061</v>
      </c>
      <c r="E974" s="307">
        <f t="shared" ca="1" si="444"/>
        <v>-1.2376811872696134</v>
      </c>
      <c r="F974" s="304">
        <f t="shared" ca="1" si="445"/>
        <v>1.4305100136668203</v>
      </c>
      <c r="G974" s="306">
        <f t="shared" ca="1" si="446"/>
        <v>8.7151650253342279</v>
      </c>
      <c r="H974" s="307">
        <f t="shared" ca="1" si="447"/>
        <v>-104.15582594784125</v>
      </c>
      <c r="I974" s="304">
        <f t="shared" ca="1" si="448"/>
        <v>104.51980759787023</v>
      </c>
      <c r="J974" s="306">
        <f t="shared" ca="1" si="449"/>
        <v>720.8069538303231</v>
      </c>
      <c r="K974" s="307">
        <f t="shared" ca="1" si="450"/>
        <v>-11.334349715407313</v>
      </c>
      <c r="L974" s="304">
        <f t="shared" ca="1" si="435"/>
        <v>720.89606197677392</v>
      </c>
      <c r="M974" s="306">
        <f t="shared" ca="1" si="451"/>
        <v>-1.4873164969460357</v>
      </c>
      <c r="N974" s="304">
        <f t="shared" ca="1" si="452"/>
        <v>-85.216958075190036</v>
      </c>
      <c r="P974" s="310">
        <f t="shared" ca="1" si="453"/>
        <v>23</v>
      </c>
      <c r="Q974" s="304">
        <f t="shared" ca="1" si="454"/>
        <v>0</v>
      </c>
      <c r="R974" s="306">
        <f t="shared" ca="1" si="455"/>
        <v>0</v>
      </c>
      <c r="S974" s="307">
        <f t="shared" ca="1" si="456"/>
        <v>3.1779999999999995</v>
      </c>
      <c r="T974" s="304">
        <f t="shared" ca="1" si="436"/>
        <v>31.176179999999995</v>
      </c>
      <c r="U974" s="311">
        <f t="shared" ca="1" si="437"/>
        <v>0</v>
      </c>
      <c r="V974" s="306">
        <f t="shared" ca="1" si="438"/>
        <v>1.2263892451496554</v>
      </c>
      <c r="W974" s="304">
        <f t="shared" ca="1" si="439"/>
        <v>27.338123293409168</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1.1735607456774186</v>
      </c>
      <c r="AH974" s="304">
        <f t="shared" ca="1" si="463"/>
        <v>-8.602276094439846</v>
      </c>
    </row>
    <row r="975" spans="1:34" x14ac:dyDescent="0.2">
      <c r="A975" s="347">
        <f t="shared" ca="1" si="441"/>
        <v>1E-4</v>
      </c>
      <c r="B975" s="304">
        <f t="shared" ca="1" si="442"/>
        <v>33.459300000002152</v>
      </c>
      <c r="D975" s="306">
        <f t="shared" ca="1" si="443"/>
        <v>-0.71728511485940727</v>
      </c>
      <c r="E975" s="307">
        <f t="shared" ca="1" si="444"/>
        <v>-1.2376524470735824</v>
      </c>
      <c r="F975" s="304">
        <f t="shared" ca="1" si="445"/>
        <v>1.4304829659056062</v>
      </c>
      <c r="G975" s="306">
        <f t="shared" ca="1" si="446"/>
        <v>8.7150932968227419</v>
      </c>
      <c r="H975" s="307">
        <f t="shared" ca="1" si="447"/>
        <v>-104.15594971308596</v>
      </c>
      <c r="I975" s="304">
        <f t="shared" ca="1" si="448"/>
        <v>104.51992495121308</v>
      </c>
      <c r="J975" s="306">
        <f t="shared" ca="1" si="449"/>
        <v>720.8069538303231</v>
      </c>
      <c r="K975" s="307">
        <f t="shared" ca="1" si="450"/>
        <v>-11.344765304190359</v>
      </c>
      <c r="L975" s="304">
        <f t="shared" ca="1" si="435"/>
        <v>720.89622581197966</v>
      </c>
      <c r="M975" s="306">
        <f t="shared" ca="1" si="451"/>
        <v>-1.4873172795588085</v>
      </c>
      <c r="N975" s="304">
        <f t="shared" ca="1" si="452"/>
        <v>-85.217002915598911</v>
      </c>
      <c r="P975" s="310">
        <f t="shared" ca="1" si="453"/>
        <v>23</v>
      </c>
      <c r="Q975" s="304">
        <f t="shared" ca="1" si="454"/>
        <v>0</v>
      </c>
      <c r="R975" s="306">
        <f t="shared" ca="1" si="455"/>
        <v>0</v>
      </c>
      <c r="S975" s="307">
        <f t="shared" ca="1" si="456"/>
        <v>3.1779999999999995</v>
      </c>
      <c r="T975" s="304">
        <f t="shared" ca="1" si="436"/>
        <v>31.176179999999995</v>
      </c>
      <c r="U975" s="311">
        <f t="shared" ca="1" si="437"/>
        <v>0</v>
      </c>
      <c r="V975" s="306">
        <f t="shared" ca="1" si="438"/>
        <v>1.2263905225073384</v>
      </c>
      <c r="W975" s="304">
        <f t="shared" ca="1" si="439"/>
        <v>27.338213157503105</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1.1735331085473586</v>
      </c>
      <c r="AH975" s="304">
        <f t="shared" ca="1" si="463"/>
        <v>-8.6023043717461203</v>
      </c>
    </row>
    <row r="976" spans="1:34" x14ac:dyDescent="0.2">
      <c r="A976" s="347">
        <f t="shared" ca="1" si="441"/>
        <v>1E-4</v>
      </c>
      <c r="B976" s="304">
        <f t="shared" ca="1" si="442"/>
        <v>33.459400000002155</v>
      </c>
      <c r="D976" s="306">
        <f t="shared" ca="1" si="443"/>
        <v>-0.71728076382124384</v>
      </c>
      <c r="E976" s="307">
        <f t="shared" ca="1" si="444"/>
        <v>-1.2376237072566951</v>
      </c>
      <c r="F976" s="304">
        <f t="shared" ca="1" si="445"/>
        <v>1.4304559185489754</v>
      </c>
      <c r="G976" s="306">
        <f t="shared" ca="1" si="446"/>
        <v>8.7150215687463604</v>
      </c>
      <c r="H976" s="307">
        <f t="shared" ca="1" si="447"/>
        <v>-104.15607347545668</v>
      </c>
      <c r="I976" s="304">
        <f t="shared" ca="1" si="448"/>
        <v>104.52004230179227</v>
      </c>
      <c r="J976" s="306">
        <f t="shared" ca="1" si="449"/>
        <v>720.8069538303231</v>
      </c>
      <c r="K976" s="307">
        <f t="shared" ca="1" si="450"/>
        <v>-11.355180905349785</v>
      </c>
      <c r="L976" s="304">
        <f t="shared" ca="1" si="435"/>
        <v>720.89638979782853</v>
      </c>
      <c r="M976" s="306">
        <f t="shared" ca="1" si="451"/>
        <v>-1.4873180621633828</v>
      </c>
      <c r="N976" s="304">
        <f t="shared" ca="1" si="452"/>
        <v>-85.217047755538047</v>
      </c>
      <c r="P976" s="310">
        <f t="shared" ca="1" si="453"/>
        <v>23</v>
      </c>
      <c r="Q976" s="304">
        <f t="shared" ca="1" si="454"/>
        <v>0</v>
      </c>
      <c r="R976" s="306">
        <f t="shared" ca="1" si="455"/>
        <v>0</v>
      </c>
      <c r="S976" s="307">
        <f t="shared" ca="1" si="456"/>
        <v>3.1779999999999995</v>
      </c>
      <c r="T976" s="304">
        <f t="shared" ca="1" si="436"/>
        <v>31.176179999999995</v>
      </c>
      <c r="U976" s="311">
        <f t="shared" ca="1" si="437"/>
        <v>0</v>
      </c>
      <c r="V976" s="306">
        <f t="shared" ca="1" si="438"/>
        <v>1.2263917998678697</v>
      </c>
      <c r="W976" s="304">
        <f t="shared" ca="1" si="439"/>
        <v>27.338303020411615</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1.1735054717776041</v>
      </c>
      <c r="AH976" s="304">
        <f t="shared" ca="1" si="463"/>
        <v>-8.6023326486793934</v>
      </c>
    </row>
    <row r="977" spans="1:34" x14ac:dyDescent="0.2">
      <c r="A977" s="347">
        <f t="shared" ca="1" si="441"/>
        <v>1E-4</v>
      </c>
      <c r="B977" s="304">
        <f t="shared" ca="1" si="442"/>
        <v>33.459500000002159</v>
      </c>
      <c r="D977" s="306">
        <f t="shared" ca="1" si="443"/>
        <v>-0.71727641277771437</v>
      </c>
      <c r="E977" s="307">
        <f t="shared" ca="1" si="444"/>
        <v>-1.2375949678189642</v>
      </c>
      <c r="F977" s="304">
        <f t="shared" ca="1" si="445"/>
        <v>1.430428871596938</v>
      </c>
      <c r="G977" s="306">
        <f t="shared" ca="1" si="446"/>
        <v>8.7149498411050832</v>
      </c>
      <c r="H977" s="307">
        <f t="shared" ca="1" si="447"/>
        <v>-104.15619723495347</v>
      </c>
      <c r="I977" s="304">
        <f t="shared" ca="1" si="448"/>
        <v>104.52015964960782</v>
      </c>
      <c r="J977" s="306">
        <f t="shared" ca="1" si="449"/>
        <v>720.8069538303231</v>
      </c>
      <c r="K977" s="307">
        <f t="shared" ca="1" si="450"/>
        <v>-11.365596518885306</v>
      </c>
      <c r="L977" s="304">
        <f t="shared" ca="1" si="435"/>
        <v>720.89655393432122</v>
      </c>
      <c r="M977" s="306">
        <f t="shared" ca="1" si="451"/>
        <v>-1.4873188447597587</v>
      </c>
      <c r="N977" s="304">
        <f t="shared" ca="1" si="452"/>
        <v>-85.217092595007458</v>
      </c>
      <c r="P977" s="310">
        <f t="shared" ca="1" si="453"/>
        <v>23</v>
      </c>
      <c r="Q977" s="304">
        <f t="shared" ca="1" si="454"/>
        <v>0</v>
      </c>
      <c r="R977" s="306">
        <f t="shared" ca="1" si="455"/>
        <v>0</v>
      </c>
      <c r="S977" s="307">
        <f t="shared" ca="1" si="456"/>
        <v>3.1779999999999995</v>
      </c>
      <c r="T977" s="304">
        <f t="shared" ca="1" si="436"/>
        <v>31.176179999999995</v>
      </c>
      <c r="U977" s="311">
        <f t="shared" ca="1" si="437"/>
        <v>0</v>
      </c>
      <c r="V977" s="306">
        <f t="shared" ca="1" si="438"/>
        <v>1.2263930772312499</v>
      </c>
      <c r="W977" s="304">
        <f t="shared" ca="1" si="439"/>
        <v>27.338392882134702</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1.1734778353681694</v>
      </c>
      <c r="AH977" s="304">
        <f t="shared" ca="1" si="463"/>
        <v>-8.6023609252396529</v>
      </c>
    </row>
    <row r="978" spans="1:34" x14ac:dyDescent="0.2">
      <c r="A978" s="347">
        <f t="shared" ca="1" si="441"/>
        <v>1E-4</v>
      </c>
      <c r="B978" s="304">
        <f t="shared" ca="1" si="442"/>
        <v>33.459600000002162</v>
      </c>
      <c r="D978" s="306">
        <f t="shared" ca="1" si="443"/>
        <v>-0.71727206172881908</v>
      </c>
      <c r="E978" s="307">
        <f t="shared" ca="1" si="444"/>
        <v>-1.2375662287603806</v>
      </c>
      <c r="F978" s="304">
        <f t="shared" ca="1" si="445"/>
        <v>1.4304018250494863</v>
      </c>
      <c r="G978" s="306">
        <f t="shared" ca="1" si="446"/>
        <v>8.7148781138989104</v>
      </c>
      <c r="H978" s="307">
        <f t="shared" ca="1" si="447"/>
        <v>-104.15632099157634</v>
      </c>
      <c r="I978" s="304">
        <f t="shared" ca="1" si="448"/>
        <v>104.52027699465975</v>
      </c>
      <c r="J978" s="306">
        <f t="shared" ca="1" si="449"/>
        <v>720.8069538303231</v>
      </c>
      <c r="K978" s="307">
        <f t="shared" ca="1" si="450"/>
        <v>-11.376012144796633</v>
      </c>
      <c r="L978" s="304">
        <f t="shared" ca="1" si="435"/>
        <v>720.89671822145795</v>
      </c>
      <c r="M978" s="306">
        <f t="shared" ca="1" si="451"/>
        <v>-1.4873196273479363</v>
      </c>
      <c r="N978" s="304">
        <f t="shared" ca="1" si="452"/>
        <v>-85.217137434007128</v>
      </c>
      <c r="P978" s="310">
        <f t="shared" ca="1" si="453"/>
        <v>23</v>
      </c>
      <c r="Q978" s="304">
        <f t="shared" ca="1" si="454"/>
        <v>0</v>
      </c>
      <c r="R978" s="306">
        <f t="shared" ca="1" si="455"/>
        <v>0</v>
      </c>
      <c r="S978" s="307">
        <f t="shared" ca="1" si="456"/>
        <v>3.1779999999999995</v>
      </c>
      <c r="T978" s="304">
        <f t="shared" ca="1" si="436"/>
        <v>31.176179999999995</v>
      </c>
      <c r="U978" s="311">
        <f t="shared" ca="1" si="437"/>
        <v>0</v>
      </c>
      <c r="V978" s="306">
        <f t="shared" ca="1" si="438"/>
        <v>1.2263943545974794</v>
      </c>
      <c r="W978" s="304">
        <f t="shared" ca="1" si="439"/>
        <v>27.338482742672401</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1.1734501993190474</v>
      </c>
      <c r="AH978" s="304">
        <f t="shared" ca="1" si="463"/>
        <v>-8.6023892014269059</v>
      </c>
    </row>
    <row r="979" spans="1:34" x14ac:dyDescent="0.2">
      <c r="A979" s="347">
        <f t="shared" ca="1" si="441"/>
        <v>1E-4</v>
      </c>
      <c r="B979" s="304">
        <f t="shared" ca="1" si="442"/>
        <v>33.459700000002165</v>
      </c>
      <c r="D979" s="306">
        <f t="shared" ca="1" si="443"/>
        <v>-0.7172677106745603</v>
      </c>
      <c r="E979" s="307">
        <f t="shared" ca="1" si="444"/>
        <v>-1.2375374900809391</v>
      </c>
      <c r="F979" s="304">
        <f t="shared" ca="1" si="445"/>
        <v>1.4303747789066177</v>
      </c>
      <c r="G979" s="306">
        <f t="shared" ca="1" si="446"/>
        <v>8.7148063871278438</v>
      </c>
      <c r="H979" s="307">
        <f t="shared" ca="1" si="447"/>
        <v>-104.15644474532535</v>
      </c>
      <c r="I979" s="304">
        <f t="shared" ca="1" si="448"/>
        <v>104.52039433694812</v>
      </c>
      <c r="J979" s="306">
        <f t="shared" ca="1" si="449"/>
        <v>720.8069538303231</v>
      </c>
      <c r="K979" s="307">
        <f t="shared" ca="1" si="450"/>
        <v>-11.386427783083478</v>
      </c>
      <c r="L979" s="304">
        <f t="shared" ca="1" si="435"/>
        <v>720.89688265923917</v>
      </c>
      <c r="M979" s="306">
        <f t="shared" ca="1" si="451"/>
        <v>-1.4873204099279158</v>
      </c>
      <c r="N979" s="304">
        <f t="shared" ca="1" si="452"/>
        <v>-85.217182272537087</v>
      </c>
      <c r="P979" s="310">
        <f t="shared" ca="1" si="453"/>
        <v>23</v>
      </c>
      <c r="Q979" s="304">
        <f t="shared" ca="1" si="454"/>
        <v>0</v>
      </c>
      <c r="R979" s="306">
        <f t="shared" ca="1" si="455"/>
        <v>0</v>
      </c>
      <c r="S979" s="307">
        <f t="shared" ca="1" si="456"/>
        <v>3.1779999999999995</v>
      </c>
      <c r="T979" s="304">
        <f t="shared" ca="1" si="436"/>
        <v>31.176179999999995</v>
      </c>
      <c r="U979" s="311">
        <f t="shared" ca="1" si="437"/>
        <v>0</v>
      </c>
      <c r="V979" s="306">
        <f t="shared" ca="1" si="438"/>
        <v>1.2263956319665579</v>
      </c>
      <c r="W979" s="304">
        <f t="shared" ca="1" si="439"/>
        <v>27.338572602024705</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1.1734225636302327</v>
      </c>
      <c r="AH979" s="304">
        <f t="shared" ca="1" si="463"/>
        <v>-8.6024174772411595</v>
      </c>
    </row>
    <row r="980" spans="1:34" x14ac:dyDescent="0.2">
      <c r="A980" s="347">
        <f t="shared" ca="1" si="441"/>
        <v>1E-4</v>
      </c>
      <c r="B980" s="304">
        <f t="shared" ca="1" si="442"/>
        <v>33.459800000002168</v>
      </c>
      <c r="D980" s="306">
        <f t="shared" ca="1" si="443"/>
        <v>-0.71726335961493748</v>
      </c>
      <c r="E980" s="307">
        <f t="shared" ca="1" si="444"/>
        <v>-1.237508751780636</v>
      </c>
      <c r="F980" s="304">
        <f t="shared" ca="1" si="445"/>
        <v>1.4303477331683281</v>
      </c>
      <c r="G980" s="306">
        <f t="shared" ca="1" si="446"/>
        <v>8.7147346607918816</v>
      </c>
      <c r="H980" s="307">
        <f t="shared" ca="1" si="447"/>
        <v>-104.15656849620052</v>
      </c>
      <c r="I980" s="304">
        <f t="shared" ca="1" si="448"/>
        <v>104.52051167647295</v>
      </c>
      <c r="J980" s="306">
        <f t="shared" ca="1" si="449"/>
        <v>720.8069538303231</v>
      </c>
      <c r="K980" s="307">
        <f t="shared" ca="1" si="450"/>
        <v>-11.396843433745556</v>
      </c>
      <c r="L980" s="304">
        <f t="shared" ca="1" si="435"/>
        <v>720.89704724766545</v>
      </c>
      <c r="M980" s="306">
        <f t="shared" ca="1" si="451"/>
        <v>-1.4873211924996972</v>
      </c>
      <c r="N980" s="304">
        <f t="shared" ca="1" si="452"/>
        <v>-85.217227110597321</v>
      </c>
      <c r="P980" s="310">
        <f t="shared" ca="1" si="453"/>
        <v>23</v>
      </c>
      <c r="Q980" s="304">
        <f t="shared" ca="1" si="454"/>
        <v>0</v>
      </c>
      <c r="R980" s="306">
        <f t="shared" ca="1" si="455"/>
        <v>0</v>
      </c>
      <c r="S980" s="307">
        <f t="shared" ca="1" si="456"/>
        <v>3.1779999999999995</v>
      </c>
      <c r="T980" s="304">
        <f t="shared" ca="1" si="436"/>
        <v>31.176179999999995</v>
      </c>
      <c r="U980" s="311">
        <f t="shared" ca="1" si="437"/>
        <v>0</v>
      </c>
      <c r="V980" s="306">
        <f t="shared" ca="1" si="438"/>
        <v>1.226396909338485</v>
      </c>
      <c r="W980" s="304">
        <f t="shared" ca="1" si="439"/>
        <v>27.338662460191632</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1.1733949283017253</v>
      </c>
      <c r="AH980" s="304">
        <f t="shared" ca="1" si="463"/>
        <v>-8.6024457526824136</v>
      </c>
    </row>
    <row r="981" spans="1:34" x14ac:dyDescent="0.2">
      <c r="A981" s="347">
        <f t="shared" ca="1" si="441"/>
        <v>1E-4</v>
      </c>
      <c r="B981" s="304">
        <f t="shared" ca="1" si="442"/>
        <v>33.459900000002172</v>
      </c>
      <c r="D981" s="306">
        <f t="shared" ca="1" si="443"/>
        <v>-0.71725900854995273</v>
      </c>
      <c r="E981" s="307">
        <f t="shared" ca="1" si="444"/>
        <v>-1.2374800138594715</v>
      </c>
      <c r="F981" s="304">
        <f t="shared" ca="1" si="445"/>
        <v>1.4303206878346195</v>
      </c>
      <c r="G981" s="306">
        <f t="shared" ca="1" si="446"/>
        <v>8.7146629348910274</v>
      </c>
      <c r="H981" s="307">
        <f t="shared" ca="1" si="447"/>
        <v>-104.15669224420191</v>
      </c>
      <c r="I981" s="304">
        <f t="shared" ca="1" si="448"/>
        <v>104.52062901323428</v>
      </c>
      <c r="J981" s="306">
        <f t="shared" ca="1" si="449"/>
        <v>720.8069538303231</v>
      </c>
      <c r="K981" s="307">
        <f t="shared" ca="1" si="450"/>
        <v>-11.407259096782576</v>
      </c>
      <c r="L981" s="304">
        <f t="shared" ca="1" si="435"/>
        <v>720.89721198673715</v>
      </c>
      <c r="M981" s="306">
        <f t="shared" ca="1" si="451"/>
        <v>-1.4873219750632807</v>
      </c>
      <c r="N981" s="304">
        <f t="shared" ca="1" si="452"/>
        <v>-85.217271948187857</v>
      </c>
      <c r="P981" s="310">
        <f t="shared" ca="1" si="453"/>
        <v>23</v>
      </c>
      <c r="Q981" s="304">
        <f t="shared" ca="1" si="454"/>
        <v>0</v>
      </c>
      <c r="R981" s="306">
        <f t="shared" ca="1" si="455"/>
        <v>0</v>
      </c>
      <c r="S981" s="307">
        <f t="shared" ca="1" si="456"/>
        <v>3.1779999999999995</v>
      </c>
      <c r="T981" s="304">
        <f t="shared" ca="1" si="436"/>
        <v>31.176179999999995</v>
      </c>
      <c r="U981" s="311">
        <f t="shared" ca="1" si="437"/>
        <v>0</v>
      </c>
      <c r="V981" s="306">
        <f t="shared" ca="1" si="438"/>
        <v>1.226398186713261</v>
      </c>
      <c r="W981" s="304">
        <f t="shared" ca="1" si="439"/>
        <v>27.338752317173181</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1.1733672933335217</v>
      </c>
      <c r="AH981" s="304">
        <f t="shared" ca="1" si="463"/>
        <v>-8.6024740277506719</v>
      </c>
    </row>
    <row r="982" spans="1:34" x14ac:dyDescent="0.2">
      <c r="A982" s="347">
        <f t="shared" ca="1" si="441"/>
        <v>1E-4</v>
      </c>
      <c r="B982" s="304">
        <f t="shared" ca="1" si="442"/>
        <v>33.460000000002175</v>
      </c>
      <c r="D982" s="306">
        <f t="shared" ca="1" si="443"/>
        <v>-0.71725465747960571</v>
      </c>
      <c r="E982" s="307">
        <f t="shared" ca="1" si="444"/>
        <v>-1.2374512763174437</v>
      </c>
      <c r="F982" s="304">
        <f t="shared" ca="1" si="445"/>
        <v>1.43029364290549</v>
      </c>
      <c r="G982" s="306">
        <f t="shared" ca="1" si="446"/>
        <v>8.7145912094252793</v>
      </c>
      <c r="H982" s="307">
        <f t="shared" ca="1" si="447"/>
        <v>-104.15681598932954</v>
      </c>
      <c r="I982" s="304">
        <f t="shared" ca="1" si="448"/>
        <v>104.52074634723218</v>
      </c>
      <c r="J982" s="306">
        <f t="shared" ca="1" si="449"/>
        <v>720.8069538303231</v>
      </c>
      <c r="K982" s="307">
        <f t="shared" ca="1" si="450"/>
        <v>-11.417674772194253</v>
      </c>
      <c r="L982" s="304">
        <f t="shared" ca="1" si="435"/>
        <v>720.8973768764547</v>
      </c>
      <c r="M982" s="306">
        <f t="shared" ca="1" si="451"/>
        <v>-1.4873227576186663</v>
      </c>
      <c r="N982" s="304">
        <f t="shared" ca="1" si="452"/>
        <v>-85.217316785308682</v>
      </c>
      <c r="P982" s="310">
        <f t="shared" ca="1" si="453"/>
        <v>23</v>
      </c>
      <c r="Q982" s="304">
        <f t="shared" ca="1" si="454"/>
        <v>0</v>
      </c>
      <c r="R982" s="306">
        <f t="shared" ca="1" si="455"/>
        <v>0</v>
      </c>
      <c r="S982" s="307">
        <f t="shared" ca="1" si="456"/>
        <v>3.1779999999999995</v>
      </c>
      <c r="T982" s="304">
        <f t="shared" ca="1" si="436"/>
        <v>31.176179999999995</v>
      </c>
      <c r="U982" s="311">
        <f t="shared" ca="1" si="437"/>
        <v>0</v>
      </c>
      <c r="V982" s="306">
        <f t="shared" ca="1" si="438"/>
        <v>1.2263994640908862</v>
      </c>
      <c r="W982" s="304">
        <f t="shared" ca="1" si="439"/>
        <v>27.338842172969397</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1.1733396587256166</v>
      </c>
      <c r="AH982" s="304">
        <f t="shared" ca="1" si="463"/>
        <v>-8.6025023024459362</v>
      </c>
    </row>
    <row r="983" spans="1:34" x14ac:dyDescent="0.2">
      <c r="A983" s="347">
        <f t="shared" ca="1" si="441"/>
        <v>1E-4</v>
      </c>
      <c r="B983" s="304">
        <f t="shared" ca="1" si="442"/>
        <v>33.460100000002178</v>
      </c>
      <c r="D983" s="306">
        <f t="shared" ca="1" si="443"/>
        <v>-0.71725030640389908</v>
      </c>
      <c r="E983" s="307">
        <f t="shared" ca="1" si="444"/>
        <v>-1.2374225391545366</v>
      </c>
      <c r="F983" s="304">
        <f t="shared" ca="1" si="445"/>
        <v>1.4302665983809271</v>
      </c>
      <c r="G983" s="306">
        <f t="shared" ca="1" si="446"/>
        <v>8.7145194843946392</v>
      </c>
      <c r="H983" s="307">
        <f t="shared" ca="1" si="447"/>
        <v>-104.15693973158346</v>
      </c>
      <c r="I983" s="304">
        <f t="shared" ca="1" si="448"/>
        <v>104.52086367846663</v>
      </c>
      <c r="J983" s="306">
        <f t="shared" ca="1" si="449"/>
        <v>720.8069538303231</v>
      </c>
      <c r="K983" s="307">
        <f t="shared" ca="1" si="450"/>
        <v>-11.428090459980298</v>
      </c>
      <c r="L983" s="304">
        <f t="shared" ca="1" si="435"/>
        <v>720.89754191681845</v>
      </c>
      <c r="M983" s="306">
        <f t="shared" ca="1" si="451"/>
        <v>-1.4873235401658542</v>
      </c>
      <c r="N983" s="304">
        <f t="shared" ca="1" si="452"/>
        <v>-85.217361621959824</v>
      </c>
      <c r="P983" s="310">
        <f t="shared" ca="1" si="453"/>
        <v>23</v>
      </c>
      <c r="Q983" s="304">
        <f t="shared" ca="1" si="454"/>
        <v>0</v>
      </c>
      <c r="R983" s="306">
        <f t="shared" ca="1" si="455"/>
        <v>0</v>
      </c>
      <c r="S983" s="307">
        <f t="shared" ca="1" si="456"/>
        <v>3.1779999999999995</v>
      </c>
      <c r="T983" s="304">
        <f t="shared" ca="1" si="436"/>
        <v>31.176179999999995</v>
      </c>
      <c r="U983" s="311">
        <f t="shared" ca="1" si="437"/>
        <v>0</v>
      </c>
      <c r="V983" s="306">
        <f t="shared" ca="1" si="438"/>
        <v>1.22640074147136</v>
      </c>
      <c r="W983" s="304">
        <f t="shared" ca="1" si="439"/>
        <v>27.338932027580242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1.1733120244780029</v>
      </c>
      <c r="AH983" s="304">
        <f t="shared" ca="1" si="463"/>
        <v>-8.6025305767682188</v>
      </c>
    </row>
    <row r="984" spans="1:34" x14ac:dyDescent="0.2">
      <c r="A984" s="347">
        <f t="shared" ca="1" si="441"/>
        <v>1E-4</v>
      </c>
      <c r="B984" s="304">
        <f t="shared" ca="1" si="442"/>
        <v>33.460200000002182</v>
      </c>
      <c r="D984" s="306">
        <f t="shared" ca="1" si="443"/>
        <v>-0.71724595532283164</v>
      </c>
      <c r="E984" s="307">
        <f t="shared" ca="1" si="444"/>
        <v>-1.2373938023707645</v>
      </c>
      <c r="F984" s="304">
        <f t="shared" ca="1" si="445"/>
        <v>1.4302395542609425</v>
      </c>
      <c r="G984" s="306">
        <f t="shared" ca="1" si="446"/>
        <v>8.714447759799107</v>
      </c>
      <c r="H984" s="307">
        <f t="shared" ca="1" si="447"/>
        <v>-104.15706347096371</v>
      </c>
      <c r="I984" s="304">
        <f t="shared" ca="1" si="448"/>
        <v>104.52098100693769</v>
      </c>
      <c r="J984" s="306">
        <f t="shared" ca="1" si="449"/>
        <v>720.8069538303231</v>
      </c>
      <c r="K984" s="307">
        <f t="shared" ca="1" si="450"/>
        <v>-11.438506160140426</v>
      </c>
      <c r="L984" s="304">
        <f t="shared" ca="1" si="435"/>
        <v>720.89770710782886</v>
      </c>
      <c r="M984" s="306">
        <f t="shared" ca="1" si="451"/>
        <v>-1.4873243227048445</v>
      </c>
      <c r="N984" s="304">
        <f t="shared" ca="1" si="452"/>
        <v>-85.217406458141269</v>
      </c>
      <c r="P984" s="310">
        <f t="shared" ca="1" si="453"/>
        <v>23</v>
      </c>
      <c r="Q984" s="304">
        <f t="shared" ca="1" si="454"/>
        <v>0</v>
      </c>
      <c r="R984" s="306">
        <f t="shared" ca="1" si="455"/>
        <v>0</v>
      </c>
      <c r="S984" s="307">
        <f t="shared" ca="1" si="456"/>
        <v>3.1779999999999995</v>
      </c>
      <c r="T984" s="304">
        <f t="shared" ca="1" si="436"/>
        <v>31.176179999999995</v>
      </c>
      <c r="U984" s="311">
        <f t="shared" ca="1" si="437"/>
        <v>0</v>
      </c>
      <c r="V984" s="306">
        <f t="shared" ca="1" si="438"/>
        <v>1.2264020188546825</v>
      </c>
      <c r="W984" s="304">
        <f t="shared" ca="1" si="439"/>
        <v>27.339021881005738</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1.1732843905906929</v>
      </c>
      <c r="AH984" s="304">
        <f t="shared" ca="1" si="463"/>
        <v>-8.602558850717509</v>
      </c>
    </row>
    <row r="985" spans="1:34" x14ac:dyDescent="0.2">
      <c r="A985" s="347">
        <f t="shared" ca="1" si="441"/>
        <v>1E-4</v>
      </c>
      <c r="B985" s="304">
        <f t="shared" ca="1" si="442"/>
        <v>33.460300000002185</v>
      </c>
      <c r="D985" s="306">
        <f t="shared" ca="1" si="443"/>
        <v>-0.71724160423640559</v>
      </c>
      <c r="E985" s="307">
        <f t="shared" ca="1" si="444"/>
        <v>-1.2373650659661184</v>
      </c>
      <c r="F985" s="304">
        <f t="shared" ca="1" si="445"/>
        <v>1.4302125105455306</v>
      </c>
      <c r="G985" s="306">
        <f t="shared" ca="1" si="446"/>
        <v>8.7143760356386828</v>
      </c>
      <c r="H985" s="307">
        <f t="shared" ca="1" si="447"/>
        <v>-104.1571872074703</v>
      </c>
      <c r="I985" s="304">
        <f t="shared" ca="1" si="448"/>
        <v>104.52109833264539</v>
      </c>
      <c r="J985" s="306">
        <f t="shared" ca="1" si="449"/>
        <v>720.8069538303231</v>
      </c>
      <c r="K985" s="307">
        <f t="shared" ca="1" si="450"/>
        <v>-11.448921872674347</v>
      </c>
      <c r="L985" s="304">
        <f t="shared" ca="1" si="435"/>
        <v>720.8978724494865</v>
      </c>
      <c r="M985" s="306">
        <f t="shared" ca="1" si="451"/>
        <v>-1.4873251052356373</v>
      </c>
      <c r="N985" s="304">
        <f t="shared" ca="1" si="452"/>
        <v>-85.217451293853046</v>
      </c>
      <c r="P985" s="310">
        <f t="shared" ca="1" si="453"/>
        <v>23</v>
      </c>
      <c r="Q985" s="304">
        <f t="shared" ca="1" si="454"/>
        <v>0</v>
      </c>
      <c r="R985" s="306">
        <f t="shared" ca="1" si="455"/>
        <v>0</v>
      </c>
      <c r="S985" s="307">
        <f t="shared" ca="1" si="456"/>
        <v>3.1779999999999995</v>
      </c>
      <c r="T985" s="304">
        <f t="shared" ca="1" si="436"/>
        <v>31.176179999999995</v>
      </c>
      <c r="U985" s="311">
        <f t="shared" ca="1" si="437"/>
        <v>0</v>
      </c>
      <c r="V985" s="306">
        <f t="shared" ca="1" si="438"/>
        <v>1.226403296240854</v>
      </c>
      <c r="W985" s="304">
        <f t="shared" ca="1" si="439"/>
        <v>27.339111733245907</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1.1732567570636725</v>
      </c>
      <c r="AH985" s="304">
        <f t="shared" ca="1" si="463"/>
        <v>-8.6025871242938141</v>
      </c>
    </row>
    <row r="986" spans="1:34" x14ac:dyDescent="0.2">
      <c r="A986" s="347">
        <f t="shared" ca="1" si="441"/>
        <v>1E-4</v>
      </c>
      <c r="B986" s="304">
        <f t="shared" ca="1" si="442"/>
        <v>33.460400000002188</v>
      </c>
      <c r="D986" s="306">
        <f t="shared" ca="1" si="443"/>
        <v>-0.71723725314462117</v>
      </c>
      <c r="E986" s="307">
        <f t="shared" ca="1" si="444"/>
        <v>-1.2373363299405913</v>
      </c>
      <c r="F986" s="304">
        <f t="shared" ca="1" si="445"/>
        <v>1.4301854672346848</v>
      </c>
      <c r="G986" s="306">
        <f t="shared" ca="1" si="446"/>
        <v>8.7143043119133683</v>
      </c>
      <c r="H986" s="307">
        <f t="shared" ca="1" si="447"/>
        <v>-104.15731094110329</v>
      </c>
      <c r="I986" s="304">
        <f t="shared" ca="1" si="448"/>
        <v>104.52121565558978</v>
      </c>
      <c r="J986" s="306">
        <f t="shared" ca="1" si="449"/>
        <v>720.8069538303231</v>
      </c>
      <c r="K986" s="307">
        <f t="shared" ca="1" si="450"/>
        <v>-11.459337597581776</v>
      </c>
      <c r="L986" s="304">
        <f t="shared" ca="1" si="435"/>
        <v>720.8980379417917</v>
      </c>
      <c r="M986" s="306">
        <f t="shared" ca="1" si="451"/>
        <v>-1.4873258877582327</v>
      </c>
      <c r="N986" s="304">
        <f t="shared" ca="1" si="452"/>
        <v>-85.217496129095125</v>
      </c>
      <c r="P986" s="310">
        <f t="shared" ca="1" si="453"/>
        <v>23</v>
      </c>
      <c r="Q986" s="304">
        <f t="shared" ca="1" si="454"/>
        <v>0</v>
      </c>
      <c r="R986" s="306">
        <f t="shared" ca="1" si="455"/>
        <v>0</v>
      </c>
      <c r="S986" s="307">
        <f t="shared" ca="1" si="456"/>
        <v>3.1779999999999995</v>
      </c>
      <c r="T986" s="304">
        <f t="shared" ca="1" si="436"/>
        <v>31.176179999999995</v>
      </c>
      <c r="U986" s="311">
        <f t="shared" ca="1" si="437"/>
        <v>0</v>
      </c>
      <c r="V986" s="306">
        <f t="shared" ca="1" si="438"/>
        <v>1.2264045736298741</v>
      </c>
      <c r="W986" s="304">
        <f t="shared" ca="1" si="439"/>
        <v>27.339201584300753</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1.1732291238969417</v>
      </c>
      <c r="AH986" s="304">
        <f t="shared" ca="1" si="463"/>
        <v>-8.6026153974971411</v>
      </c>
    </row>
    <row r="987" spans="1:34" x14ac:dyDescent="0.2">
      <c r="A987" s="347">
        <f t="shared" ca="1" si="441"/>
        <v>1E-4</v>
      </c>
      <c r="B987" s="304">
        <f t="shared" ca="1" si="442"/>
        <v>33.460500000002192</v>
      </c>
      <c r="D987" s="306">
        <f t="shared" ca="1" si="443"/>
        <v>-0.71723290204747969</v>
      </c>
      <c r="E987" s="307">
        <f t="shared" ca="1" si="444"/>
        <v>-1.2373075942941867</v>
      </c>
      <c r="F987" s="304">
        <f t="shared" ca="1" si="445"/>
        <v>1.4301584243284089</v>
      </c>
      <c r="G987" s="306">
        <f t="shared" ca="1" si="446"/>
        <v>8.7142325886231635</v>
      </c>
      <c r="H987" s="307">
        <f t="shared" ca="1" si="447"/>
        <v>-104.15743467186272</v>
      </c>
      <c r="I987" s="304">
        <f t="shared" ca="1" si="448"/>
        <v>104.5213329757709</v>
      </c>
      <c r="J987" s="306">
        <f t="shared" ca="1" si="449"/>
        <v>720.8069538303231</v>
      </c>
      <c r="K987" s="307">
        <f t="shared" ca="1" si="450"/>
        <v>-11.469753334862425</v>
      </c>
      <c r="L987" s="304">
        <f t="shared" ca="1" si="435"/>
        <v>720.89820358474481</v>
      </c>
      <c r="M987" s="306">
        <f t="shared" ca="1" si="451"/>
        <v>-1.4873266702726311</v>
      </c>
      <c r="N987" s="304">
        <f t="shared" ca="1" si="452"/>
        <v>-85.217540963867563</v>
      </c>
      <c r="P987" s="310">
        <f t="shared" ca="1" si="453"/>
        <v>23</v>
      </c>
      <c r="Q987" s="304">
        <f t="shared" ca="1" si="454"/>
        <v>0</v>
      </c>
      <c r="R987" s="306">
        <f t="shared" ca="1" si="455"/>
        <v>0</v>
      </c>
      <c r="S987" s="307">
        <f t="shared" ca="1" si="456"/>
        <v>3.1779999999999995</v>
      </c>
      <c r="T987" s="304">
        <f t="shared" ca="1" si="436"/>
        <v>31.176179999999995</v>
      </c>
      <c r="U987" s="311">
        <f t="shared" ca="1" si="437"/>
        <v>0</v>
      </c>
      <c r="V987" s="306">
        <f t="shared" ca="1" si="438"/>
        <v>1.226405851021743</v>
      </c>
      <c r="W987" s="304">
        <f t="shared" ca="1" si="439"/>
        <v>27.339291434170292</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1.1732014910904986</v>
      </c>
      <c r="AH987" s="304">
        <f t="shared" ca="1" si="463"/>
        <v>-8.6026436703274882</v>
      </c>
    </row>
    <row r="988" spans="1:34" x14ac:dyDescent="0.2">
      <c r="A988" s="347">
        <f t="shared" ca="1" si="441"/>
        <v>1E-4</v>
      </c>
      <c r="B988" s="304">
        <f t="shared" ca="1" si="442"/>
        <v>33.460600000002195</v>
      </c>
      <c r="D988" s="306">
        <f t="shared" ca="1" si="443"/>
        <v>-0.71722855094497995</v>
      </c>
      <c r="E988" s="307">
        <f t="shared" ca="1" si="444"/>
        <v>-1.2372788590268922</v>
      </c>
      <c r="F988" s="304">
        <f t="shared" ca="1" si="445"/>
        <v>1.4301313818266921</v>
      </c>
      <c r="G988" s="306">
        <f t="shared" ca="1" si="446"/>
        <v>8.7141608657680685</v>
      </c>
      <c r="H988" s="307">
        <f t="shared" ca="1" si="447"/>
        <v>-104.15755839974862</v>
      </c>
      <c r="I988" s="304">
        <f t="shared" ca="1" si="448"/>
        <v>104.52145029318876</v>
      </c>
      <c r="J988" s="306">
        <f t="shared" ca="1" si="449"/>
        <v>720.8069538303231</v>
      </c>
      <c r="K988" s="307">
        <f t="shared" ca="1" si="450"/>
        <v>-11.480169084516005</v>
      </c>
      <c r="L988" s="304">
        <f t="shared" ca="1" si="435"/>
        <v>720.89836937834627</v>
      </c>
      <c r="M988" s="306">
        <f t="shared" ca="1" si="451"/>
        <v>-1.487327452778832</v>
      </c>
      <c r="N988" s="304">
        <f t="shared" ca="1" si="452"/>
        <v>-85.217585798170319</v>
      </c>
      <c r="P988" s="310">
        <f t="shared" ca="1" si="453"/>
        <v>23</v>
      </c>
      <c r="Q988" s="304">
        <f t="shared" ca="1" si="454"/>
        <v>0</v>
      </c>
      <c r="R988" s="306">
        <f t="shared" ca="1" si="455"/>
        <v>0</v>
      </c>
      <c r="S988" s="307">
        <f t="shared" ca="1" si="456"/>
        <v>3.1779999999999995</v>
      </c>
      <c r="T988" s="304">
        <f t="shared" ca="1" si="436"/>
        <v>31.176179999999995</v>
      </c>
      <c r="U988" s="311">
        <f t="shared" ca="1" si="437"/>
        <v>0</v>
      </c>
      <c r="V988" s="306">
        <f t="shared" ca="1" si="438"/>
        <v>1.2264071284164604</v>
      </c>
      <c r="W988" s="304">
        <f t="shared" ca="1" si="439"/>
        <v>27.339381282854514</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1.1731738586443363</v>
      </c>
      <c r="AH988" s="304">
        <f t="shared" ca="1" si="463"/>
        <v>-8.6026719427848644</v>
      </c>
    </row>
    <row r="989" spans="1:34" x14ac:dyDescent="0.2">
      <c r="A989" s="347">
        <f t="shared" ca="1" si="441"/>
        <v>1E-4</v>
      </c>
      <c r="B989" s="304">
        <f t="shared" ca="1" si="442"/>
        <v>33.460700000002198</v>
      </c>
      <c r="D989" s="306">
        <f t="shared" ca="1" si="443"/>
        <v>-0.7172241998371266</v>
      </c>
      <c r="E989" s="307">
        <f t="shared" ca="1" si="444"/>
        <v>-1.2372501241387148</v>
      </c>
      <c r="F989" s="304">
        <f t="shared" ca="1" si="445"/>
        <v>1.430104339729543</v>
      </c>
      <c r="G989" s="306">
        <f t="shared" ca="1" si="446"/>
        <v>8.7140891433480849</v>
      </c>
      <c r="H989" s="307">
        <f t="shared" ca="1" si="447"/>
        <v>-104.15768212476104</v>
      </c>
      <c r="I989" s="304">
        <f t="shared" ca="1" si="448"/>
        <v>104.52156760784342</v>
      </c>
      <c r="J989" s="306">
        <f t="shared" ca="1" si="449"/>
        <v>720.8069538303231</v>
      </c>
      <c r="K989" s="307">
        <f t="shared" ca="1" si="450"/>
        <v>-11.49058484654223</v>
      </c>
      <c r="L989" s="304">
        <f t="shared" ca="1" si="435"/>
        <v>720.89853532259667</v>
      </c>
      <c r="M989" s="306">
        <f t="shared" ca="1" si="451"/>
        <v>-1.4873282352768362</v>
      </c>
      <c r="N989" s="304">
        <f t="shared" ca="1" si="452"/>
        <v>-85.217630632003434</v>
      </c>
      <c r="P989" s="310">
        <f t="shared" ca="1" si="453"/>
        <v>23</v>
      </c>
      <c r="Q989" s="304">
        <f t="shared" ca="1" si="454"/>
        <v>0</v>
      </c>
      <c r="R989" s="306">
        <f t="shared" ca="1" si="455"/>
        <v>0</v>
      </c>
      <c r="S989" s="307">
        <f t="shared" ca="1" si="456"/>
        <v>3.1779999999999995</v>
      </c>
      <c r="T989" s="304">
        <f t="shared" ca="1" si="436"/>
        <v>31.176179999999995</v>
      </c>
      <c r="U989" s="311">
        <f t="shared" ca="1" si="437"/>
        <v>0</v>
      </c>
      <c r="V989" s="306">
        <f t="shared" ca="1" si="438"/>
        <v>1.2264084058140268</v>
      </c>
      <c r="W989" s="304">
        <f t="shared" ca="1" si="439"/>
        <v>27.339471130353456</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1.1731462265584582</v>
      </c>
      <c r="AH989" s="304">
        <f t="shared" ca="1" si="463"/>
        <v>-8.6027002148692642</v>
      </c>
    </row>
    <row r="990" spans="1:34" x14ac:dyDescent="0.2">
      <c r="A990" s="347">
        <f t="shared" ca="1" si="441"/>
        <v>1E-4</v>
      </c>
      <c r="B990" s="304">
        <f t="shared" ca="1" si="442"/>
        <v>33.460800000002202</v>
      </c>
      <c r="D990" s="306">
        <f t="shared" ca="1" si="443"/>
        <v>-0.71721984872391653</v>
      </c>
      <c r="E990" s="307">
        <f t="shared" ca="1" si="444"/>
        <v>-1.2372213896296458</v>
      </c>
      <c r="F990" s="304">
        <f t="shared" ca="1" si="445"/>
        <v>1.430077298036952</v>
      </c>
      <c r="G990" s="306">
        <f t="shared" ca="1" si="446"/>
        <v>8.7140174213632129</v>
      </c>
      <c r="H990" s="307">
        <f t="shared" ca="1" si="447"/>
        <v>-104.1578058469</v>
      </c>
      <c r="I990" s="304">
        <f t="shared" ca="1" si="448"/>
        <v>104.52168491973489</v>
      </c>
      <c r="J990" s="306">
        <f t="shared" ca="1" si="449"/>
        <v>720.8069538303231</v>
      </c>
      <c r="K990" s="307">
        <f t="shared" ca="1" si="450"/>
        <v>-11.501000620940813</v>
      </c>
      <c r="L990" s="304">
        <f t="shared" ca="1" si="435"/>
        <v>720.89870141749623</v>
      </c>
      <c r="M990" s="306">
        <f t="shared" ca="1" si="451"/>
        <v>-1.4873290177666432</v>
      </c>
      <c r="N990" s="304">
        <f t="shared" ca="1" si="452"/>
        <v>-85.217675465366881</v>
      </c>
      <c r="P990" s="310">
        <f t="shared" ca="1" si="453"/>
        <v>23</v>
      </c>
      <c r="Q990" s="304">
        <f t="shared" ca="1" si="454"/>
        <v>0</v>
      </c>
      <c r="R990" s="306">
        <f t="shared" ca="1" si="455"/>
        <v>0</v>
      </c>
      <c r="S990" s="307">
        <f t="shared" ca="1" si="456"/>
        <v>3.1779999999999995</v>
      </c>
      <c r="T990" s="304">
        <f t="shared" ca="1" si="436"/>
        <v>31.176179999999995</v>
      </c>
      <c r="U990" s="311">
        <f t="shared" ca="1" si="437"/>
        <v>0</v>
      </c>
      <c r="V990" s="306">
        <f t="shared" ca="1" si="438"/>
        <v>1.2264096832144418</v>
      </c>
      <c r="W990" s="304">
        <f t="shared" ca="1" si="439"/>
        <v>27.339560976667105</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1.1731185948328573</v>
      </c>
      <c r="AH990" s="304">
        <f t="shared" ca="1" si="463"/>
        <v>-8.6027284865806983</v>
      </c>
    </row>
    <row r="991" spans="1:34" x14ac:dyDescent="0.2">
      <c r="A991" s="347">
        <f t="shared" ca="1" si="441"/>
        <v>1E-4</v>
      </c>
      <c r="B991" s="304">
        <f t="shared" ca="1" si="442"/>
        <v>33.460900000002205</v>
      </c>
      <c r="D991" s="306">
        <f t="shared" ca="1" si="443"/>
        <v>-0.71721549760535519</v>
      </c>
      <c r="E991" s="307">
        <f t="shared" ca="1" si="444"/>
        <v>-1.2371926554996815</v>
      </c>
      <c r="F991" s="304">
        <f t="shared" ca="1" si="445"/>
        <v>1.4300502567489197</v>
      </c>
      <c r="G991" s="306">
        <f t="shared" ca="1" si="446"/>
        <v>8.7139456998134524</v>
      </c>
      <c r="H991" s="307">
        <f t="shared" ca="1" si="447"/>
        <v>-104.15792956616555</v>
      </c>
      <c r="I991" s="304">
        <f t="shared" ca="1" si="448"/>
        <v>104.52180222886324</v>
      </c>
      <c r="J991" s="306">
        <f t="shared" ca="1" si="449"/>
        <v>720.8069538303231</v>
      </c>
      <c r="K991" s="307">
        <f t="shared" ca="1" si="450"/>
        <v>-11.511416407711467</v>
      </c>
      <c r="L991" s="304">
        <f t="shared" ca="1" si="435"/>
        <v>720.89886766304551</v>
      </c>
      <c r="M991" s="306">
        <f t="shared" ca="1" si="451"/>
        <v>-1.4873298002482536</v>
      </c>
      <c r="N991" s="304">
        <f t="shared" ca="1" si="452"/>
        <v>-85.217720298260716</v>
      </c>
      <c r="P991" s="310">
        <f t="shared" ca="1" si="453"/>
        <v>23</v>
      </c>
      <c r="Q991" s="304">
        <f t="shared" ca="1" si="454"/>
        <v>0</v>
      </c>
      <c r="R991" s="306">
        <f t="shared" ca="1" si="455"/>
        <v>0</v>
      </c>
      <c r="S991" s="307">
        <f t="shared" ca="1" si="456"/>
        <v>3.1779999999999995</v>
      </c>
      <c r="T991" s="304">
        <f t="shared" ca="1" si="436"/>
        <v>31.176179999999995</v>
      </c>
      <c r="U991" s="311">
        <f t="shared" ca="1" si="437"/>
        <v>0</v>
      </c>
      <c r="V991" s="306">
        <f t="shared" ca="1" si="438"/>
        <v>1.2264109606177052</v>
      </c>
      <c r="W991" s="304">
        <f t="shared" ca="1" si="439"/>
        <v>27.339650821795473</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1.1730909634675335</v>
      </c>
      <c r="AH991" s="304">
        <f t="shared" ca="1" si="463"/>
        <v>-8.6027567579191668</v>
      </c>
    </row>
    <row r="992" spans="1:34" x14ac:dyDescent="0.2">
      <c r="A992" s="347">
        <f t="shared" ca="1" si="441"/>
        <v>1E-4</v>
      </c>
      <c r="B992" s="304">
        <f t="shared" ca="1" si="442"/>
        <v>33.461000000002208</v>
      </c>
      <c r="D992" s="306">
        <f t="shared" ca="1" si="443"/>
        <v>-0.71721114648143824</v>
      </c>
      <c r="E992" s="307">
        <f t="shared" ca="1" si="444"/>
        <v>-1.2371639217488255</v>
      </c>
      <c r="F992" s="304">
        <f t="shared" ca="1" si="445"/>
        <v>1.4300232158654465</v>
      </c>
      <c r="G992" s="306">
        <f t="shared" ca="1" si="446"/>
        <v>8.7138739786988051</v>
      </c>
      <c r="H992" s="307">
        <f t="shared" ca="1" si="447"/>
        <v>-104.15805328255773</v>
      </c>
      <c r="I992" s="304">
        <f t="shared" ca="1" si="448"/>
        <v>104.52191953522849</v>
      </c>
      <c r="J992" s="306">
        <f t="shared" ca="1" si="449"/>
        <v>720.8069538303231</v>
      </c>
      <c r="K992" s="307">
        <f t="shared" ca="1" si="450"/>
        <v>-11.521832206853903</v>
      </c>
      <c r="L992" s="304">
        <f t="shared" ca="1" si="435"/>
        <v>720.89903405924497</v>
      </c>
      <c r="M992" s="306">
        <f t="shared" ca="1" si="451"/>
        <v>-1.4873305827216672</v>
      </c>
      <c r="N992" s="304">
        <f t="shared" ca="1" si="452"/>
        <v>-85.217765130684896</v>
      </c>
      <c r="P992" s="310">
        <f t="shared" ca="1" si="453"/>
        <v>23</v>
      </c>
      <c r="Q992" s="304">
        <f t="shared" ca="1" si="454"/>
        <v>0</v>
      </c>
      <c r="R992" s="306">
        <f t="shared" ca="1" si="455"/>
        <v>0</v>
      </c>
      <c r="S992" s="307">
        <f t="shared" ca="1" si="456"/>
        <v>3.1779999999999995</v>
      </c>
      <c r="T992" s="304">
        <f t="shared" ca="1" si="436"/>
        <v>31.176179999999995</v>
      </c>
      <c r="U992" s="311">
        <f t="shared" ca="1" si="437"/>
        <v>0</v>
      </c>
      <c r="V992" s="306">
        <f t="shared" ca="1" si="438"/>
        <v>1.2264122380238169</v>
      </c>
      <c r="W992" s="304">
        <f t="shared" ca="1" si="439"/>
        <v>27.339740665738585</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1.1730633324624851</v>
      </c>
      <c r="AH992" s="304">
        <f t="shared" ca="1" si="463"/>
        <v>-8.6027850288846697</v>
      </c>
    </row>
    <row r="993" spans="1:34" x14ac:dyDescent="0.2">
      <c r="A993" s="347">
        <f t="shared" ca="1" si="441"/>
        <v>1E-4</v>
      </c>
      <c r="B993" s="304">
        <f t="shared" ca="1" si="442"/>
        <v>33.461100000002212</v>
      </c>
      <c r="D993" s="306">
        <f t="shared" ca="1" si="443"/>
        <v>-0.71720679535217013</v>
      </c>
      <c r="E993" s="307">
        <f t="shared" ca="1" si="444"/>
        <v>-1.2371351883770654</v>
      </c>
      <c r="F993" s="304">
        <f t="shared" ca="1" si="445"/>
        <v>1.4299961753865242</v>
      </c>
      <c r="G993" s="306">
        <f t="shared" ca="1" si="446"/>
        <v>8.7138022580192693</v>
      </c>
      <c r="H993" s="307">
        <f t="shared" ca="1" si="447"/>
        <v>-104.15817699607656</v>
      </c>
      <c r="I993" s="304">
        <f t="shared" ca="1" si="448"/>
        <v>104.52203683883066</v>
      </c>
      <c r="J993" s="306">
        <f t="shared" ca="1" si="449"/>
        <v>720.8069538303231</v>
      </c>
      <c r="K993" s="307">
        <f t="shared" ca="1" si="450"/>
        <v>-11.532248018367834</v>
      </c>
      <c r="L993" s="304">
        <f t="shared" ca="1" si="435"/>
        <v>720.89920060609495</v>
      </c>
      <c r="M993" s="306">
        <f t="shared" ca="1" si="451"/>
        <v>-1.4873313651868845</v>
      </c>
      <c r="N993" s="304">
        <f t="shared" ca="1" si="452"/>
        <v>-85.217809962639464</v>
      </c>
      <c r="P993" s="310">
        <f t="shared" ca="1" si="453"/>
        <v>23</v>
      </c>
      <c r="Q993" s="304">
        <f t="shared" ca="1" si="454"/>
        <v>0</v>
      </c>
      <c r="R993" s="306">
        <f t="shared" ca="1" si="455"/>
        <v>0</v>
      </c>
      <c r="S993" s="307">
        <f t="shared" ca="1" si="456"/>
        <v>3.1779999999999995</v>
      </c>
      <c r="T993" s="304">
        <f t="shared" ca="1" si="436"/>
        <v>31.176179999999995</v>
      </c>
      <c r="U993" s="311">
        <f t="shared" ca="1" si="437"/>
        <v>0</v>
      </c>
      <c r="V993" s="306">
        <f t="shared" ca="1" si="438"/>
        <v>1.2264135154327775</v>
      </c>
      <c r="W993" s="304">
        <f t="shared" ca="1" si="439"/>
        <v>27.33983050849643</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1.1730357018177031</v>
      </c>
      <c r="AH993" s="304">
        <f t="shared" ca="1" si="463"/>
        <v>-8.6028132994772157</v>
      </c>
    </row>
    <row r="994" spans="1:34" x14ac:dyDescent="0.2">
      <c r="A994" s="347">
        <f t="shared" ca="1" si="441"/>
        <v>1E-4</v>
      </c>
      <c r="B994" s="304">
        <f t="shared" ca="1" si="442"/>
        <v>33.461200000002215</v>
      </c>
      <c r="D994" s="306">
        <f t="shared" ca="1" si="443"/>
        <v>-0.71720244421754831</v>
      </c>
      <c r="E994" s="307">
        <f t="shared" ca="1" si="444"/>
        <v>-1.2371064553844082</v>
      </c>
      <c r="F994" s="304">
        <f t="shared" ca="1" si="445"/>
        <v>1.4299691353121577</v>
      </c>
      <c r="G994" s="306">
        <f t="shared" ca="1" si="446"/>
        <v>8.7137305377748469</v>
      </c>
      <c r="H994" s="307">
        <f t="shared" ca="1" si="447"/>
        <v>-104.1583007067221</v>
      </c>
      <c r="I994" s="304">
        <f t="shared" ca="1" si="448"/>
        <v>104.52215413966982</v>
      </c>
      <c r="J994" s="306">
        <f t="shared" ca="1" si="449"/>
        <v>720.8069538303231</v>
      </c>
      <c r="K994" s="307">
        <f t="shared" ca="1" si="450"/>
        <v>-11.542663842252974</v>
      </c>
      <c r="L994" s="304">
        <f t="shared" ca="1" si="435"/>
        <v>720.8993673035958</v>
      </c>
      <c r="M994" s="306">
        <f t="shared" ca="1" si="451"/>
        <v>-1.4873321476439052</v>
      </c>
      <c r="N994" s="304">
        <f t="shared" ca="1" si="452"/>
        <v>-85.217854794124392</v>
      </c>
      <c r="P994" s="310">
        <f t="shared" ca="1" si="453"/>
        <v>23</v>
      </c>
      <c r="Q994" s="304">
        <f t="shared" ca="1" si="454"/>
        <v>0</v>
      </c>
      <c r="R994" s="306">
        <f t="shared" ca="1" si="455"/>
        <v>0</v>
      </c>
      <c r="S994" s="307">
        <f t="shared" ca="1" si="456"/>
        <v>3.1779999999999995</v>
      </c>
      <c r="T994" s="304">
        <f t="shared" ca="1" si="436"/>
        <v>31.176179999999995</v>
      </c>
      <c r="U994" s="311">
        <f t="shared" ca="1" si="437"/>
        <v>0</v>
      </c>
      <c r="V994" s="306">
        <f t="shared" ca="1" si="438"/>
        <v>1.2264147928445868</v>
      </c>
      <c r="W994" s="304">
        <f t="shared" ca="1" si="439"/>
        <v>27.339920350069047</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1.173008071533193</v>
      </c>
      <c r="AH994" s="304">
        <f t="shared" ca="1" si="463"/>
        <v>-8.6028415696968015</v>
      </c>
    </row>
    <row r="995" spans="1:34" x14ac:dyDescent="0.2">
      <c r="A995" s="347">
        <f t="shared" ca="1" si="441"/>
        <v>1E-4</v>
      </c>
      <c r="B995" s="304">
        <f t="shared" ca="1" si="442"/>
        <v>33.461300000002218</v>
      </c>
      <c r="D995" s="306">
        <f t="shared" ca="1" si="443"/>
        <v>-0.71719809307757709</v>
      </c>
      <c r="E995" s="307">
        <f t="shared" ca="1" si="444"/>
        <v>-1.2370777227708381</v>
      </c>
      <c r="F995" s="304">
        <f t="shared" ca="1" si="445"/>
        <v>1.4299420956423361</v>
      </c>
      <c r="G995" s="306">
        <f t="shared" ca="1" si="446"/>
        <v>8.7136588179655394</v>
      </c>
      <c r="H995" s="307">
        <f t="shared" ca="1" si="447"/>
        <v>-104.15842441449438</v>
      </c>
      <c r="I995" s="304">
        <f t="shared" ca="1" si="448"/>
        <v>104.52227143774597</v>
      </c>
      <c r="J995" s="306">
        <f t="shared" ca="1" si="449"/>
        <v>720.8069538303231</v>
      </c>
      <c r="K995" s="307">
        <f t="shared" ca="1" si="450"/>
        <v>-11.553079678509034</v>
      </c>
      <c r="L995" s="304">
        <f t="shared" ca="1" si="435"/>
        <v>720.89953415174818</v>
      </c>
      <c r="M995" s="306">
        <f t="shared" ca="1" si="451"/>
        <v>-1.4873329300927294</v>
      </c>
      <c r="N995" s="304">
        <f t="shared" ca="1" si="452"/>
        <v>-85.217899625139708</v>
      </c>
      <c r="P995" s="310">
        <f t="shared" ca="1" si="453"/>
        <v>23</v>
      </c>
      <c r="Q995" s="304">
        <f t="shared" ca="1" si="454"/>
        <v>0</v>
      </c>
      <c r="R995" s="306">
        <f t="shared" ca="1" si="455"/>
        <v>0</v>
      </c>
      <c r="S995" s="307">
        <f t="shared" ca="1" si="456"/>
        <v>3.1779999999999995</v>
      </c>
      <c r="T995" s="304">
        <f t="shared" ca="1" si="436"/>
        <v>31.176179999999995</v>
      </c>
      <c r="U995" s="311">
        <f t="shared" ca="1" si="437"/>
        <v>0</v>
      </c>
      <c r="V995" s="306">
        <f t="shared" ca="1" si="438"/>
        <v>1.2264160702592442</v>
      </c>
      <c r="W995" s="304">
        <f t="shared" ca="1" si="439"/>
        <v>27.3400101904564</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1.172980441608944</v>
      </c>
      <c r="AH995" s="304">
        <f t="shared" ca="1" si="463"/>
        <v>-8.6028698395434393</v>
      </c>
    </row>
    <row r="996" spans="1:34" x14ac:dyDescent="0.2">
      <c r="A996" s="347">
        <f t="shared" ca="1" si="441"/>
        <v>1E-4</v>
      </c>
      <c r="B996" s="304">
        <f t="shared" ca="1" si="442"/>
        <v>33.461400000002222</v>
      </c>
      <c r="D996" s="306">
        <f t="shared" ca="1" si="443"/>
        <v>-0.71719374193225727</v>
      </c>
      <c r="E996" s="307">
        <f t="shared" ca="1" si="444"/>
        <v>-1.2370489905363673</v>
      </c>
      <c r="F996" s="304">
        <f t="shared" ca="1" si="445"/>
        <v>1.4299150563770697</v>
      </c>
      <c r="G996" s="306">
        <f t="shared" ca="1" si="446"/>
        <v>8.7135870985913471</v>
      </c>
      <c r="H996" s="307">
        <f t="shared" ca="1" si="447"/>
        <v>-104.15854811939343</v>
      </c>
      <c r="I996" s="304">
        <f t="shared" ca="1" si="448"/>
        <v>104.52238873305917</v>
      </c>
      <c r="J996" s="306">
        <f t="shared" ca="1" si="449"/>
        <v>720.8069538303231</v>
      </c>
      <c r="K996" s="307">
        <f t="shared" ca="1" si="450"/>
        <v>-11.563495527135728</v>
      </c>
      <c r="L996" s="304">
        <f t="shared" ca="1" si="435"/>
        <v>720.89970115055235</v>
      </c>
      <c r="M996" s="306">
        <f t="shared" ca="1" si="451"/>
        <v>-1.4873337125333577</v>
      </c>
      <c r="N996" s="304">
        <f t="shared" ca="1" si="452"/>
        <v>-85.217944455685426</v>
      </c>
      <c r="P996" s="310">
        <f t="shared" ca="1" si="453"/>
        <v>23</v>
      </c>
      <c r="Q996" s="304">
        <f t="shared" ca="1" si="454"/>
        <v>0</v>
      </c>
      <c r="R996" s="306">
        <f t="shared" ca="1" si="455"/>
        <v>0</v>
      </c>
      <c r="S996" s="307">
        <f t="shared" ca="1" si="456"/>
        <v>3.1779999999999995</v>
      </c>
      <c r="T996" s="304">
        <f t="shared" ca="1" si="436"/>
        <v>31.176179999999995</v>
      </c>
      <c r="U996" s="311">
        <f t="shared" ca="1" si="437"/>
        <v>0</v>
      </c>
      <c r="V996" s="306">
        <f t="shared" ca="1" si="438"/>
        <v>1.2264173476767501</v>
      </c>
      <c r="W996" s="304">
        <f t="shared" ca="1" si="439"/>
        <v>27.34010002965854</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1.1729528120449633</v>
      </c>
      <c r="AH996" s="304">
        <f t="shared" ca="1" si="463"/>
        <v>-8.6028981090171186</v>
      </c>
    </row>
    <row r="997" spans="1:34" x14ac:dyDescent="0.2">
      <c r="A997" s="347">
        <f t="shared" ca="1" si="441"/>
        <v>1E-4</v>
      </c>
      <c r="B997" s="304">
        <f t="shared" ca="1" si="442"/>
        <v>33.461500000002225</v>
      </c>
      <c r="D997" s="306">
        <f t="shared" ca="1" si="443"/>
        <v>-0.71718939078158628</v>
      </c>
      <c r="E997" s="307">
        <f t="shared" ca="1" si="444"/>
        <v>-1.23702025868098</v>
      </c>
      <c r="F997" s="304">
        <f t="shared" ca="1" si="445"/>
        <v>1.4298880175163444</v>
      </c>
      <c r="G997" s="306">
        <f t="shared" ca="1" si="446"/>
        <v>8.7135153796522697</v>
      </c>
      <c r="H997" s="307">
        <f t="shared" ca="1" si="447"/>
        <v>-104.1586718214193</v>
      </c>
      <c r="I997" s="304">
        <f t="shared" ca="1" si="448"/>
        <v>104.52250602560946</v>
      </c>
      <c r="J997" s="306">
        <f t="shared" ca="1" si="449"/>
        <v>720.8069538303231</v>
      </c>
      <c r="K997" s="307">
        <f t="shared" ca="1" si="450"/>
        <v>-11.573911388132769</v>
      </c>
      <c r="L997" s="304">
        <f t="shared" ca="1" si="435"/>
        <v>720.89986830000873</v>
      </c>
      <c r="M997" s="306">
        <f t="shared" ca="1" si="451"/>
        <v>-1.4873344949657896</v>
      </c>
      <c r="N997" s="304">
        <f t="shared" ca="1" si="452"/>
        <v>-85.217989285761533</v>
      </c>
      <c r="P997" s="310">
        <f t="shared" ca="1" si="453"/>
        <v>23</v>
      </c>
      <c r="Q997" s="304">
        <f t="shared" ca="1" si="454"/>
        <v>0</v>
      </c>
      <c r="R997" s="306">
        <f t="shared" ca="1" si="455"/>
        <v>0</v>
      </c>
      <c r="S997" s="307">
        <f t="shared" ca="1" si="456"/>
        <v>3.1779999999999995</v>
      </c>
      <c r="T997" s="304">
        <f t="shared" ca="1" si="436"/>
        <v>31.176179999999995</v>
      </c>
      <c r="U997" s="311">
        <f t="shared" ca="1" si="437"/>
        <v>0</v>
      </c>
      <c r="V997" s="306">
        <f t="shared" ca="1" si="438"/>
        <v>1.2264186250971048</v>
      </c>
      <c r="W997" s="304">
        <f t="shared" ca="1" si="439"/>
        <v>27.34018986767547</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1.1729251828412384</v>
      </c>
      <c r="AH997" s="304">
        <f t="shared" ca="1" si="463"/>
        <v>-8.6029263781178553</v>
      </c>
    </row>
    <row r="998" spans="1:34" x14ac:dyDescent="0.2">
      <c r="A998" s="347">
        <f t="shared" ca="1" si="441"/>
        <v>1E-4</v>
      </c>
      <c r="B998" s="304">
        <f t="shared" ca="1" si="442"/>
        <v>33.461600000002228</v>
      </c>
      <c r="D998" s="306">
        <f t="shared" ca="1" si="443"/>
        <v>-0.71718503962556923</v>
      </c>
      <c r="E998" s="307">
        <f t="shared" ca="1" si="444"/>
        <v>-1.2369915272046761</v>
      </c>
      <c r="F998" s="304">
        <f t="shared" ca="1" si="445"/>
        <v>1.4298609790601624</v>
      </c>
      <c r="G998" s="306">
        <f t="shared" ca="1" si="446"/>
        <v>8.7134436611483075</v>
      </c>
      <c r="H998" s="307">
        <f t="shared" ca="1" si="447"/>
        <v>-104.15879552057203</v>
      </c>
      <c r="I998" s="304">
        <f t="shared" ca="1" si="448"/>
        <v>104.52262331539686</v>
      </c>
      <c r="J998" s="306">
        <f t="shared" ca="1" si="449"/>
        <v>720.8069538303231</v>
      </c>
      <c r="K998" s="307">
        <f t="shared" ca="1" si="450"/>
        <v>-11.584327261499869</v>
      </c>
      <c r="L998" s="304">
        <f t="shared" ca="1" si="435"/>
        <v>720.9000356001178</v>
      </c>
      <c r="M998" s="306">
        <f t="shared" ca="1" si="451"/>
        <v>-1.4873352773900257</v>
      </c>
      <c r="N998" s="304">
        <f t="shared" ca="1" si="452"/>
        <v>-85.218034115368042</v>
      </c>
      <c r="P998" s="310">
        <f t="shared" ca="1" si="453"/>
        <v>23</v>
      </c>
      <c r="Q998" s="304">
        <f t="shared" ca="1" si="454"/>
        <v>0</v>
      </c>
      <c r="R998" s="306">
        <f t="shared" ca="1" si="455"/>
        <v>0</v>
      </c>
      <c r="S998" s="307">
        <f t="shared" ca="1" si="456"/>
        <v>3.1779999999999995</v>
      </c>
      <c r="T998" s="304">
        <f t="shared" ca="1" si="436"/>
        <v>31.176179999999995</v>
      </c>
      <c r="U998" s="311">
        <f t="shared" ca="1" si="437"/>
        <v>0</v>
      </c>
      <c r="V998" s="306">
        <f t="shared" ca="1" si="438"/>
        <v>1.2264199025203073</v>
      </c>
      <c r="W998" s="304">
        <f t="shared" ca="1" si="439"/>
        <v>27.340279704507171</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1.1728975539977675</v>
      </c>
      <c r="AH998" s="304">
        <f t="shared" ca="1" si="463"/>
        <v>-8.6029546468456495</v>
      </c>
    </row>
    <row r="999" spans="1:34" x14ac:dyDescent="0.2">
      <c r="A999" s="347">
        <f t="shared" ca="1" si="441"/>
        <v>1E-4</v>
      </c>
      <c r="B999" s="304">
        <f t="shared" ca="1" si="442"/>
        <v>33.461700000002232</v>
      </c>
      <c r="D999" s="306">
        <f t="shared" ca="1" si="443"/>
        <v>-0.71718068846420335</v>
      </c>
      <c r="E999" s="307">
        <f t="shared" ca="1" si="444"/>
        <v>-1.2369627961074592</v>
      </c>
      <c r="F999" s="304">
        <f t="shared" ca="1" si="445"/>
        <v>1.4298339410085257</v>
      </c>
      <c r="G999" s="306">
        <f t="shared" ca="1" si="446"/>
        <v>8.7133719430794603</v>
      </c>
      <c r="H999" s="307">
        <f t="shared" ca="1" si="447"/>
        <v>-104.15891921685164</v>
      </c>
      <c r="I999" s="304">
        <f t="shared" ca="1" si="448"/>
        <v>104.52274060242139</v>
      </c>
      <c r="J999" s="306">
        <f t="shared" ca="1" si="449"/>
        <v>720.8069538303231</v>
      </c>
      <c r="K999" s="307">
        <f t="shared" ca="1" si="450"/>
        <v>-11.594743147236739</v>
      </c>
      <c r="L999" s="304">
        <f t="shared" ca="1" si="435"/>
        <v>720.9002030508799</v>
      </c>
      <c r="M999" s="306">
        <f t="shared" ca="1" si="451"/>
        <v>-1.4873360598060659</v>
      </c>
      <c r="N999" s="304">
        <f t="shared" ca="1" si="452"/>
        <v>-85.218078944504967</v>
      </c>
      <c r="P999" s="310">
        <f t="shared" ca="1" si="453"/>
        <v>23</v>
      </c>
      <c r="Q999" s="304">
        <f t="shared" ca="1" si="454"/>
        <v>0</v>
      </c>
      <c r="R999" s="306">
        <f t="shared" ca="1" si="455"/>
        <v>0</v>
      </c>
      <c r="S999" s="307">
        <f t="shared" ca="1" si="456"/>
        <v>3.1779999999999995</v>
      </c>
      <c r="T999" s="304">
        <f t="shared" ca="1" si="436"/>
        <v>31.176179999999995</v>
      </c>
      <c r="U999" s="311">
        <f t="shared" ca="1" si="437"/>
        <v>0</v>
      </c>
      <c r="V999" s="306">
        <f t="shared" ca="1" si="438"/>
        <v>1.2264211799463589</v>
      </c>
      <c r="W999" s="304">
        <f t="shared" ca="1" si="439"/>
        <v>27.340369540153688</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1.172869925514556</v>
      </c>
      <c r="AH999" s="304">
        <f t="shared" ca="1" si="463"/>
        <v>-8.6029829152004957</v>
      </c>
    </row>
    <row r="1000" spans="1:34" x14ac:dyDescent="0.2">
      <c r="A1000" s="347">
        <f t="shared" ca="1" si="441"/>
        <v>1E-4</v>
      </c>
      <c r="B1000" s="304">
        <f t="shared" ca="1" si="442"/>
        <v>33.461800000002235</v>
      </c>
      <c r="D1000" s="306">
        <f t="shared" ca="1" si="443"/>
        <v>-0.71717633729749175</v>
      </c>
      <c r="E1000" s="307">
        <f t="shared" ca="1" si="444"/>
        <v>-1.2369340653893168</v>
      </c>
      <c r="F1000" s="304">
        <f t="shared" ca="1" si="445"/>
        <v>1.4298069033614254</v>
      </c>
      <c r="G1000" s="306">
        <f t="shared" ca="1" si="446"/>
        <v>8.7133002254457299</v>
      </c>
      <c r="H1000" s="307">
        <f t="shared" ca="1" si="447"/>
        <v>-104.15904291025818</v>
      </c>
      <c r="I1000" s="304">
        <f t="shared" ca="1" si="448"/>
        <v>104.52285788668313</v>
      </c>
      <c r="J1000" s="306">
        <f t="shared" ca="1" si="449"/>
        <v>720.8069538303231</v>
      </c>
      <c r="K1000" s="307">
        <f t="shared" ca="1" si="450"/>
        <v>-11.605159045343095</v>
      </c>
      <c r="L1000" s="304">
        <f t="shared" ca="1" si="435"/>
        <v>720.90037065229558</v>
      </c>
      <c r="M1000" s="306">
        <f t="shared" ca="1" si="451"/>
        <v>-1.4873368422139104</v>
      </c>
      <c r="N1000" s="304">
        <f t="shared" ca="1" si="452"/>
        <v>-85.218123773172323</v>
      </c>
      <c r="P1000" s="310">
        <f t="shared" ca="1" si="453"/>
        <v>23</v>
      </c>
      <c r="Q1000" s="304">
        <f t="shared" ca="1" si="454"/>
        <v>0</v>
      </c>
      <c r="R1000" s="306">
        <f t="shared" ca="1" si="455"/>
        <v>0</v>
      </c>
      <c r="S1000" s="307">
        <f t="shared" ca="1" si="456"/>
        <v>3.1779999999999995</v>
      </c>
      <c r="T1000" s="304">
        <f t="shared" ca="1" si="436"/>
        <v>31.176179999999995</v>
      </c>
      <c r="U1000" s="311">
        <f t="shared" ca="1" si="437"/>
        <v>0</v>
      </c>
      <c r="V1000" s="306">
        <f t="shared" ca="1" si="438"/>
        <v>1.2264224573752582</v>
      </c>
      <c r="W1000" s="304">
        <f t="shared" ca="1" si="439"/>
        <v>27.340459374615005</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1.1728422973915915</v>
      </c>
      <c r="AH1000" s="304">
        <f t="shared" ca="1" si="463"/>
        <v>-8.6030111831824083</v>
      </c>
    </row>
    <row r="1001" spans="1:34" x14ac:dyDescent="0.2">
      <c r="A1001" s="347">
        <f t="shared" ca="1" si="441"/>
        <v>1E-4</v>
      </c>
      <c r="B1001" s="304">
        <f t="shared" ca="1" si="442"/>
        <v>33.461900000002238</v>
      </c>
      <c r="D1001" s="306">
        <f t="shared" ca="1" si="443"/>
        <v>-0.71717198612543342</v>
      </c>
      <c r="E1001" s="307">
        <f t="shared" ca="1" si="444"/>
        <v>-1.2369053350502561</v>
      </c>
      <c r="F1001" s="304">
        <f t="shared" ca="1" si="445"/>
        <v>1.429779866118867</v>
      </c>
      <c r="G1001" s="306">
        <f t="shared" ca="1" si="446"/>
        <v>8.7132285082471181</v>
      </c>
      <c r="H1001" s="307">
        <f t="shared" ca="1" si="447"/>
        <v>-104.15916660079168</v>
      </c>
      <c r="I1001" s="304">
        <f t="shared" ca="1" si="448"/>
        <v>104.52297516818207</v>
      </c>
      <c r="J1001" s="306">
        <f t="shared" ca="1" si="449"/>
        <v>720.8069538303231</v>
      </c>
      <c r="K1001" s="307">
        <f t="shared" ca="1" si="450"/>
        <v>-11.615574955818648</v>
      </c>
      <c r="L1001" s="304">
        <f t="shared" ca="1" si="435"/>
        <v>720.90053840436531</v>
      </c>
      <c r="M1001" s="306">
        <f t="shared" ca="1" si="451"/>
        <v>-1.487337624613559</v>
      </c>
      <c r="N1001" s="304">
        <f t="shared" ca="1" si="452"/>
        <v>-85.218168601370081</v>
      </c>
      <c r="P1001" s="310">
        <f t="shared" ca="1" si="453"/>
        <v>23</v>
      </c>
      <c r="Q1001" s="304">
        <f t="shared" ca="1" si="454"/>
        <v>0</v>
      </c>
      <c r="R1001" s="306">
        <f t="shared" ca="1" si="455"/>
        <v>0</v>
      </c>
      <c r="S1001" s="307">
        <f t="shared" ca="1" si="456"/>
        <v>3.1779999999999995</v>
      </c>
      <c r="T1001" s="304">
        <f t="shared" ca="1" si="436"/>
        <v>31.176179999999995</v>
      </c>
      <c r="U1001" s="311">
        <f t="shared" ca="1" si="437"/>
        <v>0</v>
      </c>
      <c r="V1001" s="306">
        <f t="shared" ca="1" si="438"/>
        <v>1.2264237348070064</v>
      </c>
      <c r="W1001" s="304">
        <f t="shared" ca="1" si="439"/>
        <v>27.340549207891129</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1.1728146696288793</v>
      </c>
      <c r="AH1001" s="304">
        <f t="shared" ca="1" si="463"/>
        <v>-8.6030394507913819</v>
      </c>
    </row>
    <row r="1002" spans="1:34" x14ac:dyDescent="0.2">
      <c r="A1002" s="347">
        <f t="shared" ca="1" si="441"/>
        <v>1E-4</v>
      </c>
      <c r="B1002" s="304">
        <f t="shared" ca="1" si="442"/>
        <v>33.462000000002242</v>
      </c>
      <c r="D1002" s="306">
        <f t="shared" ca="1" si="443"/>
        <v>-0.71716763494803204</v>
      </c>
      <c r="E1002" s="307">
        <f t="shared" ca="1" si="444"/>
        <v>-1.23687660509027</v>
      </c>
      <c r="F1002" s="304">
        <f t="shared" ca="1" si="445"/>
        <v>1.4297528292808466</v>
      </c>
      <c r="G1002" s="306">
        <f t="shared" ca="1" si="446"/>
        <v>8.7131567914836232</v>
      </c>
      <c r="H1002" s="307">
        <f t="shared" ca="1" si="447"/>
        <v>-104.15929028845218</v>
      </c>
      <c r="I1002" s="304">
        <f t="shared" ca="1" si="448"/>
        <v>104.52309244691828</v>
      </c>
      <c r="J1002" s="306">
        <f t="shared" ca="1" si="449"/>
        <v>720.8069538303231</v>
      </c>
      <c r="K1002" s="307">
        <f t="shared" ca="1" si="450"/>
        <v>-11.62599087866311</v>
      </c>
      <c r="L1002" s="304">
        <f t="shared" ca="1" si="435"/>
        <v>720.90070630708931</v>
      </c>
      <c r="M1002" s="306">
        <f t="shared" ca="1" si="451"/>
        <v>-1.4873384070050124</v>
      </c>
      <c r="N1002" s="304">
        <f t="shared" ca="1" si="452"/>
        <v>-85.218213429098284</v>
      </c>
      <c r="P1002" s="310">
        <f t="shared" ca="1" si="453"/>
        <v>23</v>
      </c>
      <c r="Q1002" s="304">
        <f t="shared" ca="1" si="454"/>
        <v>0</v>
      </c>
      <c r="R1002" s="306">
        <f t="shared" ca="1" si="455"/>
        <v>0</v>
      </c>
      <c r="S1002" s="307">
        <f t="shared" ca="1" si="456"/>
        <v>3.1779999999999995</v>
      </c>
      <c r="T1002" s="304">
        <f t="shared" ca="1" si="436"/>
        <v>31.176179999999995</v>
      </c>
      <c r="U1002" s="311">
        <f t="shared" ca="1" si="437"/>
        <v>0</v>
      </c>
      <c r="V1002" s="306">
        <f t="shared" ca="1" si="438"/>
        <v>1.2264250122416025</v>
      </c>
      <c r="W1002" s="304">
        <f t="shared" ca="1" si="439"/>
        <v>27.340639039982101</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1.1727870422264193</v>
      </c>
      <c r="AH1002" s="304">
        <f t="shared" ca="1" si="463"/>
        <v>-8.6030677180274182</v>
      </c>
    </row>
    <row r="1003" spans="1:34" x14ac:dyDescent="0.2">
      <c r="A1003" s="347">
        <f t="shared" ca="1" si="441"/>
        <v>1E-4</v>
      </c>
      <c r="B1003" s="304">
        <f t="shared" ca="1" si="442"/>
        <v>33.462100000002245</v>
      </c>
      <c r="D1003" s="306">
        <f t="shared" ca="1" si="443"/>
        <v>-0.7171632837652846</v>
      </c>
      <c r="E1003" s="307">
        <f t="shared" ca="1" si="444"/>
        <v>-1.2368478755093495</v>
      </c>
      <c r="F1003" s="304">
        <f t="shared" ca="1" si="445"/>
        <v>1.4297257928473548</v>
      </c>
      <c r="G1003" s="306">
        <f t="shared" ca="1" si="446"/>
        <v>8.7130850751552469</v>
      </c>
      <c r="H1003" s="307">
        <f t="shared" ca="1" si="447"/>
        <v>-104.15941397323974</v>
      </c>
      <c r="I1003" s="304">
        <f t="shared" ca="1" si="448"/>
        <v>104.52320972289179</v>
      </c>
      <c r="J1003" s="306">
        <f t="shared" ca="1" si="449"/>
        <v>720.8069538303231</v>
      </c>
      <c r="K1003" s="307">
        <f t="shared" ca="1" si="450"/>
        <v>-11.636406813876194</v>
      </c>
      <c r="L1003" s="304">
        <f t="shared" ca="1" si="435"/>
        <v>720.90087436046826</v>
      </c>
      <c r="M1003" s="306">
        <f t="shared" ca="1" si="451"/>
        <v>-1.4873391893882701</v>
      </c>
      <c r="N1003" s="304">
        <f t="shared" ca="1" si="452"/>
        <v>-85.218258256356918</v>
      </c>
      <c r="P1003" s="310">
        <f t="shared" ca="1" si="453"/>
        <v>23</v>
      </c>
      <c r="Q1003" s="304">
        <f t="shared" ca="1" si="454"/>
        <v>0</v>
      </c>
      <c r="R1003" s="306">
        <f t="shared" ca="1" si="455"/>
        <v>0</v>
      </c>
      <c r="S1003" s="307">
        <f t="shared" ca="1" si="456"/>
        <v>3.1779999999999995</v>
      </c>
      <c r="T1003" s="304">
        <f t="shared" ca="1" si="436"/>
        <v>31.176179999999995</v>
      </c>
      <c r="U1003" s="311">
        <f t="shared" ca="1" si="437"/>
        <v>0</v>
      </c>
      <c r="V1003" s="306">
        <f ca="1">Rho_moyen*(20000-Alt_rampe-pos_z)/(20000+Alt_rampe+pos_z)</f>
        <v>1.226426289679047</v>
      </c>
      <c r="W1003" s="304">
        <f t="shared" ca="1" si="439"/>
        <v>27.340728870887904</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1.1727594151841956</v>
      </c>
      <c r="AH1003" s="304">
        <f t="shared" ca="1" si="463"/>
        <v>-8.6030959848905297</v>
      </c>
    </row>
    <row r="1004" spans="1:34" x14ac:dyDescent="0.2">
      <c r="A1004" s="348">
        <f t="shared" ca="1" si="441"/>
        <v>1E-4</v>
      </c>
      <c r="B1004" s="305">
        <f t="shared" ca="1" si="442"/>
        <v>33.462200000002248</v>
      </c>
      <c r="D1004" s="308">
        <f t="shared" ca="1" si="443"/>
        <v>-0.71715893257719621</v>
      </c>
      <c r="E1004" s="309">
        <f t="shared" ca="1" si="444"/>
        <v>-1.2368191463074982</v>
      </c>
      <c r="F1004" s="305">
        <f t="shared" ca="1" si="445"/>
        <v>1.4296987568183979</v>
      </c>
      <c r="G1004" s="308">
        <f t="shared" ca="1" si="446"/>
        <v>8.7130133592619892</v>
      </c>
      <c r="H1004" s="309">
        <f t="shared" ca="1" si="447"/>
        <v>-104.15953765515437</v>
      </c>
      <c r="I1004" s="305">
        <f t="shared" ca="1" si="448"/>
        <v>104.52332699610263</v>
      </c>
      <c r="J1004" s="308">
        <f t="shared" ca="1" si="449"/>
        <v>720.8069538303231</v>
      </c>
      <c r="K1004" s="309">
        <f t="shared" ca="1" si="450"/>
        <v>-11.646822761457614</v>
      </c>
      <c r="L1004" s="305">
        <f t="shared" ca="1" si="435"/>
        <v>720.90104256450229</v>
      </c>
      <c r="M1004" s="308">
        <f t="shared" ca="1" si="451"/>
        <v>-1.4873399717633327</v>
      </c>
      <c r="N1004" s="305">
        <f t="shared" ca="1" si="452"/>
        <v>-85.218303083145997</v>
      </c>
      <c r="P1004" s="312">
        <f t="shared" ca="1" si="453"/>
        <v>23</v>
      </c>
      <c r="Q1004" s="305">
        <f t="shared" ca="1" si="454"/>
        <v>0</v>
      </c>
      <c r="R1004" s="308">
        <f t="shared" ca="1" si="455"/>
        <v>0</v>
      </c>
      <c r="S1004" s="309">
        <f t="shared" ca="1" si="456"/>
        <v>3.1779999999999995</v>
      </c>
      <c r="T1004" s="305">
        <f t="shared" ca="1" si="436"/>
        <v>31.176179999999995</v>
      </c>
      <c r="U1004" s="313">
        <f t="shared" ca="1" si="437"/>
        <v>0</v>
      </c>
      <c r="V1004" s="308">
        <f t="shared" ca="1" si="438"/>
        <v>1.2264275671193394</v>
      </c>
      <c r="W1004" s="305">
        <f ca="1">1/2*Rho*Sref*Cx*vit_xz^2</f>
        <v>27.340818700608544</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1.1727317885022135</v>
      </c>
      <c r="AH1004" s="305">
        <f t="shared" ca="1" si="463"/>
        <v>-8.6031242513807147</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42" t="s">
        <v>281</v>
      </c>
      <c r="D2" s="542"/>
      <c r="M2" s="75"/>
    </row>
    <row r="3" spans="1:13" ht="12.75" customHeight="1" x14ac:dyDescent="0.2">
      <c r="A3" s="56"/>
      <c r="B3" s="2"/>
      <c r="C3" s="542"/>
      <c r="D3" s="542"/>
      <c r="M3" s="75"/>
    </row>
    <row r="4" spans="1:13" x14ac:dyDescent="0.2">
      <c r="A4" s="56"/>
      <c r="B4" s="2"/>
      <c r="C4" s="547" t="str">
        <f>IF(Lang="Français","Abaques de performance",IF(Lang="English","Performance charts",""))</f>
        <v>Abaques de performance</v>
      </c>
      <c r="D4" s="547"/>
      <c r="M4" s="75"/>
    </row>
    <row r="5" spans="1:13" x14ac:dyDescent="0.2">
      <c r="A5" s="56"/>
      <c r="B5" s="2"/>
      <c r="C5" s="547" t="str">
        <f>IF(Lang="Français","Calcul analytique simple",IF(Lang="English","Analytical computation",""))</f>
        <v>Calcul analytique simple</v>
      </c>
      <c r="D5" s="547"/>
      <c r="M5" s="75"/>
    </row>
    <row r="6" spans="1:13" x14ac:dyDescent="0.2">
      <c r="A6" s="56"/>
      <c r="B6" s="87"/>
      <c r="C6" s="1"/>
      <c r="D6" s="1"/>
      <c r="M6" s="75"/>
    </row>
    <row r="7" spans="1:13" x14ac:dyDescent="0.2">
      <c r="A7" s="59"/>
      <c r="B7" s="6"/>
      <c r="C7" s="543" t="str">
        <f>IF(Lang="Français","Fusée",IF(Lang="English","Rocket",""))</f>
        <v>Fusée</v>
      </c>
      <c r="D7" s="543"/>
      <c r="M7" s="75"/>
    </row>
    <row r="8" spans="1:13" ht="15.75" x14ac:dyDescent="0.25">
      <c r="A8" s="59"/>
      <c r="B8" s="140" t="str">
        <f>IF(Lang="Français","Nom",IF(Lang="English","Name",""))</f>
        <v>Nom</v>
      </c>
      <c r="C8" s="544" t="str">
        <f>Nom</f>
        <v>SP02-Alpha</v>
      </c>
      <c r="D8" s="544"/>
      <c r="M8" s="75"/>
    </row>
    <row r="9" spans="1:13" ht="15.75" x14ac:dyDescent="0.25">
      <c r="A9" s="59"/>
      <c r="B9" s="140" t="s">
        <v>4</v>
      </c>
      <c r="C9" s="544" t="str">
        <f>Club</f>
        <v>L'AéroIPSA</v>
      </c>
      <c r="D9" s="544"/>
      <c r="M9" s="75"/>
    </row>
    <row r="10" spans="1:13" ht="15.75" x14ac:dyDescent="0.25">
      <c r="A10" s="59"/>
      <c r="B10" s="140" t="s">
        <v>563</v>
      </c>
      <c r="C10" s="666" t="str">
        <f>Matricule</f>
        <v>FX0</v>
      </c>
      <c r="D10" s="667"/>
      <c r="M10" s="75"/>
    </row>
    <row r="11" spans="1:13" x14ac:dyDescent="0.2">
      <c r="A11" s="59"/>
      <c r="B11" s="140" t="str">
        <f>IF(Lang="Français","Masse sans propu",IF(Lang="English","Mass without M",""))</f>
        <v>Masse sans propu</v>
      </c>
      <c r="C11" s="662">
        <f>MasseSans</f>
        <v>3.1779999999999999</v>
      </c>
      <c r="D11" s="662"/>
      <c r="M11" s="75"/>
    </row>
    <row r="12" spans="1:13" x14ac:dyDescent="0.2">
      <c r="A12" s="59"/>
      <c r="B12" s="140" t="str">
        <f>IF(Lang="Français","Masse totale",IF(Lang="English","Total mass",""))</f>
        <v>Masse totale</v>
      </c>
      <c r="C12" s="665" t="str">
        <f ca="1">MassePlein &amp; " kg ±" &amp; MasseSans &amp; " kg"</f>
        <v>3,1781 kg ±3,178 kg</v>
      </c>
      <c r="D12" s="665"/>
      <c r="M12" s="75"/>
    </row>
    <row r="13" spans="1:13" x14ac:dyDescent="0.2">
      <c r="A13" s="59"/>
      <c r="B13" s="227" t="str">
        <f>IF(Lang="Français","Propulseur",IF(Lang="English","Motor",""))</f>
        <v>Propulseur</v>
      </c>
      <c r="C13" s="572" t="str">
        <f>Propu</f>
        <v>Aucun (2e ét. inerte)</v>
      </c>
      <c r="D13" s="573"/>
      <c r="M13" s="75"/>
    </row>
    <row r="14" spans="1:13" x14ac:dyDescent="0.2">
      <c r="A14" s="59"/>
      <c r="B14" s="1"/>
      <c r="C14" s="1"/>
      <c r="D14" s="1"/>
      <c r="M14" s="75"/>
    </row>
    <row r="15" spans="1:13" x14ac:dyDescent="0.2">
      <c r="A15" s="74"/>
      <c r="C15" s="543" t="str">
        <f>IF(Lang="Français","Traînée Aérdynamique",IF(Lang="English","Drag",""))</f>
        <v>Traînée Aérdynamique</v>
      </c>
      <c r="D15" s="543"/>
      <c r="M15" s="75"/>
    </row>
    <row r="16" spans="1:13" x14ac:dyDescent="0.2">
      <c r="A16" s="74"/>
      <c r="B16" s="139" t="str">
        <f>IF(Lang="Français","Diamètre Ø",IF(Lang="English","Diameter Ø",""))</f>
        <v>Diamètre Ø</v>
      </c>
      <c r="C16" s="663">
        <f>D_ref</f>
        <v>84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0.79459999999999997</v>
      </c>
      <c r="E44" s="401">
        <f t="shared" ca="1" si="2"/>
        <v>0.79454999999999998</v>
      </c>
      <c r="F44" s="401">
        <f t="shared" ca="1" si="3"/>
        <v>0.79449999999999998</v>
      </c>
      <c r="G44" s="408">
        <f t="shared" ca="1" si="4"/>
        <v>0</v>
      </c>
      <c r="H44" s="404">
        <f t="shared" ca="1" si="5"/>
        <v>6.4080305504457091E-4</v>
      </c>
      <c r="I44" s="404">
        <f t="shared" ca="1" si="6"/>
        <v>6.4084338248667557E-4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1.5891</v>
      </c>
      <c r="E45" s="401">
        <f t="shared" ca="1" si="2"/>
        <v>1.5890499999999999</v>
      </c>
      <c r="F45" s="401">
        <f t="shared" ca="1" si="3"/>
        <v>1.589</v>
      </c>
      <c r="G45" s="408">
        <f t="shared" ca="1" si="4"/>
        <v>0</v>
      </c>
      <c r="H45" s="404">
        <f t="shared" ca="1" si="5"/>
        <v>3.2041160906558247E-4</v>
      </c>
      <c r="I45" s="404">
        <f t="shared" ca="1" si="6"/>
        <v>3.2042169124333778E-4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2.3835999999999999</v>
      </c>
      <c r="E46" s="401">
        <f t="shared" ca="1" si="2"/>
        <v>2.3835500000000001</v>
      </c>
      <c r="F46" s="401">
        <f t="shared" ca="1" si="3"/>
        <v>2.3834999999999997</v>
      </c>
      <c r="G46" s="408">
        <f t="shared" ca="1" si="4"/>
        <v>0</v>
      </c>
      <c r="H46" s="404">
        <f t="shared" ca="1" si="5"/>
        <v>2.1360997981400171E-4</v>
      </c>
      <c r="I46" s="404">
        <f t="shared" ca="1" si="6"/>
        <v>2.1361446082889188E-4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3.1781000000000001</v>
      </c>
      <c r="E47" s="401">
        <f t="shared" ca="1" si="2"/>
        <v>3.1780500000000003</v>
      </c>
      <c r="F47" s="401">
        <f t="shared" ca="1" si="3"/>
        <v>3.1779999999999999</v>
      </c>
      <c r="G47" s="408">
        <f t="shared" ca="1" si="4"/>
        <v>0</v>
      </c>
      <c r="H47" s="404">
        <f t="shared" ca="1" si="5"/>
        <v>1.6020832503757453E-4</v>
      </c>
      <c r="I47" s="404">
        <f t="shared" ca="1" si="6"/>
        <v>1.6021084562166889E-4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3.9726000000000004</v>
      </c>
      <c r="E48" s="401">
        <f t="shared" ca="1" si="2"/>
        <v>3.9725500000000005</v>
      </c>
      <c r="F48" s="401">
        <f t="shared" ca="1" si="3"/>
        <v>3.9725000000000001</v>
      </c>
      <c r="G48" s="408">
        <f t="shared" ca="1" si="4"/>
        <v>0</v>
      </c>
      <c r="H48" s="404">
        <f t="shared" ca="1" si="5"/>
        <v>1.281670633184387E-4</v>
      </c>
      <c r="I48" s="404">
        <f t="shared" ca="1" si="6"/>
        <v>1.2816867649733513E-4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4.7670999999999992</v>
      </c>
      <c r="E49" s="401">
        <f t="shared" ca="1" si="2"/>
        <v>4.7670499999999993</v>
      </c>
      <c r="F49" s="401">
        <f t="shared" ca="1" si="3"/>
        <v>4.7669999999999995</v>
      </c>
      <c r="G49" s="408">
        <f t="shared" ca="1" si="4"/>
        <v>0</v>
      </c>
      <c r="H49" s="404">
        <f t="shared" ca="1" si="5"/>
        <v>1.0680611014897345E-4</v>
      </c>
      <c r="I49" s="404">
        <f t="shared" ca="1" si="6"/>
        <v>1.0680723041444594E-4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5.5615999999999994</v>
      </c>
      <c r="E50" s="401">
        <f t="shared" ca="1" si="2"/>
        <v>5.5615499999999995</v>
      </c>
      <c r="F50" s="401">
        <f t="shared" ca="1" si="3"/>
        <v>5.5614999999999997</v>
      </c>
      <c r="G50" s="408">
        <f t="shared" ca="1" si="4"/>
        <v>0</v>
      </c>
      <c r="H50" s="404">
        <f t="shared" ca="1" si="5"/>
        <v>9.154823158753654E-5</v>
      </c>
      <c r="I50" s="404">
        <f t="shared" ca="1" si="6"/>
        <v>9.1549054640953668E-5</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6.3560999999999996</v>
      </c>
      <c r="E51" s="402">
        <f t="shared" ca="1" si="2"/>
        <v>6.3560499999999998</v>
      </c>
      <c r="F51" s="402">
        <f t="shared" ca="1" si="3"/>
        <v>6.3559999999999999</v>
      </c>
      <c r="G51" s="409">
        <f t="shared" ca="1" si="4"/>
        <v>0</v>
      </c>
      <c r="H51" s="405">
        <f t="shared" ca="1" si="5"/>
        <v>8.0104792659853801E-5</v>
      </c>
      <c r="I51" s="405">
        <f t="shared" ca="1" si="6"/>
        <v>8.0105422810834446E-5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0.79459999999999997</v>
      </c>
      <c r="E53" s="401">
        <f t="shared" ca="1" si="2"/>
        <v>0.79454999999999998</v>
      </c>
      <c r="F53" s="401">
        <f t="shared" ca="1" si="3"/>
        <v>0.79449999999999998</v>
      </c>
      <c r="G53" s="408">
        <f t="shared" ca="1" si="4"/>
        <v>0</v>
      </c>
      <c r="H53" s="404">
        <f t="shared" ca="1" si="5"/>
        <v>2.5632122201782836E-3</v>
      </c>
      <c r="I53" s="404">
        <f t="shared" ca="1" si="6"/>
        <v>2.5633735299467023E-3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1.5891</v>
      </c>
      <c r="E54" s="401">
        <f t="shared" ca="1" si="2"/>
        <v>1.5890499999999999</v>
      </c>
      <c r="F54" s="401">
        <f t="shared" ca="1" si="3"/>
        <v>1.589</v>
      </c>
      <c r="G54" s="408">
        <f t="shared" ca="1" si="4"/>
        <v>0</v>
      </c>
      <c r="H54" s="404">
        <f t="shared" ca="1" si="5"/>
        <v>1.2816464362623299E-3</v>
      </c>
      <c r="I54" s="404">
        <f t="shared" ca="1" si="6"/>
        <v>1.2816867649733511E-3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2.3835999999999999</v>
      </c>
      <c r="E55" s="401">
        <f t="shared" ca="1" si="2"/>
        <v>2.3835500000000001</v>
      </c>
      <c r="F55" s="401">
        <f t="shared" ca="1" si="3"/>
        <v>2.3834999999999997</v>
      </c>
      <c r="G55" s="408">
        <f t="shared" ca="1" si="4"/>
        <v>0</v>
      </c>
      <c r="H55" s="404">
        <f t="shared" ca="1" si="5"/>
        <v>8.5443991925600684E-4</v>
      </c>
      <c r="I55" s="404">
        <f t="shared" ca="1" si="6"/>
        <v>8.5445784331556753E-4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3.1781000000000001</v>
      </c>
      <c r="E56" s="401">
        <f t="shared" ca="1" si="2"/>
        <v>3.1780500000000003</v>
      </c>
      <c r="F56" s="401">
        <f t="shared" ca="1" si="3"/>
        <v>3.1779999999999999</v>
      </c>
      <c r="G56" s="408">
        <f t="shared" ca="1" si="4"/>
        <v>0</v>
      </c>
      <c r="H56" s="404">
        <f t="shared" ca="1" si="5"/>
        <v>6.4083330015029811E-4</v>
      </c>
      <c r="I56" s="404">
        <f t="shared" ca="1" si="6"/>
        <v>6.4084338248667557E-4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3.9726000000000004</v>
      </c>
      <c r="E57" s="401">
        <f t="shared" ca="1" si="2"/>
        <v>3.9725500000000005</v>
      </c>
      <c r="F57" s="401">
        <f t="shared" ca="1" si="3"/>
        <v>3.9725000000000001</v>
      </c>
      <c r="G57" s="408">
        <f t="shared" ca="1" si="4"/>
        <v>0</v>
      </c>
      <c r="H57" s="404">
        <f t="shared" ca="1" si="5"/>
        <v>5.1266825327375481E-4</v>
      </c>
      <c r="I57" s="404">
        <f t="shared" ca="1" si="6"/>
        <v>5.1267470598934052E-4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4.7670999999999992</v>
      </c>
      <c r="E58" s="401">
        <f t="shared" ca="1" si="2"/>
        <v>4.7670499999999993</v>
      </c>
      <c r="F58" s="401">
        <f t="shared" ca="1" si="3"/>
        <v>4.7669999999999995</v>
      </c>
      <c r="G58" s="408">
        <f t="shared" ca="1" si="4"/>
        <v>0</v>
      </c>
      <c r="H58" s="404">
        <f t="shared" ca="1" si="5"/>
        <v>4.2722444059589378E-4</v>
      </c>
      <c r="I58" s="404">
        <f t="shared" ca="1" si="6"/>
        <v>4.2722892165778377E-4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5.5615999999999994</v>
      </c>
      <c r="E59" s="401">
        <f t="shared" ca="1" si="2"/>
        <v>5.5615499999999995</v>
      </c>
      <c r="F59" s="401">
        <f t="shared" ca="1" si="3"/>
        <v>5.5614999999999997</v>
      </c>
      <c r="G59" s="408">
        <f t="shared" ca="1" si="4"/>
        <v>0</v>
      </c>
      <c r="H59" s="404">
        <f t="shared" ca="1" si="5"/>
        <v>3.6619292635014616E-4</v>
      </c>
      <c r="I59" s="404">
        <f t="shared" ca="1" si="6"/>
        <v>3.6619621856381467E-4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6.3560999999999996</v>
      </c>
      <c r="E60" s="402">
        <f t="shared" ca="1" si="2"/>
        <v>6.3560499999999998</v>
      </c>
      <c r="F60" s="402">
        <f t="shared" ca="1" si="3"/>
        <v>6.3559999999999999</v>
      </c>
      <c r="G60" s="409">
        <f t="shared" ca="1" si="4"/>
        <v>0</v>
      </c>
      <c r="H60" s="405">
        <f t="shared" ca="1" si="5"/>
        <v>3.2041917063941521E-4</v>
      </c>
      <c r="I60" s="405">
        <f t="shared" ca="1" si="6"/>
        <v>3.2042169124333778E-4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0.79459999999999997</v>
      </c>
      <c r="E62" s="401">
        <f t="shared" ca="1" si="2"/>
        <v>0.79454999999999998</v>
      </c>
      <c r="F62" s="401">
        <f t="shared" ca="1" si="3"/>
        <v>0.79449999999999998</v>
      </c>
      <c r="G62" s="408">
        <f t="shared" ca="1" si="4"/>
        <v>0</v>
      </c>
      <c r="H62" s="404">
        <f t="shared" ca="1" si="5"/>
        <v>5.7672274954011392E-3</v>
      </c>
      <c r="I62" s="404">
        <f t="shared" ca="1" si="6"/>
        <v>5.7675904423800817E-3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1.5891</v>
      </c>
      <c r="E63" s="401">
        <f t="shared" ca="1" si="2"/>
        <v>1.5890499999999999</v>
      </c>
      <c r="F63" s="401">
        <f t="shared" ca="1" si="3"/>
        <v>1.589</v>
      </c>
      <c r="G63" s="408">
        <f t="shared" ca="1" si="4"/>
        <v>0</v>
      </c>
      <c r="H63" s="404">
        <f t="shared" ca="1" si="5"/>
        <v>2.8837044815902429E-3</v>
      </c>
      <c r="I63" s="404">
        <f t="shared" ca="1" si="6"/>
        <v>2.8837952211900409E-3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2.3835999999999999</v>
      </c>
      <c r="E64" s="401">
        <f t="shared" ca="1" si="2"/>
        <v>2.3835500000000001</v>
      </c>
      <c r="F64" s="401">
        <f t="shared" ca="1" si="3"/>
        <v>2.3834999999999997</v>
      </c>
      <c r="G64" s="408">
        <f t="shared" ca="1" si="4"/>
        <v>0</v>
      </c>
      <c r="H64" s="404">
        <f t="shared" ca="1" si="5"/>
        <v>1.9224898183260158E-3</v>
      </c>
      <c r="I64" s="404">
        <f t="shared" ca="1" si="6"/>
        <v>1.9225301474600275E-3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3.1781000000000001</v>
      </c>
      <c r="E65" s="401">
        <f t="shared" ca="1" si="2"/>
        <v>3.1780500000000003</v>
      </c>
      <c r="F65" s="401">
        <f t="shared" ca="1" si="3"/>
        <v>3.1779999999999999</v>
      </c>
      <c r="G65" s="408">
        <f t="shared" ca="1" si="4"/>
        <v>0</v>
      </c>
      <c r="H65" s="404">
        <f t="shared" ca="1" si="5"/>
        <v>1.441874925338171E-3</v>
      </c>
      <c r="I65" s="404">
        <f t="shared" ca="1" si="6"/>
        <v>1.4418976105950204E-3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3.9726000000000004</v>
      </c>
      <c r="E66" s="401">
        <f t="shared" ca="1" si="2"/>
        <v>3.9725500000000005</v>
      </c>
      <c r="F66" s="401">
        <f t="shared" ca="1" si="3"/>
        <v>3.9725000000000001</v>
      </c>
      <c r="G66" s="408">
        <f t="shared" ca="1" si="4"/>
        <v>0</v>
      </c>
      <c r="H66" s="404">
        <f t="shared" ca="1" si="5"/>
        <v>1.1535035698659487E-3</v>
      </c>
      <c r="I66" s="404">
        <f t="shared" ca="1" si="6"/>
        <v>1.1535180884760163E-3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4.7670999999999992</v>
      </c>
      <c r="E67" s="401">
        <f t="shared" ca="1" si="2"/>
        <v>4.7670499999999993</v>
      </c>
      <c r="F67" s="401">
        <f t="shared" ca="1" si="3"/>
        <v>4.7669999999999995</v>
      </c>
      <c r="G67" s="408">
        <f t="shared" ca="1" si="4"/>
        <v>0</v>
      </c>
      <c r="H67" s="404">
        <f t="shared" ca="1" si="5"/>
        <v>9.6125499134076114E-4</v>
      </c>
      <c r="I67" s="404">
        <f t="shared" ca="1" si="6"/>
        <v>9.6126507373001373E-4</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5.5615999999999994</v>
      </c>
      <c r="E68" s="401">
        <f t="shared" ca="1" si="2"/>
        <v>5.5615499999999995</v>
      </c>
      <c r="F68" s="401">
        <f t="shared" ca="1" si="3"/>
        <v>5.5614999999999997</v>
      </c>
      <c r="G68" s="408">
        <f t="shared" ca="1" si="4"/>
        <v>0</v>
      </c>
      <c r="H68" s="404">
        <f t="shared" ca="1" si="5"/>
        <v>8.2393408428782901E-4</v>
      </c>
      <c r="I68" s="404">
        <f t="shared" ca="1" si="6"/>
        <v>8.2394149176858312E-4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6.3560999999999996</v>
      </c>
      <c r="E69" s="402">
        <f t="shared" ca="1" si="2"/>
        <v>6.3560499999999998</v>
      </c>
      <c r="F69" s="402">
        <f t="shared" ca="1" si="3"/>
        <v>6.3559999999999999</v>
      </c>
      <c r="G69" s="409">
        <f t="shared" ca="1" si="4"/>
        <v>0</v>
      </c>
      <c r="H69" s="405">
        <f t="shared" ca="1" si="5"/>
        <v>7.209431339386844E-4</v>
      </c>
      <c r="I69" s="405">
        <f t="shared" ca="1" si="6"/>
        <v>7.2094880529751022E-4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42" t="s">
        <v>178</v>
      </c>
      <c r="D2" s="542"/>
    </row>
    <row r="3" spans="3:8" x14ac:dyDescent="0.2">
      <c r="C3" s="542"/>
      <c r="D3" s="54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Aucun (2e ét. inerte)</v>
      </c>
      <c r="G5" t="s">
        <v>459</v>
      </c>
      <c r="H5">
        <f>MasseSans</f>
        <v>3.1779999999999999</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3.1779999999999999</v>
      </c>
      <c r="F11" s="246" t="s">
        <v>123</v>
      </c>
      <c r="G11" s="246" t="s">
        <v>125</v>
      </c>
      <c r="H11" s="672" t="e">
        <f ca="1">Vsortie_de_rampe</f>
        <v>#N/A</v>
      </c>
      <c r="I11" s="673"/>
      <c r="J11" s="76"/>
      <c r="N11" s="75"/>
      <c r="P11" s="48"/>
      <c r="Q11" s="436"/>
      <c r="R11" s="48"/>
      <c r="S11" s="48"/>
      <c r="T11" s="48"/>
      <c r="U11" s="440">
        <f>IF(RIGHT(Nb_diam,1)=",", "", X_j)</f>
        <v>0</v>
      </c>
    </row>
    <row r="12" spans="2:21" ht="13.5" thickBot="1" x14ac:dyDescent="0.25">
      <c r="B12" s="74"/>
      <c r="C12" s="12"/>
      <c r="D12" s="276"/>
      <c r="E12" s="244"/>
      <c r="F12" s="6" t="s">
        <v>123</v>
      </c>
      <c r="G12" s="6" t="s">
        <v>126</v>
      </c>
      <c r="H12" s="674">
        <f>Finesse</f>
        <v>14.011904761904763</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4">
        <f>Cn</f>
        <v>15.188330654492475</v>
      </c>
      <c r="I13" s="675"/>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2.2213615888547986</v>
      </c>
      <c r="I14" s="254">
        <f ca="1">MS_max</f>
        <v>2.2214353825710211</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33.73877431471545</v>
      </c>
      <c r="I15" s="254">
        <f ca="1">MS_Cn_max</f>
        <v>33.739895118077662</v>
      </c>
      <c r="J15" s="76"/>
      <c r="K15" s="76"/>
      <c r="N15" s="75"/>
      <c r="P15" s="48"/>
      <c r="Q15" s="436"/>
      <c r="R15" s="48"/>
      <c r="S15" s="48"/>
      <c r="T15" s="48"/>
    </row>
    <row r="16" spans="2:21" x14ac:dyDescent="0.2">
      <c r="B16" s="74"/>
      <c r="C16" s="12"/>
      <c r="D16" s="276" t="s">
        <v>145</v>
      </c>
      <c r="E16" s="244">
        <f>Q_ail</f>
        <v>4</v>
      </c>
      <c r="F16" s="6" t="s">
        <v>128</v>
      </c>
      <c r="G16" s="6" t="s">
        <v>129</v>
      </c>
      <c r="H16" s="247">
        <f ca="1">V_para</f>
        <v>10.292282725060662</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4">
        <f>T_para</f>
        <v>15</v>
      </c>
      <c r="I17" s="675"/>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546">
        <f ca="1">T_para-Combustion-Depotage</f>
        <v>15</v>
      </c>
      <c r="I18" s="680"/>
      <c r="N18" s="75"/>
      <c r="P18" s="48"/>
      <c r="Q18" s="436"/>
      <c r="R18" s="48"/>
      <c r="S18" s="48"/>
    </row>
    <row r="19" spans="2:21" x14ac:dyDescent="0.2">
      <c r="B19" s="74"/>
      <c r="C19" s="531"/>
      <c r="D19" s="269"/>
      <c r="E19" s="271"/>
      <c r="F19" s="519" t="s">
        <v>132</v>
      </c>
      <c r="G19" s="274" t="s">
        <v>426</v>
      </c>
      <c r="H19" s="681">
        <f ca="1">Portee_balistique</f>
        <v>720.8069538303231</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745</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1177</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1132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160</v>
      </c>
    </row>
    <row r="31" spans="2:21" ht="13.5" thickBot="1" x14ac:dyDescent="0.25">
      <c r="B31" s="74"/>
      <c r="C31" s="83">
        <f>Beta_rampe</f>
        <v>75.413359423049215</v>
      </c>
      <c r="D31" s="84">
        <f ca="1">Portee_balistique</f>
        <v>720.8069538303231</v>
      </c>
      <c r="E31" s="676">
        <f ca="1">T_para+Dt_para</f>
        <v>132.98772929710196</v>
      </c>
      <c r="F31" s="676"/>
      <c r="G31" s="676"/>
      <c r="H31" s="679">
        <f ca="1">Altitude_culmi</f>
        <v>1214.4432127348607</v>
      </c>
      <c r="I31" s="679"/>
      <c r="J31" s="85">
        <f ca="1">Temps_culmi</f>
        <v>15.099999999999945</v>
      </c>
      <c r="K31" s="86">
        <f ca="1">Vit_culmi</f>
        <v>22.714029295539426</v>
      </c>
      <c r="L31" s="84">
        <f ca="1">Acc_max</f>
        <v>27.102670391386713</v>
      </c>
      <c r="M31" s="86">
        <f ca="1">Vit_max</f>
        <v>153.41546177529116</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3.1779999999999999</v>
      </c>
      <c r="I41" s="6">
        <f ca="1">MasseVide</f>
        <v>3.1779999999999999</v>
      </c>
      <c r="J41" s="244">
        <f ca="1">MassePlein</f>
        <v>3.1781000000000001</v>
      </c>
      <c r="N41" s="75"/>
    </row>
    <row r="42" spans="2:21" x14ac:dyDescent="0.2">
      <c r="B42" s="74"/>
      <c r="D42" s="276" t="s">
        <v>150</v>
      </c>
      <c r="E42" s="6">
        <f>X_ail-m_ail</f>
        <v>962</v>
      </c>
      <c r="F42" s="255"/>
      <c r="G42" s="255" t="s">
        <v>218</v>
      </c>
      <c r="H42" s="263">
        <f>XcgSans</f>
        <v>745</v>
      </c>
      <c r="I42" s="263">
        <f ca="1">XcgVide</f>
        <v>745</v>
      </c>
      <c r="J42" s="245">
        <f ca="1">XcgPlein</f>
        <v>745.00619867216267</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120</v>
      </c>
      <c r="F45" s="6" t="s">
        <v>203</v>
      </c>
      <c r="G45" s="6" t="s">
        <v>208</v>
      </c>
      <c r="H45" s="674">
        <f>Finesse</f>
        <v>14.011904761904763</v>
      </c>
      <c r="I45" s="675"/>
      <c r="N45" s="75"/>
    </row>
    <row r="46" spans="2:21" x14ac:dyDescent="0.2">
      <c r="B46" s="74"/>
      <c r="D46" s="276" t="str">
        <f>IF(Lang="Français","Envergure   'E'",IF(Lang="English","Span          'E'",""))</f>
        <v>Envergure   'E'</v>
      </c>
      <c r="E46" s="244">
        <f>E_ail</f>
        <v>105</v>
      </c>
      <c r="F46" s="6" t="s">
        <v>204</v>
      </c>
      <c r="G46" s="6" t="s">
        <v>209</v>
      </c>
      <c r="H46" s="674">
        <f>Cn</f>
        <v>15.188330654492475</v>
      </c>
      <c r="I46" s="675"/>
      <c r="N46" s="75"/>
    </row>
    <row r="47" spans="2:21" x14ac:dyDescent="0.2">
      <c r="B47" s="74"/>
      <c r="D47" s="276" t="s">
        <v>144</v>
      </c>
      <c r="E47" s="244">
        <f>ep_ail</f>
        <v>3</v>
      </c>
      <c r="F47" s="6" t="s">
        <v>205</v>
      </c>
      <c r="G47" s="6" t="s">
        <v>210</v>
      </c>
      <c r="H47" s="247">
        <f ca="1">MS_min</f>
        <v>2.2213615888547986</v>
      </c>
      <c r="I47" s="254">
        <f ca="1">MS_max</f>
        <v>2.2214353825710211</v>
      </c>
      <c r="N47" s="75"/>
    </row>
    <row r="48" spans="2:21" x14ac:dyDescent="0.2">
      <c r="B48" s="74"/>
      <c r="D48" s="276" t="s">
        <v>145</v>
      </c>
      <c r="E48" s="244">
        <f>Q_ail</f>
        <v>4</v>
      </c>
      <c r="F48" s="274" t="s">
        <v>206</v>
      </c>
      <c r="G48" s="274" t="s">
        <v>211</v>
      </c>
      <c r="H48" s="256">
        <f ca="1">MS_Cn_min</f>
        <v>33.73877431471545</v>
      </c>
      <c r="I48" s="264">
        <f ca="1">MS_Cn_max</f>
        <v>33.739895118077662</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1177</v>
      </c>
      <c r="G51" s="276" t="s">
        <v>212</v>
      </c>
      <c r="H51" s="6">
        <f>Sref</f>
        <v>6.8017694409323948E-3</v>
      </c>
      <c r="J51" s="267"/>
      <c r="N51" s="75"/>
    </row>
    <row r="52" spans="2:14" x14ac:dyDescent="0.2">
      <c r="B52" s="74"/>
      <c r="D52" s="276" t="s">
        <v>196</v>
      </c>
      <c r="E52" s="244">
        <f>MAX(D_ref,D_ail,D_og,(RIGHT(Nb_diam,1)=",")*MAX(D1j,D1r,D2j,D2r))</f>
        <v>84</v>
      </c>
      <c r="G52" s="276" t="s">
        <v>213</v>
      </c>
      <c r="H52" s="6">
        <f>Beta_rampe</f>
        <v>75.413359423049215</v>
      </c>
      <c r="I52" s="6">
        <v>80</v>
      </c>
      <c r="J52" s="244">
        <v>90</v>
      </c>
      <c r="N52" s="75"/>
    </row>
    <row r="53" spans="2:14" x14ac:dyDescent="0.2">
      <c r="B53" s="74"/>
      <c r="D53" s="277" t="s">
        <v>197</v>
      </c>
      <c r="E53" s="260">
        <f>E_ail*2+D_ail</f>
        <v>294</v>
      </c>
      <c r="G53" s="278" t="s">
        <v>215</v>
      </c>
      <c r="H53" s="247">
        <f ca="1">Temps_culmi</f>
        <v>15.099999999999945</v>
      </c>
      <c r="I53" s="259"/>
      <c r="J53" s="268"/>
      <c r="N53" s="75"/>
    </row>
    <row r="54" spans="2:14" x14ac:dyDescent="0.2">
      <c r="B54" s="74"/>
      <c r="G54" s="278" t="s">
        <v>216</v>
      </c>
      <c r="H54" s="242">
        <f ca="1">Altitude_culmi</f>
        <v>1214.4432127348607</v>
      </c>
      <c r="I54" s="259"/>
      <c r="J54" s="268"/>
      <c r="N54" s="75"/>
    </row>
    <row r="55" spans="2:14" x14ac:dyDescent="0.2">
      <c r="B55" s="74"/>
      <c r="C55" s="275" t="s">
        <v>233</v>
      </c>
      <c r="D55" s="249" t="s">
        <v>60</v>
      </c>
      <c r="E55" s="243">
        <f>Long_tot</f>
        <v>1177</v>
      </c>
      <c r="G55" s="278" t="s">
        <v>217</v>
      </c>
      <c r="H55" s="248">
        <f ca="1">Vit_culmi</f>
        <v>22.714029295539426</v>
      </c>
      <c r="I55" s="259"/>
      <c r="J55" s="268"/>
      <c r="N55" s="75"/>
    </row>
    <row r="56" spans="2:14" x14ac:dyDescent="0.2">
      <c r="B56" s="74"/>
      <c r="C56" s="276"/>
      <c r="D56" s="2" t="s">
        <v>219</v>
      </c>
      <c r="E56" s="244">
        <f>MAX(D_ref,D_ail,D_og,(RIGHT(Nb_diam,1)=",")*MAX(D1j,D1r,D2j,D2r))</f>
        <v>84</v>
      </c>
      <c r="G56" s="278" t="s">
        <v>133</v>
      </c>
      <c r="H56" s="242">
        <f ca="1">Portee_balistique</f>
        <v>720.8069538303231</v>
      </c>
      <c r="I56" s="259"/>
      <c r="J56" s="268"/>
      <c r="N56" s="75"/>
    </row>
    <row r="57" spans="2:14" x14ac:dyDescent="0.2">
      <c r="B57" s="74"/>
      <c r="C57" s="276"/>
      <c r="D57" s="2" t="s">
        <v>220</v>
      </c>
      <c r="E57" s="244">
        <f>E_ail*2+D_ail</f>
        <v>294</v>
      </c>
      <c r="G57" s="278" t="s">
        <v>214</v>
      </c>
      <c r="H57" s="242">
        <f ca="1">T_balistique</f>
        <v>33.400000000000183</v>
      </c>
      <c r="I57" s="259"/>
      <c r="J57" s="268"/>
      <c r="N57" s="75"/>
    </row>
    <row r="58" spans="2:14" x14ac:dyDescent="0.2">
      <c r="B58" s="74"/>
      <c r="C58" s="276"/>
      <c r="D58" s="2" t="s">
        <v>221</v>
      </c>
      <c r="E58" s="244">
        <f ca="1">MassePlein</f>
        <v>3.1781000000000001</v>
      </c>
      <c r="G58" s="278" t="s">
        <v>137</v>
      </c>
      <c r="H58" s="248">
        <f ca="1">Vit_max</f>
        <v>153.41546177529116</v>
      </c>
      <c r="I58" s="259"/>
      <c r="J58" s="268"/>
      <c r="N58" s="75"/>
    </row>
    <row r="59" spans="2:14" x14ac:dyDescent="0.2">
      <c r="B59" s="74"/>
      <c r="C59" s="277" t="s">
        <v>234</v>
      </c>
      <c r="D59" s="255" t="s">
        <v>145</v>
      </c>
      <c r="E59" s="260">
        <f>Q_ail</f>
        <v>4</v>
      </c>
      <c r="G59" s="278" t="s">
        <v>136</v>
      </c>
      <c r="H59" s="242">
        <f ca="1">Acc_max</f>
        <v>27.102670391386713</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172.26999354173222</v>
      </c>
      <c r="F62" s="280">
        <f ca="1">E62/9.81</f>
        <v>17.560651737179633</v>
      </c>
      <c r="H62" s="2"/>
      <c r="I62" s="2"/>
      <c r="J62" s="2"/>
      <c r="K62" s="2"/>
      <c r="N62" s="75"/>
    </row>
    <row r="63" spans="2:14" x14ac:dyDescent="0.2">
      <c r="B63" s="74"/>
      <c r="C63" s="276"/>
      <c r="D63" s="2" t="s">
        <v>223</v>
      </c>
      <c r="E63" s="242">
        <f ca="1">2*Acc_max*Masse_ail</f>
        <v>4.2686705866434069</v>
      </c>
      <c r="F63" s="248">
        <f ca="1">E63/9.81</f>
        <v>0.43513461637547468</v>
      </c>
      <c r="G63" s="246" t="s">
        <v>229</v>
      </c>
      <c r="H63" s="288">
        <f>S_ail*(ep_ail/1000)*2000</f>
        <v>7.8750000000000001E-2</v>
      </c>
      <c r="I63" s="2"/>
      <c r="J63" s="2"/>
      <c r="K63" s="2"/>
      <c r="N63" s="75"/>
    </row>
    <row r="64" spans="2:14" x14ac:dyDescent="0.2">
      <c r="B64" s="74"/>
      <c r="C64" s="277"/>
      <c r="D64" s="255" t="s">
        <v>224</v>
      </c>
      <c r="E64" s="263">
        <f ca="1">0.104*S_ail*Vit_max^2</f>
        <v>32.127054839505746</v>
      </c>
      <c r="F64" s="281">
        <f ca="1">E64/9.81</f>
        <v>3.2749291375642962</v>
      </c>
      <c r="G64" s="274" t="s">
        <v>228</v>
      </c>
      <c r="H64" s="289">
        <f>(E_ail*(m_ail+n_ail)/2)/10^6</f>
        <v>1.3125E-2</v>
      </c>
      <c r="I64" s="2"/>
      <c r="J64" s="2"/>
      <c r="K64" s="2"/>
      <c r="N64" s="75"/>
    </row>
    <row r="65" spans="2:14" x14ac:dyDescent="0.2">
      <c r="B65" s="74"/>
      <c r="C65" s="282" t="s">
        <v>242</v>
      </c>
      <c r="D65" s="285" t="s">
        <v>240</v>
      </c>
      <c r="E65" s="286">
        <f ca="1">2*Acc_max*H65</f>
        <v>86.13499677086611</v>
      </c>
      <c r="F65" s="286">
        <f ca="1">E65/9.81</f>
        <v>8.7803258685898165</v>
      </c>
      <c r="G65" s="287" t="s">
        <v>241</v>
      </c>
      <c r="H65" s="279">
        <f ca="1">E58/2</f>
        <v>1.5890500000000001</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15</v>
      </c>
      <c r="I67" s="251">
        <f ca="1">Temps_culmi</f>
        <v>15.099999999999945</v>
      </c>
      <c r="J67" s="2"/>
      <c r="K67" s="2"/>
      <c r="N67" s="75"/>
    </row>
    <row r="68" spans="2:14" x14ac:dyDescent="0.2">
      <c r="B68" s="74"/>
      <c r="C68" s="6"/>
      <c r="D68" s="2"/>
      <c r="E68" s="2"/>
      <c r="F68" s="275" t="s">
        <v>231</v>
      </c>
      <c r="G68" s="249" t="s">
        <v>129</v>
      </c>
      <c r="H68" s="250">
        <f ca="1">V_para</f>
        <v>10.292282725060662</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22.78473094730164</v>
      </c>
      <c r="I70" s="253">
        <f ca="1">V_ouv_sat</f>
        <v>150.74532254552406</v>
      </c>
      <c r="N70" s="75"/>
    </row>
    <row r="71" spans="2:14" x14ac:dyDescent="0.2">
      <c r="B71" s="74"/>
      <c r="C71" s="226"/>
      <c r="F71" s="276"/>
      <c r="G71" s="2" t="s">
        <v>201</v>
      </c>
      <c r="H71" s="247">
        <f ca="1">m_vide</f>
        <v>3.1779999999999999</v>
      </c>
      <c r="I71" s="253">
        <f>m_satellite</f>
        <v>1</v>
      </c>
      <c r="N71" s="75"/>
    </row>
    <row r="72" spans="2:14" x14ac:dyDescent="0.2">
      <c r="B72" s="74"/>
      <c r="C72" s="226"/>
      <c r="F72" s="276"/>
      <c r="G72" s="2" t="s">
        <v>238</v>
      </c>
      <c r="H72" s="283">
        <f ca="1">1/2*Rho_moyen*S_para*V_ouverture^2</f>
        <v>152.78731335531137</v>
      </c>
      <c r="I72" s="284">
        <f ca="1">1/2*Rho_moyen*S_satellite*V_ouv_sat^2</f>
        <v>1391.854326497938</v>
      </c>
      <c r="N72" s="75"/>
    </row>
    <row r="73" spans="2:14" x14ac:dyDescent="0.2">
      <c r="B73" s="74"/>
      <c r="D73" s="2"/>
      <c r="F73" s="277"/>
      <c r="G73" s="255" t="s">
        <v>239</v>
      </c>
      <c r="H73" s="256">
        <f ca="1">H72/9.81</f>
        <v>15.574649679440506</v>
      </c>
      <c r="I73" s="257">
        <f ca="1">I72/9.81</f>
        <v>141.88117497430559</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46139</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962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3.1779999999999999</v>
      </c>
      <c r="F107" s="244">
        <f ca="1">MassePlein</f>
        <v>3.1781000000000001</v>
      </c>
      <c r="N107" s="75"/>
    </row>
    <row r="108" spans="2:14" x14ac:dyDescent="0.2">
      <c r="B108" s="74"/>
      <c r="D108" s="431" t="s">
        <v>352</v>
      </c>
      <c r="E108" s="274">
        <f>XcgSans</f>
        <v>745</v>
      </c>
      <c r="F108" s="260">
        <f ca="1">XcgPlein</f>
        <v>745.00619867216267</v>
      </c>
      <c r="N108" s="75"/>
    </row>
    <row r="109" spans="2:14" x14ac:dyDescent="0.2">
      <c r="B109" s="74"/>
      <c r="N109" s="75"/>
    </row>
    <row r="110" spans="2:14" x14ac:dyDescent="0.2">
      <c r="B110" s="74"/>
      <c r="D110" s="438" t="s">
        <v>355</v>
      </c>
      <c r="E110" s="439">
        <f ca="1">MasseVide</f>
        <v>3.1779999999999999</v>
      </c>
      <c r="G110" s="429" t="s">
        <v>356</v>
      </c>
      <c r="H110" s="265"/>
      <c r="I110" s="265"/>
      <c r="J110" s="266"/>
      <c r="N110" s="75"/>
    </row>
    <row r="111" spans="2:14" x14ac:dyDescent="0.2">
      <c r="B111" s="74"/>
      <c r="G111" s="276" t="s">
        <v>213</v>
      </c>
      <c r="H111" s="6">
        <f>Beta_rampe</f>
        <v>75.413359423049215</v>
      </c>
      <c r="I111" s="6">
        <v>80</v>
      </c>
      <c r="J111" s="244">
        <v>90</v>
      </c>
      <c r="N111" s="75"/>
    </row>
    <row r="112" spans="2:14" x14ac:dyDescent="0.2">
      <c r="B112" s="74"/>
      <c r="G112" s="278" t="s">
        <v>215</v>
      </c>
      <c r="H112" s="247">
        <f ca="1">Temps_culmi</f>
        <v>15.099999999999945</v>
      </c>
      <c r="I112" s="259"/>
      <c r="J112" s="268"/>
      <c r="N112" s="75"/>
    </row>
    <row r="113" spans="2:14" ht="12.75" customHeight="1" x14ac:dyDescent="0.25">
      <c r="B113" s="74"/>
      <c r="D113" s="435" t="s">
        <v>357</v>
      </c>
      <c r="E113" s="48"/>
      <c r="G113" s="278" t="s">
        <v>216</v>
      </c>
      <c r="H113" s="242">
        <f ca="1">Altitude_culmi</f>
        <v>1214.4432127348607</v>
      </c>
      <c r="I113" s="259"/>
      <c r="J113" s="268"/>
      <c r="N113" s="75"/>
    </row>
    <row r="114" spans="2:14" ht="12.75" customHeight="1" x14ac:dyDescent="0.25">
      <c r="B114" s="74"/>
      <c r="D114" s="48"/>
      <c r="E114" s="48"/>
      <c r="F114" s="435"/>
      <c r="G114" s="278" t="s">
        <v>217</v>
      </c>
      <c r="H114" s="248">
        <f ca="1">Vit_culmi</f>
        <v>22.714029295539426</v>
      </c>
      <c r="I114" s="259"/>
      <c r="J114" s="268"/>
      <c r="N114" s="75"/>
    </row>
    <row r="115" spans="2:14" x14ac:dyDescent="0.2">
      <c r="B115" s="74"/>
      <c r="C115" s="429" t="s">
        <v>358</v>
      </c>
      <c r="D115" s="249"/>
      <c r="E115" s="446">
        <v>0.1</v>
      </c>
      <c r="G115" s="278" t="s">
        <v>133</v>
      </c>
      <c r="H115" s="242">
        <f ca="1">Portee_balistique</f>
        <v>720.8069538303231</v>
      </c>
      <c r="I115" s="259"/>
      <c r="J115" s="268"/>
      <c r="N115" s="75"/>
    </row>
    <row r="116" spans="2:14" ht="12.75" customHeight="1" x14ac:dyDescent="0.2">
      <c r="B116" s="74"/>
      <c r="C116" s="431" t="s">
        <v>359</v>
      </c>
      <c r="D116" s="255"/>
      <c r="E116" s="447">
        <f>E_ail*(m_ail+n_ail)/2</f>
        <v>13125</v>
      </c>
      <c r="G116" s="278" t="s">
        <v>137</v>
      </c>
      <c r="H116" s="248">
        <f ca="1">Vit_max</f>
        <v>153.41546177529116</v>
      </c>
      <c r="I116" s="259"/>
      <c r="J116" s="268"/>
      <c r="N116" s="75"/>
    </row>
    <row r="117" spans="2:14" ht="12.75" customHeight="1" x14ac:dyDescent="0.2">
      <c r="B117" s="74"/>
      <c r="D117" s="48"/>
      <c r="E117" s="48"/>
      <c r="F117" s="48"/>
      <c r="G117" s="278" t="s">
        <v>136</v>
      </c>
      <c r="H117" s="242">
        <f ca="1">Acc_max</f>
        <v>27.102670391386713</v>
      </c>
      <c r="I117" s="259"/>
      <c r="J117" s="268"/>
      <c r="N117" s="75"/>
    </row>
    <row r="118" spans="2:14" x14ac:dyDescent="0.2">
      <c r="B118" s="74"/>
      <c r="C118" s="429" t="s">
        <v>360</v>
      </c>
      <c r="D118" s="249"/>
      <c r="E118" s="457"/>
      <c r="F118" s="458">
        <f>J90/100</f>
        <v>9.6199999999999992</v>
      </c>
      <c r="G118" s="276" t="s">
        <v>5</v>
      </c>
      <c r="H118" s="6">
        <f>Cx</f>
        <v>0.6</v>
      </c>
      <c r="I118" s="259"/>
      <c r="J118" s="268"/>
      <c r="N118" s="75"/>
    </row>
    <row r="119" spans="2:14" x14ac:dyDescent="0.2">
      <c r="B119" s="74"/>
      <c r="C119" s="437" t="s">
        <v>361</v>
      </c>
      <c r="D119" s="2"/>
      <c r="E119" s="459">
        <f ca="1">2*Acc_max*MasseSans</f>
        <v>172.26457300765395</v>
      </c>
      <c r="F119" s="460">
        <f ca="1">E119/g</f>
        <v>17.560099185285825</v>
      </c>
      <c r="G119" s="269" t="s">
        <v>222</v>
      </c>
      <c r="H119" s="270"/>
      <c r="I119" s="270"/>
      <c r="J119" s="271"/>
      <c r="N119" s="75"/>
    </row>
    <row r="120" spans="2:14" x14ac:dyDescent="0.2">
      <c r="B120" s="74"/>
      <c r="C120" s="437" t="s">
        <v>362</v>
      </c>
      <c r="D120" s="2"/>
      <c r="E120" s="459">
        <f ca="1">2*Acc_max*E115</f>
        <v>5.4205340782773428</v>
      </c>
      <c r="F120" s="460">
        <f ca="1">E120/g</f>
        <v>0.5525518938101267</v>
      </c>
      <c r="N120" s="75"/>
    </row>
    <row r="121" spans="2:14" x14ac:dyDescent="0.2">
      <c r="B121" s="74"/>
      <c r="C121" s="431" t="s">
        <v>363</v>
      </c>
      <c r="D121" s="255"/>
      <c r="E121" s="452">
        <f ca="1">0.104*E116/1000000*Vit_max^2</f>
        <v>32.127054839505746</v>
      </c>
      <c r="F121" s="453">
        <f ca="1">E121/g</f>
        <v>3.2749291375642962</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70" t="s">
        <v>368</v>
      </c>
      <c r="D128" s="671"/>
      <c r="E128" s="450">
        <f ca="1">0.5*Rho_moyen*S_para*Vit_culmi^2</f>
        <v>151.84057797314958</v>
      </c>
      <c r="F128" s="451">
        <f ca="1">E128/g</f>
        <v>15.478142504908213</v>
      </c>
      <c r="H128" s="48"/>
      <c r="I128" s="48"/>
      <c r="J128" s="48"/>
      <c r="K128" s="48"/>
      <c r="N128" s="75"/>
    </row>
    <row r="129" spans="2:14" x14ac:dyDescent="0.2">
      <c r="B129" s="74"/>
      <c r="C129" s="668" t="s">
        <v>369</v>
      </c>
      <c r="D129" s="669"/>
      <c r="E129" s="452">
        <f ca="1">E128/E126*2</f>
        <v>75.920288986574789</v>
      </c>
      <c r="F129" s="453">
        <f ca="1">E129/g</f>
        <v>7.7390712524541065</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5.5255189381012668</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2026-04-27T18:20:57Z</dcterms:modified>
</cp:coreProperties>
</file>